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60" windowHeight="6600" tabRatio="449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5">'6'!$A$1:$P$50</definedName>
    <definedName name="_xlnm.Print_Titles" localSheetId="5">'6'!$6:$7</definedName>
  </definedNames>
  <calcPr fullCalcOnLoad="1"/>
</workbook>
</file>

<file path=xl/sharedStrings.xml><?xml version="1.0" encoding="utf-8"?>
<sst xmlns="http://schemas.openxmlformats.org/spreadsheetml/2006/main" count="315" uniqueCount="173">
  <si>
    <t>Total</t>
  </si>
  <si>
    <t>Mes</t>
  </si>
  <si>
    <t>Cantón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</si>
  <si>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</si>
  <si>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</si>
  <si>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</si>
  <si>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</si>
  <si>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</si>
  <si>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</si>
  <si>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</si>
  <si>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</si>
  <si>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</si>
  <si>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</si>
  <si>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</si>
  <si>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</si>
  <si>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Provincia de San José</t>
  </si>
  <si>
    <t>Provincia de Puntarenas</t>
  </si>
  <si>
    <t>Corredores</t>
  </si>
  <si>
    <t>Coto Brus</t>
  </si>
  <si>
    <t>Golfito</t>
  </si>
  <si>
    <t>Osa</t>
  </si>
  <si>
    <t>Entrados</t>
  </si>
  <si>
    <t>Del 2002</t>
  </si>
  <si>
    <t>De años</t>
  </si>
  <si>
    <t>Abuso de autoridad</t>
  </si>
  <si>
    <t>Abuso sexual menor</t>
  </si>
  <si>
    <t>Agresión</t>
  </si>
  <si>
    <t>Amenazas</t>
  </si>
  <si>
    <t>Aparente muerte accidental</t>
  </si>
  <si>
    <t>Aparente muerte natural</t>
  </si>
  <si>
    <t>Apropiación y/o retención indebida</t>
  </si>
  <si>
    <t>Circulación de moneda falsa</t>
  </si>
  <si>
    <t>Corrupción de menores</t>
  </si>
  <si>
    <t>Daños</t>
  </si>
  <si>
    <t>Desacato a la autoridad</t>
  </si>
  <si>
    <t>Desaparición de persona</t>
  </si>
  <si>
    <t>Desobediencia a la autoridad</t>
  </si>
  <si>
    <t>Estafa mediante cheque</t>
  </si>
  <si>
    <t>Falsificación de documento</t>
  </si>
  <si>
    <t>Falsificación de señas y marcas</t>
  </si>
  <si>
    <t>Hurto</t>
  </si>
  <si>
    <t>Hurto de ganado</t>
  </si>
  <si>
    <t>Incendio</t>
  </si>
  <si>
    <t>Infracción Ley de Armas</t>
  </si>
  <si>
    <t>Lesiones</t>
  </si>
  <si>
    <t>Lesiones con arma blanca</t>
  </si>
  <si>
    <t>Lesiones con arma de fuego</t>
  </si>
  <si>
    <t>Lesiones culposas</t>
  </si>
  <si>
    <t>Privación de libertad</t>
  </si>
  <si>
    <t>Receptación</t>
  </si>
  <si>
    <t>Robo con fuerza sobre las cosas</t>
  </si>
  <si>
    <t>Robo de medio de transporte</t>
  </si>
  <si>
    <t xml:space="preserve">    Automóvil</t>
  </si>
  <si>
    <t>Suicidio</t>
  </si>
  <si>
    <t>Sustracción de menor</t>
  </si>
  <si>
    <t>Tenencia de droga</t>
  </si>
  <si>
    <t>Tenencia de marihuana</t>
  </si>
  <si>
    <t>Usurpación</t>
  </si>
  <si>
    <t>Venta de droga</t>
  </si>
  <si>
    <t>Violación</t>
  </si>
  <si>
    <t>Violación de domicilio</t>
  </si>
  <si>
    <t>Administración fraudulenta</t>
  </si>
  <si>
    <t xml:space="preserve">Agresión  </t>
  </si>
  <si>
    <t>Cohecho</t>
  </si>
  <si>
    <t>Contravención</t>
  </si>
  <si>
    <t>Cultivo de marihuana</t>
  </si>
  <si>
    <t>Denuncia calumniosa</t>
  </si>
  <si>
    <t>Ejercicio ilegal de la profesión</t>
  </si>
  <si>
    <t>Estafa</t>
  </si>
  <si>
    <t>Extorsión</t>
  </si>
  <si>
    <t>Fuga de hogar</t>
  </si>
  <si>
    <t>Hallazgo de marihuana</t>
  </si>
  <si>
    <t>Homicidio Culposo</t>
  </si>
  <si>
    <t>Incumplimiento de deberes</t>
  </si>
  <si>
    <t>Infracc. Ley Conserv. Vida Silvestre</t>
  </si>
  <si>
    <t>Infracción Código Fiscal</t>
  </si>
  <si>
    <t>Infracción Ley Forestal</t>
  </si>
  <si>
    <t>Infracción Ley Licores</t>
  </si>
  <si>
    <t>Infracción Ley Marítimo Terrestre</t>
  </si>
  <si>
    <t>Infracción Ley Salud</t>
  </si>
  <si>
    <t>Malversación de fondos</t>
  </si>
  <si>
    <t>Peculado</t>
  </si>
  <si>
    <t>Proxenetismo</t>
  </si>
  <si>
    <t>Rapto</t>
  </si>
  <si>
    <t>Robo con violencia sobre las personas</t>
  </si>
  <si>
    <t>Secuestro</t>
  </si>
  <si>
    <t>Suministro de droga</t>
  </si>
  <si>
    <t>Tentativa de homicidio</t>
  </si>
  <si>
    <t>Tráfico de droga</t>
  </si>
  <si>
    <t xml:space="preserve">    Bicicleta</t>
  </si>
  <si>
    <t xml:space="preserve">    Motocicleta</t>
  </si>
  <si>
    <t>Aborto</t>
  </si>
  <si>
    <t>Falsedad ideológica</t>
  </si>
  <si>
    <t>Infracción Ley de minería</t>
  </si>
  <si>
    <t>durante el año 2002</t>
  </si>
  <si>
    <t>Valor de lo</t>
  </si>
  <si>
    <t>Promedio por</t>
  </si>
  <si>
    <t>Con valor</t>
  </si>
  <si>
    <t>sustraido</t>
  </si>
  <si>
    <t>Robo fuerza sobre cosas</t>
  </si>
  <si>
    <t>Robo violencia personas</t>
  </si>
  <si>
    <t xml:space="preserve">   Automóvil</t>
  </si>
  <si>
    <t>(1) Incluye estafa mediante cheque</t>
  </si>
  <si>
    <t>(2) Incluye hurto de ganado</t>
  </si>
  <si>
    <t xml:space="preserve">   Bicicleta</t>
  </si>
  <si>
    <t xml:space="preserve">   Motocicleta</t>
  </si>
  <si>
    <t>Género</t>
  </si>
  <si>
    <t xml:space="preserve">Mas </t>
  </si>
  <si>
    <t>Fem</t>
  </si>
  <si>
    <t>Sep</t>
  </si>
  <si>
    <t>Abuso sexual</t>
  </si>
  <si>
    <t>Homicidio culposo</t>
  </si>
  <si>
    <t>Robo</t>
  </si>
  <si>
    <t>Por existir orden de captura</t>
  </si>
  <si>
    <t>Tráfico de marihuana</t>
  </si>
  <si>
    <t>Asociación ilícita</t>
  </si>
  <si>
    <t>Secuestro extorsivo</t>
  </si>
  <si>
    <t>Uso de documento falso</t>
  </si>
  <si>
    <t>Relación sexual con menor</t>
  </si>
  <si>
    <t>Resistencia a la autoridad</t>
  </si>
  <si>
    <t>Infracción Ley Derechos de Autor</t>
  </si>
  <si>
    <t>Tentativa de violación</t>
  </si>
  <si>
    <t>Infracción Ley Conserv. Vida Silvestre</t>
  </si>
  <si>
    <r>
      <t>Estafa</t>
    </r>
    <r>
      <rPr>
        <b/>
        <sz val="10"/>
        <rFont val="Batang"/>
        <family val="1"/>
      </rPr>
      <t>(1)</t>
    </r>
  </si>
  <si>
    <r>
      <t xml:space="preserve">Hurto </t>
    </r>
    <r>
      <rPr>
        <b/>
        <sz val="10"/>
        <rFont val="Batang"/>
        <family val="1"/>
      </rPr>
      <t>(2)</t>
    </r>
  </si>
  <si>
    <t>Averiguar muerte</t>
  </si>
  <si>
    <t xml:space="preserve">Tentativa de violación </t>
  </si>
  <si>
    <t>Casos Entrados en la Delegación de Corredores según Provincia, Cantón y Mes</t>
  </si>
  <si>
    <t>Provincia y Cantón</t>
  </si>
  <si>
    <t>cuando ocurrió el hecho, durante el año 2002</t>
  </si>
  <si>
    <t>Terminados</t>
  </si>
  <si>
    <t>Tipo de Caso</t>
  </si>
  <si>
    <t>Anteriores</t>
  </si>
  <si>
    <t>Casos Entrados y Terminados por la Delegación de Corredores</t>
  </si>
  <si>
    <t>según Tipo de Caso, durante el año 2002</t>
  </si>
  <si>
    <t>Muerte accidental</t>
  </si>
  <si>
    <t>Muerte natural</t>
  </si>
  <si>
    <t>Homicidio doloso</t>
  </si>
  <si>
    <t>Tent. robo con fuerza sobre cosas</t>
  </si>
  <si>
    <t>donde ocurrieron los hechos, durante el año 2002</t>
  </si>
  <si>
    <t>Promedio por Acción, para los delitos de estafa, hurto y robo, durante el año 2002</t>
  </si>
  <si>
    <t xml:space="preserve">Denuncias Entradas en la Delegación de Corredores según Cantón, Valor de lo Sustraído y </t>
  </si>
  <si>
    <t>Conocido</t>
  </si>
  <si>
    <t>Desconocido</t>
  </si>
  <si>
    <t>de lo</t>
  </si>
  <si>
    <t>Valor</t>
  </si>
  <si>
    <t>Acción</t>
  </si>
  <si>
    <t>por</t>
  </si>
  <si>
    <t>Promedio</t>
  </si>
  <si>
    <t>Central San José</t>
  </si>
  <si>
    <t>Denuncias con</t>
  </si>
  <si>
    <t>Monto Conocido</t>
  </si>
  <si>
    <t>Sustraido</t>
  </si>
  <si>
    <t>Casos Entrados en la Delegación de Corredores según Tipo de Caso y Cantón</t>
  </si>
  <si>
    <t>Denuncias Entradas</t>
  </si>
  <si>
    <t>Robo medio de transporte</t>
  </si>
  <si>
    <t>y Valor Promedio por Acción Delictiva, para los delitos de estafa, hurto y robo</t>
  </si>
  <si>
    <t xml:space="preserve"> de detención</t>
  </si>
  <si>
    <t>Personas Detenidas por la Delegación de Corredores Según Delito o</t>
  </si>
  <si>
    <t>Causa de Detención, Género y Mes, durante el año 2002</t>
  </si>
  <si>
    <t>Delito o Causa</t>
  </si>
  <si>
    <t>San José</t>
  </si>
  <si>
    <t>Tipo de Delito</t>
  </si>
  <si>
    <t>Denuncias Entradas con monto conocido en la Delegación de Corredores, según Valor de lo Sustraído</t>
  </si>
  <si>
    <t>-</t>
  </si>
  <si>
    <t>Cuadro N° 97</t>
  </si>
  <si>
    <t>Cuadro N° 98</t>
  </si>
  <si>
    <t>Continuación Cuadro N° 98</t>
  </si>
  <si>
    <t>Continuación cuadro N° 99</t>
  </si>
  <si>
    <t>Cuadro N° 99</t>
  </si>
  <si>
    <t>Cuadro N° 100</t>
  </si>
  <si>
    <t>Cuadro N° 101</t>
  </si>
  <si>
    <t>Cuadro N° 102</t>
  </si>
</sst>
</file>

<file path=xl/styles.xml><?xml version="1.0" encoding="utf-8"?>
<styleSheet xmlns="http://schemas.openxmlformats.org/spreadsheetml/2006/main">
  <numFmts count="3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\¢#,##0"/>
  </numFmts>
  <fonts count="11">
    <font>
      <sz val="10"/>
      <name val="Arial"/>
      <family val="0"/>
    </font>
    <font>
      <sz val="8"/>
      <name val="Tahoma"/>
      <family val="2"/>
    </font>
    <font>
      <b/>
      <sz val="10"/>
      <name val="Batang"/>
      <family val="1"/>
    </font>
    <font>
      <sz val="10"/>
      <name val="Batang"/>
      <family val="1"/>
    </font>
    <font>
      <b/>
      <u val="double"/>
      <sz val="10"/>
      <name val="Batang"/>
      <family val="1"/>
    </font>
    <font>
      <b/>
      <u val="single"/>
      <sz val="10"/>
      <name val="Batang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Batang"/>
      <family val="1"/>
    </font>
    <font>
      <b/>
      <sz val="8"/>
      <name val="Batang"/>
      <family val="1"/>
    </font>
    <font>
      <sz val="8"/>
      <name val="Batang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86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6" fontId="3" fillId="0" borderId="1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186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86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86" fontId="2" fillId="0" borderId="0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6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186" fontId="3" fillId="0" borderId="1" xfId="0" applyNumberFormat="1" applyFont="1" applyBorder="1" applyAlignment="1">
      <alignment/>
    </xf>
    <xf numFmtId="186" fontId="2" fillId="0" borderId="4" xfId="0" applyNumberFormat="1" applyFont="1" applyBorder="1" applyAlignment="1">
      <alignment horizontal="center" vertical="center"/>
    </xf>
    <xf numFmtId="186" fontId="2" fillId="0" borderId="5" xfId="0" applyNumberFormat="1" applyFont="1" applyBorder="1" applyAlignment="1">
      <alignment horizontal="center" vertical="center"/>
    </xf>
    <xf numFmtId="186" fontId="2" fillId="0" borderId="4" xfId="0" applyNumberFormat="1" applyFont="1" applyBorder="1" applyAlignment="1">
      <alignment horizontal="center"/>
    </xf>
    <xf numFmtId="186" fontId="5" fillId="0" borderId="4" xfId="0" applyNumberFormat="1" applyFont="1" applyBorder="1" applyAlignment="1">
      <alignment horizontal="center"/>
    </xf>
    <xf numFmtId="186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186" fontId="3" fillId="0" borderId="5" xfId="0" applyNumberFormat="1" applyFont="1" applyBorder="1" applyAlignment="1">
      <alignment/>
    </xf>
    <xf numFmtId="186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6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2" sqref="A2"/>
    </sheetView>
  </sheetViews>
  <sheetFormatPr defaultColWidth="11.421875" defaultRowHeight="12.75"/>
  <cols>
    <col min="1" max="1" width="26.421875" style="11" customWidth="1"/>
    <col min="2" max="2" width="6.7109375" style="11" bestFit="1" customWidth="1"/>
    <col min="3" max="3" width="5.28125" style="11" bestFit="1" customWidth="1"/>
    <col min="4" max="4" width="5.00390625" style="11" customWidth="1"/>
    <col min="5" max="5" width="5.421875" style="11" bestFit="1" customWidth="1"/>
    <col min="6" max="6" width="5.00390625" style="11" customWidth="1"/>
    <col min="7" max="7" width="5.57421875" style="11" bestFit="1" customWidth="1"/>
    <col min="8" max="8" width="4.7109375" style="11" bestFit="1" customWidth="1"/>
    <col min="9" max="9" width="4.140625" style="11" bestFit="1" customWidth="1"/>
    <col min="10" max="10" width="5.28125" style="11" bestFit="1" customWidth="1"/>
    <col min="11" max="11" width="4.57421875" style="11" bestFit="1" customWidth="1"/>
    <col min="12" max="12" width="4.8515625" style="11" bestFit="1" customWidth="1"/>
    <col min="13" max="13" width="5.28125" style="11" bestFit="1" customWidth="1"/>
    <col min="14" max="14" width="4.57421875" style="11" bestFit="1" customWidth="1"/>
    <col min="15" max="16384" width="11.421875" style="11" customWidth="1"/>
  </cols>
  <sheetData>
    <row r="1" s="13" customFormat="1" ht="12">
      <c r="A1" s="13" t="s">
        <v>165</v>
      </c>
    </row>
    <row r="2" s="13" customFormat="1" ht="17.25" customHeight="1"/>
    <row r="3" spans="1:14" s="13" customFormat="1" ht="14.25" customHeight="1">
      <c r="A3" s="89" t="s">
        <v>127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3" customFormat="1" ht="14.25" customHeight="1">
      <c r="A4" s="89" t="s">
        <v>129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="7" customFormat="1" ht="20.25" customHeight="1" thickBot="1">
      <c r="C5" s="15"/>
    </row>
    <row r="6" spans="1:14" s="7" customFormat="1" ht="24" customHeight="1">
      <c r="A6" s="94" t="s">
        <v>128</v>
      </c>
      <c r="B6" s="90" t="s">
        <v>0</v>
      </c>
      <c r="C6" s="92" t="s">
        <v>1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s="7" customFormat="1" ht="18" customHeight="1" thickBot="1">
      <c r="A7" s="95"/>
      <c r="B7" s="91"/>
      <c r="C7" s="41" t="s">
        <v>3</v>
      </c>
      <c r="D7" s="41" t="s">
        <v>4</v>
      </c>
      <c r="E7" s="41" t="s">
        <v>5</v>
      </c>
      <c r="F7" s="41" t="s">
        <v>6</v>
      </c>
      <c r="G7" s="41" t="s">
        <v>7</v>
      </c>
      <c r="H7" s="41" t="s">
        <v>8</v>
      </c>
      <c r="I7" s="41" t="s">
        <v>9</v>
      </c>
      <c r="J7" s="41" t="s">
        <v>10</v>
      </c>
      <c r="K7" s="41" t="s">
        <v>11</v>
      </c>
      <c r="L7" s="41" t="s">
        <v>12</v>
      </c>
      <c r="M7" s="41" t="s">
        <v>13</v>
      </c>
      <c r="N7" s="41" t="s">
        <v>14</v>
      </c>
    </row>
    <row r="8" spans="1:14" s="7" customFormat="1" ht="12">
      <c r="A8" s="13"/>
      <c r="B8" s="5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3.5" customHeight="1">
      <c r="A9" s="9" t="s">
        <v>0</v>
      </c>
      <c r="B9" s="52">
        <f aca="true" t="shared" si="0" ref="B9:N9">+B11+B18</f>
        <v>816</v>
      </c>
      <c r="C9" s="32">
        <f t="shared" si="0"/>
        <v>55</v>
      </c>
      <c r="D9" s="32">
        <f t="shared" si="0"/>
        <v>63</v>
      </c>
      <c r="E9" s="32">
        <f t="shared" si="0"/>
        <v>43</v>
      </c>
      <c r="F9" s="32">
        <f t="shared" si="0"/>
        <v>67</v>
      </c>
      <c r="G9" s="32">
        <f t="shared" si="0"/>
        <v>71</v>
      </c>
      <c r="H9" s="32">
        <f t="shared" si="0"/>
        <v>75</v>
      </c>
      <c r="I9" s="32">
        <f t="shared" si="0"/>
        <v>74</v>
      </c>
      <c r="J9" s="32">
        <f t="shared" si="0"/>
        <v>69</v>
      </c>
      <c r="K9" s="32">
        <f t="shared" si="0"/>
        <v>76</v>
      </c>
      <c r="L9" s="32">
        <f t="shared" si="0"/>
        <v>72</v>
      </c>
      <c r="M9" s="32">
        <f t="shared" si="0"/>
        <v>69</v>
      </c>
      <c r="N9" s="32">
        <f t="shared" si="0"/>
        <v>82</v>
      </c>
    </row>
    <row r="10" spans="1:14" ht="13.5" customHeight="1">
      <c r="A10" s="9"/>
      <c r="B10" s="5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3.5" customHeight="1">
      <c r="A11" s="36" t="s">
        <v>16</v>
      </c>
      <c r="B11" s="52">
        <f>SUM(B13:B16)</f>
        <v>815</v>
      </c>
      <c r="C11" s="34">
        <f>SUM(C13:C16)</f>
        <v>55</v>
      </c>
      <c r="D11" s="34">
        <f aca="true" t="shared" si="1" ref="D11:N11">SUM(D13:D16)</f>
        <v>63</v>
      </c>
      <c r="E11" s="34">
        <f t="shared" si="1"/>
        <v>43</v>
      </c>
      <c r="F11" s="34">
        <f t="shared" si="1"/>
        <v>67</v>
      </c>
      <c r="G11" s="34">
        <f t="shared" si="1"/>
        <v>71</v>
      </c>
      <c r="H11" s="34">
        <f t="shared" si="1"/>
        <v>75</v>
      </c>
      <c r="I11" s="34">
        <f t="shared" si="1"/>
        <v>74</v>
      </c>
      <c r="J11" s="34">
        <f t="shared" si="1"/>
        <v>69</v>
      </c>
      <c r="K11" s="34">
        <f t="shared" si="1"/>
        <v>76</v>
      </c>
      <c r="L11" s="34">
        <f t="shared" si="1"/>
        <v>72</v>
      </c>
      <c r="M11" s="34">
        <f t="shared" si="1"/>
        <v>68</v>
      </c>
      <c r="N11" s="34">
        <f t="shared" si="1"/>
        <v>82</v>
      </c>
    </row>
    <row r="12" spans="1:14" s="7" customFormat="1" ht="13.5" customHeight="1">
      <c r="A12" s="33"/>
      <c r="B12" s="5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3.5" customHeight="1">
      <c r="A13" s="7" t="s">
        <v>17</v>
      </c>
      <c r="B13" s="46">
        <f>SUM(C13:N13)</f>
        <v>439</v>
      </c>
      <c r="C13" s="10">
        <v>32</v>
      </c>
      <c r="D13" s="10">
        <v>34</v>
      </c>
      <c r="E13" s="10">
        <v>19</v>
      </c>
      <c r="F13" s="10">
        <v>29</v>
      </c>
      <c r="G13" s="10">
        <v>46</v>
      </c>
      <c r="H13" s="10">
        <v>41</v>
      </c>
      <c r="I13" s="10">
        <v>37</v>
      </c>
      <c r="J13" s="10">
        <v>35</v>
      </c>
      <c r="K13" s="10">
        <v>41</v>
      </c>
      <c r="L13" s="10">
        <v>41</v>
      </c>
      <c r="M13" s="10">
        <v>40</v>
      </c>
      <c r="N13" s="10">
        <v>44</v>
      </c>
    </row>
    <row r="14" spans="1:14" ht="13.5" customHeight="1">
      <c r="A14" s="7" t="s">
        <v>18</v>
      </c>
      <c r="B14" s="46">
        <f>SUM(C14:N14)</f>
        <v>115</v>
      </c>
      <c r="C14" s="10">
        <v>5</v>
      </c>
      <c r="D14" s="12">
        <v>8</v>
      </c>
      <c r="E14" s="12">
        <v>4</v>
      </c>
      <c r="F14" s="12">
        <v>9</v>
      </c>
      <c r="G14" s="12">
        <v>7</v>
      </c>
      <c r="H14" s="12">
        <v>3</v>
      </c>
      <c r="I14" s="12">
        <v>7</v>
      </c>
      <c r="J14" s="12">
        <v>10</v>
      </c>
      <c r="K14" s="12">
        <v>8</v>
      </c>
      <c r="L14" s="12">
        <v>14</v>
      </c>
      <c r="M14" s="12">
        <v>17</v>
      </c>
      <c r="N14" s="12">
        <v>23</v>
      </c>
    </row>
    <row r="15" spans="1:14" ht="13.5" customHeight="1">
      <c r="A15" s="7" t="s">
        <v>19</v>
      </c>
      <c r="B15" s="46">
        <f>SUM(C15:N15)</f>
        <v>250</v>
      </c>
      <c r="C15" s="10">
        <v>16</v>
      </c>
      <c r="D15" s="12">
        <v>18</v>
      </c>
      <c r="E15" s="12">
        <v>16</v>
      </c>
      <c r="F15" s="12">
        <v>28</v>
      </c>
      <c r="G15" s="12">
        <v>18</v>
      </c>
      <c r="H15" s="12">
        <v>31</v>
      </c>
      <c r="I15" s="12">
        <v>30</v>
      </c>
      <c r="J15" s="12">
        <v>24</v>
      </c>
      <c r="K15" s="12">
        <v>27</v>
      </c>
      <c r="L15" s="12">
        <v>17</v>
      </c>
      <c r="M15" s="12">
        <v>11</v>
      </c>
      <c r="N15" s="12">
        <v>14</v>
      </c>
    </row>
    <row r="16" spans="1:14" ht="13.5" customHeight="1">
      <c r="A16" s="7" t="s">
        <v>20</v>
      </c>
      <c r="B16" s="46">
        <f>SUM(C16:N16)</f>
        <v>11</v>
      </c>
      <c r="C16" s="10">
        <v>2</v>
      </c>
      <c r="D16" s="12">
        <v>3</v>
      </c>
      <c r="E16" s="12">
        <v>4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</row>
    <row r="17" spans="1:14" ht="13.5" customHeight="1">
      <c r="A17" s="7"/>
      <c r="B17" s="5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3.5" customHeight="1">
      <c r="A18" s="36" t="s">
        <v>15</v>
      </c>
      <c r="B18" s="52">
        <f>+B20</f>
        <v>1</v>
      </c>
      <c r="C18" s="34">
        <f>+C20</f>
        <v>0</v>
      </c>
      <c r="D18" s="34">
        <f aca="true" t="shared" si="2" ref="D18:N18">+D20</f>
        <v>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1</v>
      </c>
      <c r="N18" s="34">
        <f t="shared" si="2"/>
        <v>0</v>
      </c>
    </row>
    <row r="19" spans="1:14" ht="13.5" customHeight="1">
      <c r="A19" s="33"/>
      <c r="B19" s="5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3.5" customHeight="1">
      <c r="A20" s="7" t="s">
        <v>149</v>
      </c>
      <c r="B20" s="46">
        <f>SUM(C20:N20)</f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0</v>
      </c>
    </row>
    <row r="21" spans="1:14" ht="12.75" thickBot="1">
      <c r="A21" s="15"/>
      <c r="B21" s="5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">
      <c r="A22" s="7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</sheetData>
  <mergeCells count="5">
    <mergeCell ref="A3:N3"/>
    <mergeCell ref="A4:N4"/>
    <mergeCell ref="B6:B7"/>
    <mergeCell ref="C6:N6"/>
    <mergeCell ref="A6:A7"/>
  </mergeCells>
  <printOptions horizontalCentered="1"/>
  <pageMargins left="0.5905511811023623" right="0.5905511811023623" top="1.92" bottom="0.1968503937007874" header="0" footer="0"/>
  <pageSetup horizontalDpi="600" verticalDpi="600" orientation="landscape" pageOrder="overThenDown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selection activeCell="C14" sqref="C14"/>
    </sheetView>
  </sheetViews>
  <sheetFormatPr defaultColWidth="11.421875" defaultRowHeight="12" customHeight="1"/>
  <cols>
    <col min="1" max="1" width="35.7109375" style="13" customWidth="1"/>
    <col min="2" max="2" width="13.140625" style="8" customWidth="1"/>
    <col min="3" max="3" width="12.140625" style="8" customWidth="1"/>
    <col min="4" max="4" width="11.421875" style="8" customWidth="1"/>
    <col min="5" max="5" width="13.140625" style="8" customWidth="1"/>
    <col min="6" max="6" width="30.57421875" style="8" customWidth="1"/>
    <col min="7" max="16384" width="11.421875" style="7" customWidth="1"/>
  </cols>
  <sheetData>
    <row r="1" spans="1:2" ht="12" customHeight="1">
      <c r="A1" s="13" t="s">
        <v>166</v>
      </c>
      <c r="B1" s="9"/>
    </row>
    <row r="2" ht="12" customHeight="1">
      <c r="B2" s="9"/>
    </row>
    <row r="3" spans="1:5" ht="12" customHeight="1">
      <c r="A3" s="89" t="s">
        <v>133</v>
      </c>
      <c r="B3" s="89"/>
      <c r="C3" s="89"/>
      <c r="D3" s="89"/>
      <c r="E3" s="89"/>
    </row>
    <row r="4" spans="1:5" ht="12" customHeight="1">
      <c r="A4" s="89" t="s">
        <v>134</v>
      </c>
      <c r="B4" s="89"/>
      <c r="C4" s="89"/>
      <c r="D4" s="89"/>
      <c r="E4" s="89"/>
    </row>
    <row r="5" spans="1:5" ht="12" customHeight="1">
      <c r="A5" s="24"/>
      <c r="B5" s="24"/>
      <c r="C5" s="35"/>
      <c r="D5" s="35"/>
      <c r="E5" s="35"/>
    </row>
    <row r="6" spans="1:5" ht="12" customHeight="1" thickBot="1">
      <c r="A6" s="9"/>
      <c r="B6" s="9"/>
      <c r="C6" s="9"/>
      <c r="D6" s="9"/>
      <c r="E6" s="9"/>
    </row>
    <row r="7" spans="1:5" ht="18.75" customHeight="1">
      <c r="A7" s="94" t="s">
        <v>131</v>
      </c>
      <c r="B7" s="90" t="s">
        <v>21</v>
      </c>
      <c r="C7" s="93" t="s">
        <v>130</v>
      </c>
      <c r="D7" s="99"/>
      <c r="E7" s="99"/>
    </row>
    <row r="8" spans="1:5" ht="12" customHeight="1">
      <c r="A8" s="96"/>
      <c r="B8" s="98"/>
      <c r="C8" s="96" t="s">
        <v>0</v>
      </c>
      <c r="D8" s="96" t="s">
        <v>22</v>
      </c>
      <c r="E8" s="9" t="s">
        <v>23</v>
      </c>
    </row>
    <row r="9" spans="1:5" ht="12" customHeight="1" thickBot="1">
      <c r="A9" s="97"/>
      <c r="B9" s="91"/>
      <c r="C9" s="97"/>
      <c r="D9" s="97"/>
      <c r="E9" s="18" t="s">
        <v>132</v>
      </c>
    </row>
    <row r="10" spans="1:5" ht="12" customHeight="1">
      <c r="A10" s="9"/>
      <c r="B10" s="46"/>
      <c r="C10" s="9"/>
      <c r="D10" s="9"/>
      <c r="E10" s="9"/>
    </row>
    <row r="11" spans="1:6" ht="12" customHeight="1">
      <c r="A11" s="9" t="s">
        <v>0</v>
      </c>
      <c r="B11" s="47">
        <f>SUM(B13:B104)-B84</f>
        <v>816</v>
      </c>
      <c r="C11" s="36">
        <f>SUM(C13:C104)-C84</f>
        <v>498</v>
      </c>
      <c r="D11" s="36">
        <f>SUM(D13:D104)-D84</f>
        <v>453</v>
      </c>
      <c r="E11" s="36">
        <f>SUM(E13:E104)-E84</f>
        <v>45</v>
      </c>
      <c r="F11" s="7"/>
    </row>
    <row r="12" spans="1:6" ht="12" customHeight="1">
      <c r="A12" s="7"/>
      <c r="B12" s="47"/>
      <c r="C12" s="36"/>
      <c r="D12" s="36"/>
      <c r="E12" s="36"/>
      <c r="F12" s="7"/>
    </row>
    <row r="13" spans="1:5" ht="12" customHeight="1">
      <c r="A13" s="7" t="s">
        <v>24</v>
      </c>
      <c r="B13" s="48">
        <v>14</v>
      </c>
      <c r="C13" s="8">
        <f aca="true" t="shared" si="0" ref="C13:C77">SUM(D13:E13)</f>
        <v>11</v>
      </c>
      <c r="D13" s="8">
        <v>10</v>
      </c>
      <c r="E13" s="37">
        <v>1</v>
      </c>
    </row>
    <row r="14" spans="1:5" ht="12" customHeight="1">
      <c r="A14" s="7" t="s">
        <v>91</v>
      </c>
      <c r="B14" s="48">
        <v>0</v>
      </c>
      <c r="C14" s="8">
        <f t="shared" si="0"/>
        <v>1</v>
      </c>
      <c r="D14" s="8">
        <v>0</v>
      </c>
      <c r="E14" s="37">
        <v>1</v>
      </c>
    </row>
    <row r="15" spans="1:5" ht="12" customHeight="1">
      <c r="A15" s="7" t="s">
        <v>25</v>
      </c>
      <c r="B15" s="48">
        <v>13</v>
      </c>
      <c r="C15" s="8">
        <f t="shared" si="0"/>
        <v>7</v>
      </c>
      <c r="D15" s="8">
        <v>7</v>
      </c>
      <c r="E15" s="37">
        <v>0</v>
      </c>
    </row>
    <row r="16" spans="1:5" ht="12" customHeight="1">
      <c r="A16" s="7" t="s">
        <v>61</v>
      </c>
      <c r="B16" s="48">
        <v>1</v>
      </c>
      <c r="C16" s="8">
        <f t="shared" si="0"/>
        <v>2</v>
      </c>
      <c r="D16" s="8">
        <v>1</v>
      </c>
      <c r="E16" s="37">
        <v>1</v>
      </c>
    </row>
    <row r="17" spans="1:5" ht="12" customHeight="1">
      <c r="A17" s="7" t="s">
        <v>26</v>
      </c>
      <c r="B17" s="48">
        <v>19</v>
      </c>
      <c r="C17" s="8">
        <f t="shared" si="0"/>
        <v>21</v>
      </c>
      <c r="D17" s="8">
        <v>18</v>
      </c>
      <c r="E17" s="37">
        <v>3</v>
      </c>
    </row>
    <row r="18" spans="1:5" ht="12" customHeight="1">
      <c r="A18" s="7" t="s">
        <v>27</v>
      </c>
      <c r="B18" s="48">
        <v>9</v>
      </c>
      <c r="C18" s="8">
        <f t="shared" si="0"/>
        <v>8</v>
      </c>
      <c r="D18" s="8">
        <v>7</v>
      </c>
      <c r="E18" s="37">
        <v>1</v>
      </c>
    </row>
    <row r="19" spans="1:5" ht="12" customHeight="1">
      <c r="A19" s="7" t="s">
        <v>125</v>
      </c>
      <c r="B19" s="48">
        <v>1</v>
      </c>
      <c r="C19" s="8">
        <f>SUM(D19:E19)</f>
        <v>1</v>
      </c>
      <c r="D19" s="8">
        <v>1</v>
      </c>
      <c r="E19" s="37">
        <v>0</v>
      </c>
    </row>
    <row r="20" spans="1:5" ht="12" customHeight="1">
      <c r="A20" s="7" t="s">
        <v>30</v>
      </c>
      <c r="B20" s="48">
        <v>6</v>
      </c>
      <c r="C20" s="8">
        <f t="shared" si="0"/>
        <v>4</v>
      </c>
      <c r="D20" s="8">
        <v>4</v>
      </c>
      <c r="E20" s="37">
        <v>0</v>
      </c>
    </row>
    <row r="21" spans="1:5" ht="12" customHeight="1">
      <c r="A21" s="7" t="s">
        <v>31</v>
      </c>
      <c r="B21" s="48">
        <v>1</v>
      </c>
      <c r="C21" s="8">
        <f t="shared" si="0"/>
        <v>0</v>
      </c>
      <c r="D21" s="8">
        <v>0</v>
      </c>
      <c r="E21" s="37">
        <v>0</v>
      </c>
    </row>
    <row r="22" spans="1:5" ht="12" customHeight="1">
      <c r="A22" s="7" t="s">
        <v>63</v>
      </c>
      <c r="B22" s="48">
        <v>1</v>
      </c>
      <c r="C22" s="8">
        <f t="shared" si="0"/>
        <v>1</v>
      </c>
      <c r="D22" s="8">
        <v>1</v>
      </c>
      <c r="E22" s="37">
        <v>0</v>
      </c>
    </row>
    <row r="23" spans="1:5" ht="12" customHeight="1">
      <c r="A23" s="7" t="s">
        <v>32</v>
      </c>
      <c r="B23" s="48">
        <v>2</v>
      </c>
      <c r="C23" s="8">
        <f t="shared" si="0"/>
        <v>1</v>
      </c>
      <c r="D23" s="8">
        <v>1</v>
      </c>
      <c r="E23" s="37">
        <v>0</v>
      </c>
    </row>
    <row r="24" spans="1:5" ht="12" customHeight="1">
      <c r="A24" s="7" t="s">
        <v>65</v>
      </c>
      <c r="B24" s="48">
        <v>1</v>
      </c>
      <c r="C24" s="8">
        <f t="shared" si="0"/>
        <v>1</v>
      </c>
      <c r="D24" s="8">
        <v>1</v>
      </c>
      <c r="E24" s="37">
        <v>0</v>
      </c>
    </row>
    <row r="25" spans="1:5" ht="12" customHeight="1">
      <c r="A25" s="7" t="s">
        <v>33</v>
      </c>
      <c r="B25" s="48">
        <v>21</v>
      </c>
      <c r="C25" s="8">
        <f t="shared" si="0"/>
        <v>11</v>
      </c>
      <c r="D25" s="8">
        <v>11</v>
      </c>
      <c r="E25" s="37">
        <v>0</v>
      </c>
    </row>
    <row r="26" spans="1:5" ht="12" customHeight="1">
      <c r="A26" s="7" t="s">
        <v>66</v>
      </c>
      <c r="B26" s="48">
        <v>1</v>
      </c>
      <c r="C26" s="8">
        <f t="shared" si="0"/>
        <v>1</v>
      </c>
      <c r="D26" s="8">
        <v>1</v>
      </c>
      <c r="E26" s="37">
        <v>0</v>
      </c>
    </row>
    <row r="27" spans="1:5" ht="12" customHeight="1">
      <c r="A27" s="7" t="s">
        <v>34</v>
      </c>
      <c r="B27" s="48">
        <v>2</v>
      </c>
      <c r="C27" s="8">
        <f t="shared" si="0"/>
        <v>1</v>
      </c>
      <c r="D27" s="8">
        <v>1</v>
      </c>
      <c r="E27" s="37">
        <v>0</v>
      </c>
    </row>
    <row r="28" spans="1:5" ht="12" customHeight="1">
      <c r="A28" s="7" t="s">
        <v>35</v>
      </c>
      <c r="B28" s="48">
        <v>21</v>
      </c>
      <c r="C28" s="8">
        <f t="shared" si="0"/>
        <v>17</v>
      </c>
      <c r="D28" s="8">
        <v>16</v>
      </c>
      <c r="E28" s="37">
        <v>1</v>
      </c>
    </row>
    <row r="29" spans="1:5" ht="12" customHeight="1">
      <c r="A29" s="7" t="s">
        <v>36</v>
      </c>
      <c r="B29" s="48">
        <v>3</v>
      </c>
      <c r="C29" s="8">
        <f t="shared" si="0"/>
        <v>3</v>
      </c>
      <c r="D29" s="8">
        <v>3</v>
      </c>
      <c r="E29" s="37">
        <v>0</v>
      </c>
    </row>
    <row r="30" spans="1:5" ht="12" customHeight="1">
      <c r="A30" s="7" t="s">
        <v>67</v>
      </c>
      <c r="B30" s="48">
        <v>3</v>
      </c>
      <c r="C30" s="8">
        <f t="shared" si="0"/>
        <v>2</v>
      </c>
      <c r="D30" s="8">
        <v>2</v>
      </c>
      <c r="E30" s="37">
        <v>0</v>
      </c>
    </row>
    <row r="31" spans="1:5" ht="12" customHeight="1">
      <c r="A31" s="7" t="s">
        <v>68</v>
      </c>
      <c r="B31" s="48">
        <v>13</v>
      </c>
      <c r="C31" s="8">
        <f t="shared" si="0"/>
        <v>9</v>
      </c>
      <c r="D31" s="8">
        <v>6</v>
      </c>
      <c r="E31" s="37">
        <v>3</v>
      </c>
    </row>
    <row r="32" spans="1:5" ht="12" customHeight="1">
      <c r="A32" s="7" t="s">
        <v>37</v>
      </c>
      <c r="B32" s="48">
        <v>1</v>
      </c>
      <c r="C32" s="8">
        <f t="shared" si="0"/>
        <v>1</v>
      </c>
      <c r="D32" s="8">
        <v>1</v>
      </c>
      <c r="E32" s="37">
        <v>0</v>
      </c>
    </row>
    <row r="33" spans="1:5" ht="12" customHeight="1">
      <c r="A33" s="7" t="s">
        <v>69</v>
      </c>
      <c r="B33" s="48">
        <v>1</v>
      </c>
      <c r="C33" s="8">
        <f t="shared" si="0"/>
        <v>0</v>
      </c>
      <c r="D33" s="8">
        <v>0</v>
      </c>
      <c r="E33" s="37">
        <v>0</v>
      </c>
    </row>
    <row r="34" spans="1:5" ht="12" customHeight="1">
      <c r="A34" s="7" t="s">
        <v>92</v>
      </c>
      <c r="B34" s="48">
        <v>0</v>
      </c>
      <c r="C34" s="8">
        <f t="shared" si="0"/>
        <v>1</v>
      </c>
      <c r="D34" s="8">
        <v>0</v>
      </c>
      <c r="E34" s="37">
        <v>1</v>
      </c>
    </row>
    <row r="35" spans="1:5" ht="12" customHeight="1">
      <c r="A35" s="7" t="s">
        <v>38</v>
      </c>
      <c r="B35" s="48">
        <v>2</v>
      </c>
      <c r="C35" s="8">
        <f t="shared" si="0"/>
        <v>1</v>
      </c>
      <c r="D35" s="8">
        <v>1</v>
      </c>
      <c r="E35" s="37">
        <v>0</v>
      </c>
    </row>
    <row r="36" spans="1:5" ht="12" customHeight="1">
      <c r="A36" s="7" t="s">
        <v>39</v>
      </c>
      <c r="B36" s="48">
        <v>16</v>
      </c>
      <c r="C36" s="8">
        <f t="shared" si="0"/>
        <v>16</v>
      </c>
      <c r="D36" s="8">
        <v>16</v>
      </c>
      <c r="E36" s="37">
        <v>0</v>
      </c>
    </row>
    <row r="37" spans="1:5" ht="12" customHeight="1">
      <c r="A37" s="7" t="s">
        <v>70</v>
      </c>
      <c r="B37" s="48">
        <v>3</v>
      </c>
      <c r="C37" s="8">
        <f t="shared" si="0"/>
        <v>2</v>
      </c>
      <c r="D37" s="8">
        <v>2</v>
      </c>
      <c r="E37" s="37">
        <v>0</v>
      </c>
    </row>
    <row r="38" spans="1:5" ht="12" customHeight="1">
      <c r="A38" s="7" t="s">
        <v>71</v>
      </c>
      <c r="B38" s="48">
        <v>1</v>
      </c>
      <c r="C38" s="8">
        <f t="shared" si="0"/>
        <v>0</v>
      </c>
      <c r="D38" s="8">
        <v>0</v>
      </c>
      <c r="E38" s="37">
        <v>0</v>
      </c>
    </row>
    <row r="39" spans="1:5" ht="12" customHeight="1">
      <c r="A39" s="7" t="s">
        <v>137</v>
      </c>
      <c r="B39" s="48">
        <v>3</v>
      </c>
      <c r="C39" s="8">
        <f t="shared" si="0"/>
        <v>3</v>
      </c>
      <c r="D39" s="8">
        <v>2</v>
      </c>
      <c r="E39" s="37">
        <v>1</v>
      </c>
    </row>
    <row r="40" spans="1:5" ht="12" customHeight="1">
      <c r="A40" s="7" t="s">
        <v>72</v>
      </c>
      <c r="B40" s="48">
        <v>15</v>
      </c>
      <c r="C40" s="8">
        <v>16</v>
      </c>
      <c r="D40" s="8">
        <v>15</v>
      </c>
      <c r="E40" s="37">
        <v>1</v>
      </c>
    </row>
    <row r="41" spans="1:5" ht="12" customHeight="1">
      <c r="A41" s="7" t="s">
        <v>40</v>
      </c>
      <c r="B41" s="48">
        <v>160</v>
      </c>
      <c r="C41" s="8">
        <f t="shared" si="0"/>
        <v>82</v>
      </c>
      <c r="D41" s="8">
        <v>72</v>
      </c>
      <c r="E41" s="37">
        <v>10</v>
      </c>
    </row>
    <row r="42" spans="1:5" ht="12" customHeight="1">
      <c r="A42" s="7" t="s">
        <v>41</v>
      </c>
      <c r="B42" s="48">
        <v>30</v>
      </c>
      <c r="C42" s="8">
        <f t="shared" si="0"/>
        <v>6</v>
      </c>
      <c r="D42" s="8">
        <v>5</v>
      </c>
      <c r="E42" s="37">
        <v>1</v>
      </c>
    </row>
    <row r="43" spans="1:5" ht="12" customHeight="1">
      <c r="A43" s="7" t="s">
        <v>42</v>
      </c>
      <c r="B43" s="48">
        <v>5</v>
      </c>
      <c r="C43" s="8">
        <f t="shared" si="0"/>
        <v>1</v>
      </c>
      <c r="D43" s="8">
        <v>1</v>
      </c>
      <c r="E43" s="37">
        <v>0</v>
      </c>
    </row>
    <row r="44" spans="1:5" ht="12" customHeight="1">
      <c r="A44" s="7" t="s">
        <v>73</v>
      </c>
      <c r="B44" s="48">
        <v>3</v>
      </c>
      <c r="C44" s="8">
        <f t="shared" si="0"/>
        <v>2</v>
      </c>
      <c r="D44" s="8">
        <v>2</v>
      </c>
      <c r="E44" s="37">
        <v>0</v>
      </c>
    </row>
    <row r="45" spans="1:5" ht="12" customHeight="1">
      <c r="A45" s="7" t="s">
        <v>74</v>
      </c>
      <c r="B45" s="48">
        <v>1</v>
      </c>
      <c r="C45" s="8">
        <f t="shared" si="0"/>
        <v>1</v>
      </c>
      <c r="D45" s="8">
        <v>1</v>
      </c>
      <c r="E45" s="37">
        <v>0</v>
      </c>
    </row>
    <row r="46" spans="1:5" ht="12" customHeight="1">
      <c r="A46" s="7" t="s">
        <v>75</v>
      </c>
      <c r="B46" s="48">
        <v>1</v>
      </c>
      <c r="C46" s="8">
        <f t="shared" si="0"/>
        <v>1</v>
      </c>
      <c r="D46" s="8">
        <v>1</v>
      </c>
      <c r="E46" s="37">
        <v>0</v>
      </c>
    </row>
    <row r="47" spans="1:5" ht="12" customHeight="1">
      <c r="A47" s="7" t="s">
        <v>43</v>
      </c>
      <c r="B47" s="48">
        <v>8</v>
      </c>
      <c r="C47" s="8">
        <f t="shared" si="0"/>
        <v>6</v>
      </c>
      <c r="D47" s="8">
        <v>6</v>
      </c>
      <c r="E47" s="37">
        <v>0</v>
      </c>
    </row>
    <row r="48" spans="1:5" ht="12" customHeight="1">
      <c r="A48" s="7" t="s">
        <v>93</v>
      </c>
      <c r="B48" s="48">
        <v>0</v>
      </c>
      <c r="C48" s="8">
        <f t="shared" si="0"/>
        <v>1</v>
      </c>
      <c r="D48" s="8">
        <v>0</v>
      </c>
      <c r="E48" s="37">
        <v>1</v>
      </c>
    </row>
    <row r="49" spans="1:5" ht="12" customHeight="1">
      <c r="A49" s="7" t="s">
        <v>76</v>
      </c>
      <c r="B49" s="48">
        <v>12</v>
      </c>
      <c r="C49" s="8">
        <f t="shared" si="0"/>
        <v>12</v>
      </c>
      <c r="D49" s="8">
        <v>11</v>
      </c>
      <c r="E49" s="37">
        <v>1</v>
      </c>
    </row>
    <row r="50" spans="1:5" ht="12" customHeight="1">
      <c r="A50" s="7" t="s">
        <v>77</v>
      </c>
      <c r="B50" s="48">
        <v>1</v>
      </c>
      <c r="C50" s="8">
        <f t="shared" si="0"/>
        <v>0</v>
      </c>
      <c r="D50" s="8">
        <v>0</v>
      </c>
      <c r="E50" s="37">
        <v>0</v>
      </c>
    </row>
    <row r="51" spans="1:5" ht="12" customHeight="1">
      <c r="A51" s="7"/>
      <c r="B51" s="10"/>
      <c r="E51" s="37"/>
    </row>
    <row r="52" spans="1:5" ht="12" customHeight="1">
      <c r="A52" s="7"/>
      <c r="B52" s="10"/>
      <c r="E52" s="37"/>
    </row>
    <row r="53" spans="1:5" ht="12" customHeight="1">
      <c r="A53" s="7"/>
      <c r="B53" s="10"/>
      <c r="E53" s="37"/>
    </row>
    <row r="54" spans="1:5" ht="12" customHeight="1">
      <c r="A54" s="7"/>
      <c r="B54" s="10"/>
      <c r="E54" s="37"/>
    </row>
    <row r="55" spans="1:5" ht="12" customHeight="1">
      <c r="A55" s="7"/>
      <c r="B55" s="10"/>
      <c r="E55" s="37"/>
    </row>
    <row r="56" spans="1:5" ht="12" customHeight="1">
      <c r="A56" s="7"/>
      <c r="B56" s="10"/>
      <c r="E56" s="37"/>
    </row>
    <row r="57" spans="1:5" ht="12" customHeight="1">
      <c r="A57" s="7"/>
      <c r="B57" s="10"/>
      <c r="E57" s="37"/>
    </row>
    <row r="58" spans="1:5" ht="12" customHeight="1">
      <c r="A58" s="7"/>
      <c r="B58" s="10"/>
      <c r="E58" s="37"/>
    </row>
    <row r="59" spans="1:5" ht="12" customHeight="1">
      <c r="A59" s="7"/>
      <c r="B59" s="10"/>
      <c r="E59" s="37"/>
    </row>
    <row r="60" spans="1:5" ht="12" customHeight="1">
      <c r="A60" s="7"/>
      <c r="B60" s="10"/>
      <c r="E60" s="37"/>
    </row>
    <row r="61" spans="1:5" ht="12" customHeight="1">
      <c r="A61" s="7"/>
      <c r="B61" s="10"/>
      <c r="E61" s="37"/>
    </row>
    <row r="62" spans="1:5" ht="12" customHeight="1">
      <c r="A62" s="7"/>
      <c r="B62" s="10"/>
      <c r="E62" s="37"/>
    </row>
    <row r="63" spans="1:5" ht="12" customHeight="1">
      <c r="A63" s="7"/>
      <c r="B63" s="10"/>
      <c r="E63" s="37"/>
    </row>
    <row r="64" spans="1:5" ht="12" customHeight="1" thickBot="1">
      <c r="A64" s="29" t="s">
        <v>167</v>
      </c>
      <c r="B64" s="16"/>
      <c r="C64" s="16"/>
      <c r="D64" s="16"/>
      <c r="E64" s="16"/>
    </row>
    <row r="65" spans="1:5" ht="18" customHeight="1">
      <c r="A65" s="94" t="s">
        <v>131</v>
      </c>
      <c r="B65" s="90" t="s">
        <v>21</v>
      </c>
      <c r="C65" s="93" t="s">
        <v>130</v>
      </c>
      <c r="D65" s="99"/>
      <c r="E65" s="99"/>
    </row>
    <row r="66" spans="1:5" ht="12" customHeight="1">
      <c r="A66" s="96"/>
      <c r="B66" s="98"/>
      <c r="C66" s="96" t="s">
        <v>0</v>
      </c>
      <c r="D66" s="96" t="s">
        <v>22</v>
      </c>
      <c r="E66" s="9" t="s">
        <v>23</v>
      </c>
    </row>
    <row r="67" spans="1:5" ht="12" customHeight="1" thickBot="1">
      <c r="A67" s="97"/>
      <c r="B67" s="91"/>
      <c r="C67" s="97"/>
      <c r="D67" s="97"/>
      <c r="E67" s="18" t="s">
        <v>132</v>
      </c>
    </row>
    <row r="68" spans="1:5" ht="12" customHeight="1">
      <c r="A68" s="7" t="s">
        <v>78</v>
      </c>
      <c r="B68" s="48">
        <v>1</v>
      </c>
      <c r="C68" s="8">
        <f t="shared" si="0"/>
        <v>0</v>
      </c>
      <c r="D68" s="8">
        <v>0</v>
      </c>
      <c r="E68" s="37">
        <v>0</v>
      </c>
    </row>
    <row r="69" spans="1:5" ht="12" customHeight="1">
      <c r="A69" s="7" t="s">
        <v>79</v>
      </c>
      <c r="B69" s="48">
        <v>1</v>
      </c>
      <c r="C69" s="8">
        <f t="shared" si="0"/>
        <v>1</v>
      </c>
      <c r="D69" s="8">
        <v>1</v>
      </c>
      <c r="E69" s="37">
        <v>0</v>
      </c>
    </row>
    <row r="70" spans="1:5" ht="12" customHeight="1">
      <c r="A70" s="7" t="s">
        <v>44</v>
      </c>
      <c r="B70" s="48">
        <v>7</v>
      </c>
      <c r="C70" s="8">
        <f t="shared" si="0"/>
        <v>8</v>
      </c>
      <c r="D70" s="8">
        <v>7</v>
      </c>
      <c r="E70" s="37">
        <v>1</v>
      </c>
    </row>
    <row r="71" spans="1:5" ht="12" customHeight="1">
      <c r="A71" s="7" t="s">
        <v>45</v>
      </c>
      <c r="B71" s="48">
        <v>6</v>
      </c>
      <c r="C71" s="8">
        <f t="shared" si="0"/>
        <v>5</v>
      </c>
      <c r="D71" s="8">
        <v>5</v>
      </c>
      <c r="E71" s="37">
        <v>0</v>
      </c>
    </row>
    <row r="72" spans="1:5" ht="12" customHeight="1">
      <c r="A72" s="7" t="s">
        <v>46</v>
      </c>
      <c r="B72" s="48">
        <v>3</v>
      </c>
      <c r="C72" s="8">
        <f t="shared" si="0"/>
        <v>1</v>
      </c>
      <c r="D72" s="8">
        <v>1</v>
      </c>
      <c r="E72" s="37">
        <v>0</v>
      </c>
    </row>
    <row r="73" spans="1:5" ht="12" customHeight="1">
      <c r="A73" s="7" t="s">
        <v>47</v>
      </c>
      <c r="B73" s="48">
        <v>12</v>
      </c>
      <c r="C73" s="8">
        <f t="shared" si="0"/>
        <v>9</v>
      </c>
      <c r="D73" s="8">
        <v>8</v>
      </c>
      <c r="E73" s="37">
        <v>1</v>
      </c>
    </row>
    <row r="74" spans="1:5" ht="12" customHeight="1">
      <c r="A74" s="7" t="s">
        <v>80</v>
      </c>
      <c r="B74" s="48">
        <v>1</v>
      </c>
      <c r="C74" s="8">
        <f t="shared" si="0"/>
        <v>1</v>
      </c>
      <c r="D74" s="8">
        <v>1</v>
      </c>
      <c r="E74" s="37">
        <v>0</v>
      </c>
    </row>
    <row r="75" spans="1:5" ht="12" customHeight="1">
      <c r="A75" s="7" t="s">
        <v>135</v>
      </c>
      <c r="B75" s="48">
        <v>14</v>
      </c>
      <c r="C75" s="8">
        <f>SUM(D75:E75)</f>
        <v>14</v>
      </c>
      <c r="D75" s="8">
        <v>14</v>
      </c>
      <c r="E75" s="37">
        <v>0</v>
      </c>
    </row>
    <row r="76" spans="1:5" ht="12" customHeight="1">
      <c r="A76" s="7" t="s">
        <v>136</v>
      </c>
      <c r="B76" s="48">
        <v>54</v>
      </c>
      <c r="C76" s="8">
        <f>SUM(D76:E76)</f>
        <v>60</v>
      </c>
      <c r="D76" s="8">
        <v>54</v>
      </c>
      <c r="E76" s="37">
        <v>6</v>
      </c>
    </row>
    <row r="77" spans="1:5" ht="12" customHeight="1">
      <c r="A77" s="7" t="s">
        <v>81</v>
      </c>
      <c r="B77" s="48">
        <v>1</v>
      </c>
      <c r="C77" s="8">
        <f t="shared" si="0"/>
        <v>1</v>
      </c>
      <c r="D77" s="8">
        <v>1</v>
      </c>
      <c r="E77" s="37">
        <v>0</v>
      </c>
    </row>
    <row r="78" spans="1:5" ht="12" customHeight="1">
      <c r="A78" s="7" t="s">
        <v>48</v>
      </c>
      <c r="B78" s="48">
        <v>3</v>
      </c>
      <c r="C78" s="8">
        <f aca="true" t="shared" si="1" ref="C78:C102">SUM(D78:E78)</f>
        <v>1</v>
      </c>
      <c r="D78" s="8">
        <v>1</v>
      </c>
      <c r="E78" s="37">
        <v>0</v>
      </c>
    </row>
    <row r="79" spans="1:5" ht="12" customHeight="1">
      <c r="A79" s="7" t="s">
        <v>82</v>
      </c>
      <c r="B79" s="48">
        <v>5</v>
      </c>
      <c r="C79" s="8">
        <f t="shared" si="1"/>
        <v>3</v>
      </c>
      <c r="D79" s="8">
        <v>3</v>
      </c>
      <c r="E79" s="37">
        <v>0</v>
      </c>
    </row>
    <row r="80" spans="1:5" ht="12" customHeight="1">
      <c r="A80" s="7" t="s">
        <v>83</v>
      </c>
      <c r="B80" s="48">
        <v>1</v>
      </c>
      <c r="C80" s="8">
        <f t="shared" si="1"/>
        <v>1</v>
      </c>
      <c r="D80" s="8">
        <v>0</v>
      </c>
      <c r="E80" s="37">
        <v>1</v>
      </c>
    </row>
    <row r="81" spans="1:5" ht="12" customHeight="1">
      <c r="A81" s="7" t="s">
        <v>49</v>
      </c>
      <c r="B81" s="48">
        <v>3</v>
      </c>
      <c r="C81" s="8">
        <f t="shared" si="1"/>
        <v>4</v>
      </c>
      <c r="D81" s="8">
        <v>3</v>
      </c>
      <c r="E81" s="37">
        <v>1</v>
      </c>
    </row>
    <row r="82" spans="1:5" ht="12" customHeight="1">
      <c r="A82" s="7" t="s">
        <v>50</v>
      </c>
      <c r="B82" s="48">
        <v>184</v>
      </c>
      <c r="C82" s="8">
        <f t="shared" si="1"/>
        <v>51</v>
      </c>
      <c r="D82" s="8">
        <v>48</v>
      </c>
      <c r="E82" s="37">
        <v>3</v>
      </c>
    </row>
    <row r="83" spans="1:5" ht="12" customHeight="1">
      <c r="A83" s="7" t="s">
        <v>84</v>
      </c>
      <c r="B83" s="48">
        <v>29</v>
      </c>
      <c r="C83" s="8">
        <f t="shared" si="1"/>
        <v>15</v>
      </c>
      <c r="D83" s="8">
        <v>14</v>
      </c>
      <c r="E83" s="37">
        <v>1</v>
      </c>
    </row>
    <row r="84" spans="1:5" ht="12" customHeight="1">
      <c r="A84" s="86" t="s">
        <v>51</v>
      </c>
      <c r="B84" s="49">
        <f>SUM(B86:B88)</f>
        <v>33</v>
      </c>
      <c r="C84" s="34">
        <f>SUM(C86:C88)</f>
        <v>10</v>
      </c>
      <c r="D84" s="34">
        <f>SUM(D86:D88)</f>
        <v>10</v>
      </c>
      <c r="E84" s="34">
        <f>SUM(E86:E88)</f>
        <v>0</v>
      </c>
    </row>
    <row r="85" spans="1:5" ht="12" customHeight="1">
      <c r="A85" s="7"/>
      <c r="B85" s="48"/>
      <c r="E85" s="37"/>
    </row>
    <row r="86" spans="1:5" ht="12" customHeight="1">
      <c r="A86" s="7" t="s">
        <v>52</v>
      </c>
      <c r="B86" s="48">
        <v>12</v>
      </c>
      <c r="C86" s="8">
        <f>SUM(D86:E86)</f>
        <v>8</v>
      </c>
      <c r="D86" s="8">
        <v>8</v>
      </c>
      <c r="E86" s="37">
        <v>0</v>
      </c>
    </row>
    <row r="87" spans="1:5" ht="12" customHeight="1">
      <c r="A87" s="7" t="s">
        <v>89</v>
      </c>
      <c r="B87" s="48">
        <v>6</v>
      </c>
      <c r="C87" s="8">
        <f>SUM(D87:E87)</f>
        <v>1</v>
      </c>
      <c r="D87" s="8">
        <v>1</v>
      </c>
      <c r="E87" s="37">
        <v>0</v>
      </c>
    </row>
    <row r="88" spans="1:5" ht="12" customHeight="1">
      <c r="A88" s="7" t="s">
        <v>90</v>
      </c>
      <c r="B88" s="48">
        <v>15</v>
      </c>
      <c r="C88" s="8">
        <f>SUM(D88:E88)</f>
        <v>1</v>
      </c>
      <c r="D88" s="8">
        <v>1</v>
      </c>
      <c r="E88" s="37">
        <v>0</v>
      </c>
    </row>
    <row r="89" spans="1:5" ht="12" customHeight="1">
      <c r="A89" s="7"/>
      <c r="B89" s="48"/>
      <c r="E89" s="37"/>
    </row>
    <row r="90" spans="1:5" ht="12" customHeight="1">
      <c r="A90" s="7" t="s">
        <v>116</v>
      </c>
      <c r="B90" s="48">
        <v>1</v>
      </c>
      <c r="C90" s="8">
        <f t="shared" si="1"/>
        <v>1</v>
      </c>
      <c r="D90" s="8">
        <v>1</v>
      </c>
      <c r="E90" s="37">
        <v>0</v>
      </c>
    </row>
    <row r="91" spans="1:5" ht="12" customHeight="1">
      <c r="A91" s="7" t="s">
        <v>53</v>
      </c>
      <c r="B91" s="48">
        <v>9</v>
      </c>
      <c r="C91" s="8">
        <v>9</v>
      </c>
      <c r="D91" s="8">
        <v>9</v>
      </c>
      <c r="E91" s="37">
        <v>0</v>
      </c>
    </row>
    <row r="92" spans="1:5" ht="12" customHeight="1">
      <c r="A92" s="7" t="s">
        <v>86</v>
      </c>
      <c r="B92" s="48">
        <v>1</v>
      </c>
      <c r="C92" s="8">
        <f t="shared" si="1"/>
        <v>0</v>
      </c>
      <c r="D92" s="8">
        <v>0</v>
      </c>
      <c r="E92" s="37">
        <v>0</v>
      </c>
    </row>
    <row r="93" spans="1:5" ht="12" customHeight="1">
      <c r="A93" s="7" t="s">
        <v>54</v>
      </c>
      <c r="B93" s="48">
        <v>2</v>
      </c>
      <c r="C93" s="8">
        <f t="shared" si="1"/>
        <v>2</v>
      </c>
      <c r="D93" s="8">
        <v>2</v>
      </c>
      <c r="E93" s="37">
        <v>0</v>
      </c>
    </row>
    <row r="94" spans="1:5" ht="12" customHeight="1">
      <c r="A94" s="7" t="s">
        <v>55</v>
      </c>
      <c r="B94" s="48">
        <v>9</v>
      </c>
      <c r="C94" s="8">
        <f t="shared" si="1"/>
        <v>9</v>
      </c>
      <c r="D94" s="8">
        <v>9</v>
      </c>
      <c r="E94" s="37">
        <v>0</v>
      </c>
    </row>
    <row r="95" spans="1:5" ht="12" customHeight="1">
      <c r="A95" s="7" t="s">
        <v>56</v>
      </c>
      <c r="B95" s="48">
        <v>1</v>
      </c>
      <c r="C95" s="8">
        <f t="shared" si="1"/>
        <v>1</v>
      </c>
      <c r="D95" s="8">
        <v>1</v>
      </c>
      <c r="E95" s="37">
        <v>0</v>
      </c>
    </row>
    <row r="96" spans="1:5" ht="12" customHeight="1">
      <c r="A96" s="7" t="s">
        <v>138</v>
      </c>
      <c r="B96" s="48">
        <v>3</v>
      </c>
      <c r="C96" s="8">
        <f t="shared" si="1"/>
        <v>2</v>
      </c>
      <c r="D96" s="8">
        <v>2</v>
      </c>
      <c r="E96" s="37">
        <v>0</v>
      </c>
    </row>
    <row r="97" spans="1:5" ht="12" customHeight="1">
      <c r="A97" s="7" t="s">
        <v>87</v>
      </c>
      <c r="B97" s="48">
        <v>1</v>
      </c>
      <c r="C97" s="8">
        <f t="shared" si="1"/>
        <v>1</v>
      </c>
      <c r="D97" s="8">
        <v>1</v>
      </c>
      <c r="E97" s="37">
        <v>0</v>
      </c>
    </row>
    <row r="98" spans="1:5" ht="12" customHeight="1">
      <c r="A98" s="7" t="s">
        <v>121</v>
      </c>
      <c r="B98" s="48">
        <v>2</v>
      </c>
      <c r="C98" s="8">
        <f t="shared" si="1"/>
        <v>2</v>
      </c>
      <c r="D98" s="8">
        <v>2</v>
      </c>
      <c r="E98" s="37">
        <v>0</v>
      </c>
    </row>
    <row r="99" spans="1:5" ht="12" customHeight="1">
      <c r="A99" s="7" t="s">
        <v>88</v>
      </c>
      <c r="B99" s="48">
        <v>1</v>
      </c>
      <c r="C99" s="8">
        <f t="shared" si="1"/>
        <v>2</v>
      </c>
      <c r="D99" s="8">
        <v>1</v>
      </c>
      <c r="E99" s="37">
        <v>1</v>
      </c>
    </row>
    <row r="100" spans="1:5" ht="12" customHeight="1">
      <c r="A100" s="7" t="s">
        <v>57</v>
      </c>
      <c r="B100" s="48">
        <v>11</v>
      </c>
      <c r="C100" s="8">
        <f t="shared" si="1"/>
        <v>14</v>
      </c>
      <c r="D100" s="8">
        <v>11</v>
      </c>
      <c r="E100" s="37">
        <v>3</v>
      </c>
    </row>
    <row r="101" spans="1:5" ht="12" customHeight="1">
      <c r="A101" s="7" t="s">
        <v>58</v>
      </c>
      <c r="B101" s="48">
        <v>5</v>
      </c>
      <c r="C101" s="8">
        <f t="shared" si="1"/>
        <v>4</v>
      </c>
      <c r="D101" s="8">
        <v>4</v>
      </c>
      <c r="E101" s="37">
        <v>0</v>
      </c>
    </row>
    <row r="102" spans="1:5" ht="12" customHeight="1">
      <c r="A102" s="7" t="s">
        <v>59</v>
      </c>
      <c r="B102" s="48">
        <v>10</v>
      </c>
      <c r="C102" s="8">
        <f t="shared" si="1"/>
        <v>7</v>
      </c>
      <c r="D102" s="8">
        <v>7</v>
      </c>
      <c r="E102" s="37">
        <v>0</v>
      </c>
    </row>
    <row r="103" spans="1:5" ht="12" customHeight="1">
      <c r="A103" s="7" t="s">
        <v>60</v>
      </c>
      <c r="B103" s="48">
        <v>4</v>
      </c>
      <c r="C103" s="8">
        <f>SUM(D103:E103)</f>
        <v>3</v>
      </c>
      <c r="D103" s="8">
        <v>3</v>
      </c>
      <c r="E103" s="37">
        <v>0</v>
      </c>
    </row>
    <row r="104" spans="1:5" ht="12" customHeight="1">
      <c r="A104" s="7" t="s">
        <v>64</v>
      </c>
      <c r="B104" s="48">
        <v>3</v>
      </c>
      <c r="C104" s="8">
        <f>SUM(D104:E104)</f>
        <v>2</v>
      </c>
      <c r="D104" s="8">
        <v>2</v>
      </c>
      <c r="E104" s="37">
        <v>0</v>
      </c>
    </row>
    <row r="105" spans="1:5" ht="12" customHeight="1" thickBot="1">
      <c r="A105" s="29"/>
      <c r="B105" s="50"/>
      <c r="C105" s="16"/>
      <c r="D105" s="16"/>
      <c r="E105" s="16"/>
    </row>
  </sheetData>
  <mergeCells count="12">
    <mergeCell ref="A3:E3"/>
    <mergeCell ref="A4:E4"/>
    <mergeCell ref="C7:E7"/>
    <mergeCell ref="A7:A9"/>
    <mergeCell ref="B7:B9"/>
    <mergeCell ref="C8:C9"/>
    <mergeCell ref="D8:D9"/>
    <mergeCell ref="A65:A67"/>
    <mergeCell ref="B65:B67"/>
    <mergeCell ref="C65:E65"/>
    <mergeCell ref="C66:C67"/>
    <mergeCell ref="D66:D67"/>
  </mergeCells>
  <printOptions horizontalCentered="1"/>
  <pageMargins left="0.5905511811023623" right="0.5905511811023623" top="1.33" bottom="1.4566929133858268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7"/>
  <sheetViews>
    <sheetView zoomScale="90" zoomScaleNormal="90" workbookViewId="0" topLeftCell="A1">
      <selection activeCell="A2" sqref="A2"/>
    </sheetView>
  </sheetViews>
  <sheetFormatPr defaultColWidth="11.421875" defaultRowHeight="12.75"/>
  <cols>
    <col min="1" max="1" width="38.421875" style="7" bestFit="1" customWidth="1"/>
    <col min="2" max="2" width="11.140625" style="8" customWidth="1"/>
    <col min="3" max="3" width="13.421875" style="8" bestFit="1" customWidth="1"/>
    <col min="4" max="4" width="11.7109375" style="8" bestFit="1" customWidth="1"/>
    <col min="5" max="5" width="8.7109375" style="8" bestFit="1" customWidth="1"/>
    <col min="6" max="6" width="5.00390625" style="8" bestFit="1" customWidth="1"/>
    <col min="7" max="7" width="10.421875" style="8" bestFit="1" customWidth="1"/>
    <col min="8" max="16384" width="11.421875" style="7" customWidth="1"/>
  </cols>
  <sheetData>
    <row r="1" spans="1:7" s="4" customFormat="1" ht="18" customHeight="1">
      <c r="A1" s="1" t="s">
        <v>169</v>
      </c>
      <c r="B1" s="2"/>
      <c r="C1" s="3"/>
      <c r="D1" s="3"/>
      <c r="E1" s="3"/>
      <c r="F1" s="3"/>
      <c r="G1" s="3"/>
    </row>
    <row r="2" spans="1:7" s="4" customFormat="1" ht="21" customHeight="1">
      <c r="A2" s="1"/>
      <c r="B2" s="2"/>
      <c r="C2" s="3"/>
      <c r="D2" s="3"/>
      <c r="E2" s="3"/>
      <c r="F2" s="3"/>
      <c r="G2" s="3"/>
    </row>
    <row r="3" spans="1:19" s="4" customFormat="1" ht="20.25" customHeight="1">
      <c r="A3" s="102" t="s">
        <v>153</v>
      </c>
      <c r="B3" s="102"/>
      <c r="C3" s="102"/>
      <c r="D3" s="102"/>
      <c r="E3" s="102"/>
      <c r="F3" s="102"/>
      <c r="G3" s="10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4" customFormat="1" ht="20.25" customHeight="1">
      <c r="A4" s="102" t="s">
        <v>139</v>
      </c>
      <c r="B4" s="102"/>
      <c r="C4" s="102"/>
      <c r="D4" s="102"/>
      <c r="E4" s="102"/>
      <c r="F4" s="102"/>
      <c r="G4" s="10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4" customFormat="1" ht="16.5" customHeight="1" thickBot="1">
      <c r="A5" s="102"/>
      <c r="B5" s="102"/>
      <c r="C5" s="102"/>
      <c r="D5" s="102"/>
      <c r="E5" s="102"/>
      <c r="F5" s="102"/>
      <c r="G5" s="102"/>
      <c r="H5" s="5"/>
      <c r="I5" s="5"/>
      <c r="J5" s="5"/>
      <c r="K5" s="5"/>
      <c r="S5" s="5"/>
    </row>
    <row r="6" spans="1:19" s="4" customFormat="1" ht="27.75" customHeight="1">
      <c r="A6" s="103" t="s">
        <v>131</v>
      </c>
      <c r="B6" s="105" t="s">
        <v>0</v>
      </c>
      <c r="C6" s="100" t="s">
        <v>2</v>
      </c>
      <c r="D6" s="101"/>
      <c r="E6" s="101"/>
      <c r="F6" s="101"/>
      <c r="G6" s="101"/>
      <c r="H6" s="6"/>
      <c r="I6" s="6"/>
      <c r="J6" s="6"/>
      <c r="K6" s="6"/>
      <c r="S6" s="6"/>
    </row>
    <row r="7" spans="1:7" ht="29.25" customHeight="1" thickBot="1">
      <c r="A7" s="104"/>
      <c r="B7" s="106"/>
      <c r="C7" s="40" t="s">
        <v>17</v>
      </c>
      <c r="D7" s="40" t="s">
        <v>18</v>
      </c>
      <c r="E7" s="40" t="s">
        <v>19</v>
      </c>
      <c r="F7" s="40" t="s">
        <v>20</v>
      </c>
      <c r="G7" s="40" t="s">
        <v>161</v>
      </c>
    </row>
    <row r="8" ht="12">
      <c r="B8" s="46"/>
    </row>
    <row r="9" spans="1:7" s="11" customFormat="1" ht="12.75" customHeight="1">
      <c r="A9" s="36" t="s">
        <v>0</v>
      </c>
      <c r="B9" s="47">
        <f aca="true" t="shared" si="0" ref="B9:G9">SUM(B11:B86)-B66</f>
        <v>816</v>
      </c>
      <c r="C9" s="34">
        <f t="shared" si="0"/>
        <v>439</v>
      </c>
      <c r="D9" s="34">
        <f t="shared" si="0"/>
        <v>115</v>
      </c>
      <c r="E9" s="34">
        <f t="shared" si="0"/>
        <v>250</v>
      </c>
      <c r="F9" s="34">
        <f t="shared" si="0"/>
        <v>11</v>
      </c>
      <c r="G9" s="34">
        <f t="shared" si="0"/>
        <v>1</v>
      </c>
    </row>
    <row r="10" spans="1:7" s="11" customFormat="1" ht="12.75" customHeight="1">
      <c r="A10" s="7"/>
      <c r="B10" s="46"/>
      <c r="C10" s="10"/>
      <c r="D10" s="10"/>
      <c r="E10" s="10"/>
      <c r="F10" s="10"/>
      <c r="G10" s="10"/>
    </row>
    <row r="11" spans="1:7" s="11" customFormat="1" ht="12.75" customHeight="1">
      <c r="A11" s="7" t="s">
        <v>24</v>
      </c>
      <c r="B11" s="46">
        <f>SUM(C11:G11)</f>
        <v>14</v>
      </c>
      <c r="C11" s="10">
        <v>10</v>
      </c>
      <c r="D11" s="10">
        <v>1</v>
      </c>
      <c r="E11" s="10">
        <v>3</v>
      </c>
      <c r="F11" s="10">
        <v>0</v>
      </c>
      <c r="G11" s="10">
        <v>0</v>
      </c>
    </row>
    <row r="12" spans="1:7" s="11" customFormat="1" ht="12.75" customHeight="1">
      <c r="A12" s="7" t="s">
        <v>25</v>
      </c>
      <c r="B12" s="46">
        <f aca="true" t="shared" si="1" ref="B12:B74">SUM(C12:G12)</f>
        <v>13</v>
      </c>
      <c r="C12" s="10">
        <v>6</v>
      </c>
      <c r="D12" s="12">
        <v>3</v>
      </c>
      <c r="E12" s="12">
        <v>4</v>
      </c>
      <c r="F12" s="10">
        <v>0</v>
      </c>
      <c r="G12" s="10">
        <v>0</v>
      </c>
    </row>
    <row r="13" spans="1:7" s="11" customFormat="1" ht="12.75" customHeight="1">
      <c r="A13" s="7" t="s">
        <v>61</v>
      </c>
      <c r="B13" s="46">
        <f t="shared" si="1"/>
        <v>1</v>
      </c>
      <c r="C13" s="10">
        <v>0</v>
      </c>
      <c r="D13" s="10">
        <v>0</v>
      </c>
      <c r="E13" s="12">
        <v>1</v>
      </c>
      <c r="F13" s="10">
        <v>0</v>
      </c>
      <c r="G13" s="10">
        <v>0</v>
      </c>
    </row>
    <row r="14" spans="1:7" s="11" customFormat="1" ht="12.75" customHeight="1">
      <c r="A14" s="7" t="s">
        <v>62</v>
      </c>
      <c r="B14" s="46">
        <f t="shared" si="1"/>
        <v>19</v>
      </c>
      <c r="C14" s="10">
        <v>14</v>
      </c>
      <c r="D14" s="10">
        <v>0</v>
      </c>
      <c r="E14" s="12">
        <v>5</v>
      </c>
      <c r="F14" s="10">
        <v>0</v>
      </c>
      <c r="G14" s="10">
        <v>0</v>
      </c>
    </row>
    <row r="15" spans="1:7" s="11" customFormat="1" ht="12.75" customHeight="1">
      <c r="A15" s="7" t="s">
        <v>27</v>
      </c>
      <c r="B15" s="46">
        <f t="shared" si="1"/>
        <v>9</v>
      </c>
      <c r="C15" s="10">
        <v>4</v>
      </c>
      <c r="D15" s="12">
        <v>2</v>
      </c>
      <c r="E15" s="12">
        <v>3</v>
      </c>
      <c r="F15" s="10">
        <v>0</v>
      </c>
      <c r="G15" s="10">
        <v>0</v>
      </c>
    </row>
    <row r="16" spans="1:7" s="11" customFormat="1" ht="12.75" customHeight="1">
      <c r="A16" s="7" t="s">
        <v>28</v>
      </c>
      <c r="B16" s="46">
        <f t="shared" si="1"/>
        <v>14</v>
      </c>
      <c r="C16" s="10">
        <v>6</v>
      </c>
      <c r="D16" s="12">
        <v>2</v>
      </c>
      <c r="E16" s="12">
        <v>1</v>
      </c>
      <c r="F16" s="12">
        <v>5</v>
      </c>
      <c r="G16" s="10">
        <v>0</v>
      </c>
    </row>
    <row r="17" spans="1:7" s="11" customFormat="1" ht="12.75" customHeight="1">
      <c r="A17" s="7" t="s">
        <v>29</v>
      </c>
      <c r="B17" s="46">
        <f t="shared" si="1"/>
        <v>54</v>
      </c>
      <c r="C17" s="10">
        <v>13</v>
      </c>
      <c r="D17" s="12">
        <v>22</v>
      </c>
      <c r="E17" s="12">
        <v>19</v>
      </c>
      <c r="F17" s="10">
        <v>0</v>
      </c>
      <c r="G17" s="10">
        <v>0</v>
      </c>
    </row>
    <row r="18" spans="1:7" s="11" customFormat="1" ht="12.75" customHeight="1">
      <c r="A18" s="7" t="s">
        <v>30</v>
      </c>
      <c r="B18" s="46">
        <f t="shared" si="1"/>
        <v>6</v>
      </c>
      <c r="C18" s="10">
        <v>4</v>
      </c>
      <c r="D18" s="12">
        <v>1</v>
      </c>
      <c r="E18" s="12">
        <v>1</v>
      </c>
      <c r="F18" s="10">
        <v>0</v>
      </c>
      <c r="G18" s="10">
        <v>0</v>
      </c>
    </row>
    <row r="19" spans="1:7" s="11" customFormat="1" ht="12.75" customHeight="1">
      <c r="A19" s="4" t="s">
        <v>125</v>
      </c>
      <c r="B19" s="55">
        <f>SUM(C19:G19)</f>
        <v>1</v>
      </c>
      <c r="C19" s="38">
        <v>1</v>
      </c>
      <c r="D19" s="39">
        <v>0</v>
      </c>
      <c r="E19" s="39">
        <v>0</v>
      </c>
      <c r="F19" s="38">
        <v>0</v>
      </c>
      <c r="G19" s="38">
        <v>0</v>
      </c>
    </row>
    <row r="20" spans="1:7" s="11" customFormat="1" ht="12.75" customHeight="1">
      <c r="A20" s="7" t="s">
        <v>31</v>
      </c>
      <c r="B20" s="46">
        <f t="shared" si="1"/>
        <v>1</v>
      </c>
      <c r="C20" s="10">
        <v>1</v>
      </c>
      <c r="D20" s="12">
        <v>0</v>
      </c>
      <c r="E20" s="12">
        <v>0</v>
      </c>
      <c r="F20" s="12">
        <v>0</v>
      </c>
      <c r="G20" s="12">
        <v>0</v>
      </c>
    </row>
    <row r="21" spans="1:7" s="11" customFormat="1" ht="12.75" customHeight="1">
      <c r="A21" s="7" t="s">
        <v>63</v>
      </c>
      <c r="B21" s="46">
        <f t="shared" si="1"/>
        <v>1</v>
      </c>
      <c r="C21" s="10">
        <v>1</v>
      </c>
      <c r="D21" s="12">
        <v>0</v>
      </c>
      <c r="E21" s="12">
        <v>0</v>
      </c>
      <c r="F21" s="12">
        <v>0</v>
      </c>
      <c r="G21" s="10">
        <v>0</v>
      </c>
    </row>
    <row r="22" spans="1:7" s="11" customFormat="1" ht="12.75" customHeight="1">
      <c r="A22" s="7" t="s">
        <v>32</v>
      </c>
      <c r="B22" s="46">
        <f t="shared" si="1"/>
        <v>2</v>
      </c>
      <c r="C22" s="10">
        <v>0</v>
      </c>
      <c r="D22" s="10">
        <v>0</v>
      </c>
      <c r="E22" s="12">
        <v>2</v>
      </c>
      <c r="F22" s="10">
        <v>0</v>
      </c>
      <c r="G22" s="10">
        <v>0</v>
      </c>
    </row>
    <row r="23" spans="1:7" s="11" customFormat="1" ht="12.75" customHeight="1">
      <c r="A23" s="7" t="s">
        <v>65</v>
      </c>
      <c r="B23" s="46">
        <f t="shared" si="1"/>
        <v>1</v>
      </c>
      <c r="C23" s="10">
        <v>0</v>
      </c>
      <c r="D23" s="10">
        <v>0</v>
      </c>
      <c r="E23" s="12">
        <v>1</v>
      </c>
      <c r="F23" s="10">
        <v>0</v>
      </c>
      <c r="G23" s="10">
        <v>0</v>
      </c>
    </row>
    <row r="24" spans="1:7" s="11" customFormat="1" ht="12.75" customHeight="1">
      <c r="A24" s="7" t="s">
        <v>33</v>
      </c>
      <c r="B24" s="46">
        <f t="shared" si="1"/>
        <v>21</v>
      </c>
      <c r="C24" s="10">
        <v>14</v>
      </c>
      <c r="D24" s="12">
        <v>1</v>
      </c>
      <c r="E24" s="12">
        <v>6</v>
      </c>
      <c r="F24" s="10">
        <v>0</v>
      </c>
      <c r="G24" s="10">
        <v>0</v>
      </c>
    </row>
    <row r="25" spans="1:7" s="11" customFormat="1" ht="12.75" customHeight="1">
      <c r="A25" s="7" t="s">
        <v>66</v>
      </c>
      <c r="B25" s="46">
        <f t="shared" si="1"/>
        <v>1</v>
      </c>
      <c r="C25" s="10">
        <v>0</v>
      </c>
      <c r="D25" s="10">
        <v>0</v>
      </c>
      <c r="E25" s="12">
        <v>1</v>
      </c>
      <c r="F25" s="10">
        <v>0</v>
      </c>
      <c r="G25" s="10">
        <v>0</v>
      </c>
    </row>
    <row r="26" spans="1:7" s="11" customFormat="1" ht="12.75" customHeight="1">
      <c r="A26" s="7" t="s">
        <v>34</v>
      </c>
      <c r="B26" s="46">
        <f t="shared" si="1"/>
        <v>2</v>
      </c>
      <c r="C26" s="10">
        <v>1</v>
      </c>
      <c r="D26" s="10">
        <v>0</v>
      </c>
      <c r="E26" s="12">
        <v>1</v>
      </c>
      <c r="F26" s="10">
        <v>0</v>
      </c>
      <c r="G26" s="10">
        <v>0</v>
      </c>
    </row>
    <row r="27" spans="1:7" s="11" customFormat="1" ht="12.75" customHeight="1">
      <c r="A27" s="7" t="s">
        <v>35</v>
      </c>
      <c r="B27" s="46">
        <f t="shared" si="1"/>
        <v>21</v>
      </c>
      <c r="C27" s="10">
        <v>12</v>
      </c>
      <c r="D27" s="12">
        <v>4</v>
      </c>
      <c r="E27" s="12">
        <v>5</v>
      </c>
      <c r="F27" s="10">
        <v>0</v>
      </c>
      <c r="G27" s="10">
        <v>0</v>
      </c>
    </row>
    <row r="28" spans="1:7" s="11" customFormat="1" ht="12.75" customHeight="1">
      <c r="A28" s="7" t="s">
        <v>36</v>
      </c>
      <c r="B28" s="46">
        <f t="shared" si="1"/>
        <v>3</v>
      </c>
      <c r="C28" s="10">
        <v>1</v>
      </c>
      <c r="D28" s="12">
        <v>1</v>
      </c>
      <c r="E28" s="12">
        <v>1</v>
      </c>
      <c r="F28" s="10">
        <v>0</v>
      </c>
      <c r="G28" s="10">
        <v>0</v>
      </c>
    </row>
    <row r="29" spans="1:7" s="11" customFormat="1" ht="12.75" customHeight="1">
      <c r="A29" s="7" t="s">
        <v>67</v>
      </c>
      <c r="B29" s="46">
        <f t="shared" si="1"/>
        <v>3</v>
      </c>
      <c r="C29" s="10">
        <v>0</v>
      </c>
      <c r="D29" s="12">
        <v>1</v>
      </c>
      <c r="E29" s="12">
        <v>2</v>
      </c>
      <c r="F29" s="10">
        <v>0</v>
      </c>
      <c r="G29" s="10">
        <v>0</v>
      </c>
    </row>
    <row r="30" spans="1:7" s="11" customFormat="1" ht="12.75" customHeight="1">
      <c r="A30" s="7" t="s">
        <v>68</v>
      </c>
      <c r="B30" s="46">
        <f t="shared" si="1"/>
        <v>13</v>
      </c>
      <c r="C30" s="10">
        <v>7</v>
      </c>
      <c r="D30" s="12">
        <v>2</v>
      </c>
      <c r="E30" s="12">
        <v>4</v>
      </c>
      <c r="F30" s="10">
        <v>0</v>
      </c>
      <c r="G30" s="10">
        <v>0</v>
      </c>
    </row>
    <row r="31" spans="1:7" s="11" customFormat="1" ht="12.75" customHeight="1">
      <c r="A31" s="7" t="s">
        <v>37</v>
      </c>
      <c r="B31" s="46">
        <f t="shared" si="1"/>
        <v>1</v>
      </c>
      <c r="C31" s="10">
        <v>0</v>
      </c>
      <c r="D31" s="10">
        <v>0</v>
      </c>
      <c r="E31" s="12">
        <v>1</v>
      </c>
      <c r="F31" s="10">
        <v>0</v>
      </c>
      <c r="G31" s="10">
        <v>0</v>
      </c>
    </row>
    <row r="32" spans="1:7" s="11" customFormat="1" ht="12.75" customHeight="1">
      <c r="A32" s="7" t="s">
        <v>69</v>
      </c>
      <c r="B32" s="46">
        <f t="shared" si="1"/>
        <v>1</v>
      </c>
      <c r="C32" s="10">
        <v>1</v>
      </c>
      <c r="D32" s="10">
        <v>0</v>
      </c>
      <c r="E32" s="10">
        <v>0</v>
      </c>
      <c r="F32" s="10">
        <v>0</v>
      </c>
      <c r="G32" s="10">
        <v>0</v>
      </c>
    </row>
    <row r="33" spans="1:7" s="11" customFormat="1" ht="12.75" customHeight="1">
      <c r="A33" s="7" t="s">
        <v>38</v>
      </c>
      <c r="B33" s="46">
        <f t="shared" si="1"/>
        <v>2</v>
      </c>
      <c r="C33" s="10">
        <v>0</v>
      </c>
      <c r="D33" s="12">
        <v>1</v>
      </c>
      <c r="E33" s="12">
        <v>1</v>
      </c>
      <c r="F33" s="10">
        <v>0</v>
      </c>
      <c r="G33" s="10">
        <v>0</v>
      </c>
    </row>
    <row r="34" spans="1:7" s="11" customFormat="1" ht="12.75" customHeight="1">
      <c r="A34" s="7" t="s">
        <v>39</v>
      </c>
      <c r="B34" s="46">
        <f t="shared" si="1"/>
        <v>16</v>
      </c>
      <c r="C34" s="10">
        <v>8</v>
      </c>
      <c r="D34" s="12">
        <v>6</v>
      </c>
      <c r="E34" s="12">
        <v>2</v>
      </c>
      <c r="F34" s="10">
        <v>0</v>
      </c>
      <c r="G34" s="10">
        <v>0</v>
      </c>
    </row>
    <row r="35" spans="1:7" s="11" customFormat="1" ht="12.75" customHeight="1">
      <c r="A35" s="7" t="s">
        <v>70</v>
      </c>
      <c r="B35" s="46">
        <f t="shared" si="1"/>
        <v>3</v>
      </c>
      <c r="C35" s="10">
        <v>2</v>
      </c>
      <c r="D35" s="10">
        <v>0</v>
      </c>
      <c r="E35" s="12">
        <v>1</v>
      </c>
      <c r="F35" s="10">
        <v>0</v>
      </c>
      <c r="G35" s="10">
        <v>0</v>
      </c>
    </row>
    <row r="36" spans="1:7" s="11" customFormat="1" ht="12.75" customHeight="1">
      <c r="A36" s="7" t="s">
        <v>71</v>
      </c>
      <c r="B36" s="46">
        <f t="shared" si="1"/>
        <v>1</v>
      </c>
      <c r="C36" s="10">
        <v>1</v>
      </c>
      <c r="D36" s="10">
        <v>0</v>
      </c>
      <c r="E36" s="10">
        <v>0</v>
      </c>
      <c r="F36" s="10">
        <v>0</v>
      </c>
      <c r="G36" s="10">
        <v>0</v>
      </c>
    </row>
    <row r="37" spans="1:7" s="11" customFormat="1" ht="12.75" customHeight="1">
      <c r="A37" s="7" t="s">
        <v>137</v>
      </c>
      <c r="B37" s="46">
        <f t="shared" si="1"/>
        <v>3</v>
      </c>
      <c r="C37" s="10">
        <v>2</v>
      </c>
      <c r="D37" s="12">
        <v>1</v>
      </c>
      <c r="E37" s="12">
        <v>0</v>
      </c>
      <c r="F37" s="10">
        <v>0</v>
      </c>
      <c r="G37" s="10">
        <v>0</v>
      </c>
    </row>
    <row r="38" spans="1:7" s="11" customFormat="1" ht="12.75" customHeight="1">
      <c r="A38" s="7" t="s">
        <v>72</v>
      </c>
      <c r="B38" s="46">
        <f t="shared" si="1"/>
        <v>15</v>
      </c>
      <c r="C38" s="10">
        <v>5</v>
      </c>
      <c r="D38" s="12">
        <v>2</v>
      </c>
      <c r="E38" s="12">
        <v>5</v>
      </c>
      <c r="F38" s="12">
        <v>3</v>
      </c>
      <c r="G38" s="10">
        <v>0</v>
      </c>
    </row>
    <row r="39" spans="1:7" s="11" customFormat="1" ht="12.75" customHeight="1">
      <c r="A39" s="7" t="s">
        <v>40</v>
      </c>
      <c r="B39" s="46">
        <f t="shared" si="1"/>
        <v>160</v>
      </c>
      <c r="C39" s="10">
        <v>80</v>
      </c>
      <c r="D39" s="12">
        <v>19</v>
      </c>
      <c r="E39" s="12">
        <v>61</v>
      </c>
      <c r="F39" s="10">
        <v>0</v>
      </c>
      <c r="G39" s="10">
        <v>0</v>
      </c>
    </row>
    <row r="40" spans="1:7" s="11" customFormat="1" ht="12.75" customHeight="1">
      <c r="A40" s="7" t="s">
        <v>41</v>
      </c>
      <c r="B40" s="46">
        <f t="shared" si="1"/>
        <v>30</v>
      </c>
      <c r="C40" s="10">
        <v>15</v>
      </c>
      <c r="D40" s="12">
        <v>6</v>
      </c>
      <c r="E40" s="12">
        <v>9</v>
      </c>
      <c r="F40" s="10">
        <v>0</v>
      </c>
      <c r="G40" s="10">
        <v>0</v>
      </c>
    </row>
    <row r="41" spans="1:7" s="11" customFormat="1" ht="12.75" customHeight="1">
      <c r="A41" s="7" t="s">
        <v>42</v>
      </c>
      <c r="B41" s="46">
        <f t="shared" si="1"/>
        <v>5</v>
      </c>
      <c r="C41" s="10">
        <v>1</v>
      </c>
      <c r="D41" s="12">
        <v>0</v>
      </c>
      <c r="E41" s="12">
        <v>4</v>
      </c>
      <c r="F41" s="10">
        <v>0</v>
      </c>
      <c r="G41" s="10">
        <v>0</v>
      </c>
    </row>
    <row r="42" spans="1:7" s="11" customFormat="1" ht="12.75" customHeight="1">
      <c r="A42" s="7" t="s">
        <v>73</v>
      </c>
      <c r="B42" s="46">
        <f t="shared" si="1"/>
        <v>3</v>
      </c>
      <c r="C42" s="10">
        <v>1</v>
      </c>
      <c r="D42" s="12">
        <v>1</v>
      </c>
      <c r="E42" s="12">
        <v>1</v>
      </c>
      <c r="F42" s="10">
        <v>0</v>
      </c>
      <c r="G42" s="10">
        <v>0</v>
      </c>
    </row>
    <row r="43" spans="1:7" s="11" customFormat="1" ht="12.75" customHeight="1">
      <c r="A43" s="7" t="s">
        <v>74</v>
      </c>
      <c r="B43" s="46">
        <f t="shared" si="1"/>
        <v>1</v>
      </c>
      <c r="C43" s="10">
        <v>1</v>
      </c>
      <c r="D43" s="10">
        <v>0</v>
      </c>
      <c r="E43" s="10">
        <v>0</v>
      </c>
      <c r="F43" s="10">
        <v>0</v>
      </c>
      <c r="G43" s="10">
        <v>0</v>
      </c>
    </row>
    <row r="44" spans="1:7" s="11" customFormat="1" ht="12.75" customHeight="1">
      <c r="A44" s="7" t="s">
        <v>75</v>
      </c>
      <c r="B44" s="46">
        <f t="shared" si="1"/>
        <v>1</v>
      </c>
      <c r="C44" s="10">
        <v>0</v>
      </c>
      <c r="D44" s="10">
        <v>0</v>
      </c>
      <c r="E44" s="12">
        <v>1</v>
      </c>
      <c r="F44" s="10">
        <v>0</v>
      </c>
      <c r="G44" s="10">
        <v>0</v>
      </c>
    </row>
    <row r="45" spans="1:7" s="11" customFormat="1" ht="12.75" customHeight="1">
      <c r="A45" s="7" t="s">
        <v>43</v>
      </c>
      <c r="B45" s="46">
        <f t="shared" si="1"/>
        <v>8</v>
      </c>
      <c r="C45" s="10">
        <v>3</v>
      </c>
      <c r="D45" s="12">
        <v>1</v>
      </c>
      <c r="E45" s="12">
        <v>4</v>
      </c>
      <c r="F45" s="10">
        <v>0</v>
      </c>
      <c r="G45" s="10">
        <v>0</v>
      </c>
    </row>
    <row r="46" spans="1:7" s="11" customFormat="1" ht="12.75" customHeight="1">
      <c r="A46" s="7" t="s">
        <v>76</v>
      </c>
      <c r="B46" s="46">
        <f t="shared" si="1"/>
        <v>12</v>
      </c>
      <c r="C46" s="10">
        <v>4</v>
      </c>
      <c r="D46" s="12">
        <v>3</v>
      </c>
      <c r="E46" s="12">
        <v>5</v>
      </c>
      <c r="F46" s="10">
        <v>0</v>
      </c>
      <c r="G46" s="10">
        <v>0</v>
      </c>
    </row>
    <row r="47" spans="1:7" s="11" customFormat="1" ht="12.75" customHeight="1">
      <c r="A47" s="7" t="s">
        <v>77</v>
      </c>
      <c r="B47" s="46">
        <f t="shared" si="1"/>
        <v>1</v>
      </c>
      <c r="C47" s="10">
        <v>0</v>
      </c>
      <c r="D47" s="12">
        <v>1</v>
      </c>
      <c r="E47" s="10">
        <v>0</v>
      </c>
      <c r="F47" s="10">
        <v>0</v>
      </c>
      <c r="G47" s="10">
        <v>0</v>
      </c>
    </row>
    <row r="48" spans="1:7" s="11" customFormat="1" ht="12.75" customHeight="1">
      <c r="A48" s="7" t="s">
        <v>78</v>
      </c>
      <c r="B48" s="46">
        <f t="shared" si="1"/>
        <v>1</v>
      </c>
      <c r="C48" s="10">
        <v>1</v>
      </c>
      <c r="D48" s="12">
        <v>0</v>
      </c>
      <c r="E48" s="10">
        <v>0</v>
      </c>
      <c r="F48" s="10">
        <v>0</v>
      </c>
      <c r="G48" s="10">
        <v>0</v>
      </c>
    </row>
    <row r="49" spans="1:7" s="11" customFormat="1" ht="12.75" customHeight="1">
      <c r="A49" s="7" t="s">
        <v>79</v>
      </c>
      <c r="B49" s="46">
        <f t="shared" si="1"/>
        <v>1</v>
      </c>
      <c r="C49" s="10">
        <v>1</v>
      </c>
      <c r="D49" s="12">
        <v>0</v>
      </c>
      <c r="E49" s="10">
        <v>0</v>
      </c>
      <c r="F49" s="10">
        <v>0</v>
      </c>
      <c r="G49" s="10">
        <v>0</v>
      </c>
    </row>
    <row r="50" spans="1:7" s="11" customFormat="1" ht="12.75" customHeight="1">
      <c r="A50" s="7" t="s">
        <v>44</v>
      </c>
      <c r="B50" s="46">
        <f t="shared" si="1"/>
        <v>7</v>
      </c>
      <c r="C50" s="10">
        <v>4</v>
      </c>
      <c r="D50" s="12">
        <v>0</v>
      </c>
      <c r="E50" s="12">
        <v>3</v>
      </c>
      <c r="F50" s="10">
        <v>0</v>
      </c>
      <c r="G50" s="10">
        <v>0</v>
      </c>
    </row>
    <row r="51" spans="1:7" s="11" customFormat="1" ht="12.75" customHeight="1">
      <c r="A51" s="7" t="s">
        <v>45</v>
      </c>
      <c r="B51" s="46">
        <f t="shared" si="1"/>
        <v>6</v>
      </c>
      <c r="C51" s="10">
        <v>3</v>
      </c>
      <c r="D51" s="12">
        <v>0</v>
      </c>
      <c r="E51" s="12">
        <v>2</v>
      </c>
      <c r="F51" s="12">
        <v>1</v>
      </c>
      <c r="G51" s="10">
        <v>0</v>
      </c>
    </row>
    <row r="52" spans="1:7" s="11" customFormat="1" ht="12.75" customHeight="1">
      <c r="A52" s="7" t="s">
        <v>46</v>
      </c>
      <c r="B52" s="46">
        <f t="shared" si="1"/>
        <v>3</v>
      </c>
      <c r="C52" s="10">
        <v>1</v>
      </c>
      <c r="D52" s="12">
        <v>0</v>
      </c>
      <c r="E52" s="12">
        <v>2</v>
      </c>
      <c r="F52" s="10">
        <v>0</v>
      </c>
      <c r="G52" s="10">
        <v>0</v>
      </c>
    </row>
    <row r="53" spans="1:7" s="11" customFormat="1" ht="12.75" customHeight="1">
      <c r="A53" s="7" t="s">
        <v>47</v>
      </c>
      <c r="B53" s="46">
        <f t="shared" si="1"/>
        <v>12</v>
      </c>
      <c r="C53" s="10">
        <v>11</v>
      </c>
      <c r="D53" s="12">
        <v>0</v>
      </c>
      <c r="E53" s="12">
        <v>1</v>
      </c>
      <c r="F53" s="10">
        <v>0</v>
      </c>
      <c r="G53" s="10">
        <v>0</v>
      </c>
    </row>
    <row r="54" spans="1:7" s="11" customFormat="1" ht="12.75" customHeight="1">
      <c r="A54" s="7" t="s">
        <v>80</v>
      </c>
      <c r="B54" s="46">
        <f t="shared" si="1"/>
        <v>1</v>
      </c>
      <c r="C54" s="12">
        <v>0</v>
      </c>
      <c r="D54" s="12">
        <v>0</v>
      </c>
      <c r="E54" s="12">
        <v>1</v>
      </c>
      <c r="F54" s="10">
        <v>0</v>
      </c>
      <c r="G54" s="10">
        <v>0</v>
      </c>
    </row>
    <row r="55" spans="1:7" s="11" customFormat="1" ht="12.75" customHeight="1">
      <c r="A55" s="7" t="s">
        <v>81</v>
      </c>
      <c r="B55" s="46">
        <f t="shared" si="1"/>
        <v>1</v>
      </c>
      <c r="C55" s="10">
        <v>1</v>
      </c>
      <c r="D55" s="12">
        <v>0</v>
      </c>
      <c r="E55" s="12">
        <v>0</v>
      </c>
      <c r="F55" s="10">
        <v>0</v>
      </c>
      <c r="G55" s="10">
        <v>0</v>
      </c>
    </row>
    <row r="56" spans="1:7" s="11" customFormat="1" ht="12.75" customHeight="1">
      <c r="A56" s="7" t="s">
        <v>48</v>
      </c>
      <c r="B56" s="46">
        <f t="shared" si="1"/>
        <v>3</v>
      </c>
      <c r="C56" s="10">
        <v>1</v>
      </c>
      <c r="D56" s="12">
        <v>1</v>
      </c>
      <c r="E56" s="12">
        <v>1</v>
      </c>
      <c r="F56" s="10">
        <v>0</v>
      </c>
      <c r="G56" s="10">
        <v>0</v>
      </c>
    </row>
    <row r="57" spans="1:7" s="11" customFormat="1" ht="12">
      <c r="A57" s="7"/>
      <c r="B57" s="8"/>
      <c r="C57" s="10"/>
      <c r="D57" s="12"/>
      <c r="E57" s="12"/>
      <c r="F57" s="10"/>
      <c r="G57" s="10"/>
    </row>
    <row r="58" spans="1:7" s="11" customFormat="1" ht="19.5" customHeight="1" thickBot="1">
      <c r="A58" s="1" t="s">
        <v>168</v>
      </c>
      <c r="B58" s="2"/>
      <c r="C58" s="3"/>
      <c r="D58" s="3"/>
      <c r="E58" s="3"/>
      <c r="F58" s="3"/>
      <c r="G58" s="3"/>
    </row>
    <row r="59" spans="1:7" s="11" customFormat="1" ht="19.5" customHeight="1">
      <c r="A59" s="103" t="s">
        <v>131</v>
      </c>
      <c r="B59" s="105" t="s">
        <v>0</v>
      </c>
      <c r="C59" s="100" t="s">
        <v>2</v>
      </c>
      <c r="D59" s="101"/>
      <c r="E59" s="101"/>
      <c r="F59" s="101"/>
      <c r="G59" s="101"/>
    </row>
    <row r="60" spans="1:7" s="11" customFormat="1" ht="19.5" customHeight="1" thickBot="1">
      <c r="A60" s="104"/>
      <c r="B60" s="106"/>
      <c r="C60" s="40" t="s">
        <v>17</v>
      </c>
      <c r="D60" s="40" t="s">
        <v>18</v>
      </c>
      <c r="E60" s="40" t="s">
        <v>19</v>
      </c>
      <c r="F60" s="40" t="s">
        <v>20</v>
      </c>
      <c r="G60" s="40" t="s">
        <v>161</v>
      </c>
    </row>
    <row r="61" spans="1:7" s="11" customFormat="1" ht="12.75" customHeight="1">
      <c r="A61" s="7" t="s">
        <v>82</v>
      </c>
      <c r="B61" s="61">
        <f t="shared" si="1"/>
        <v>5</v>
      </c>
      <c r="C61" s="12">
        <v>0</v>
      </c>
      <c r="D61" s="12">
        <v>0</v>
      </c>
      <c r="E61" s="12">
        <v>5</v>
      </c>
      <c r="F61" s="10">
        <v>0</v>
      </c>
      <c r="G61" s="10">
        <v>0</v>
      </c>
    </row>
    <row r="62" spans="1:7" s="11" customFormat="1" ht="12.75" customHeight="1">
      <c r="A62" s="7" t="s">
        <v>83</v>
      </c>
      <c r="B62" s="46">
        <f t="shared" si="1"/>
        <v>1</v>
      </c>
      <c r="C62" s="12">
        <v>0</v>
      </c>
      <c r="D62" s="12">
        <v>0</v>
      </c>
      <c r="E62" s="12">
        <v>1</v>
      </c>
      <c r="F62" s="10">
        <v>0</v>
      </c>
      <c r="G62" s="10">
        <v>0</v>
      </c>
    </row>
    <row r="63" spans="1:7" s="11" customFormat="1" ht="12.75" customHeight="1">
      <c r="A63" s="7" t="s">
        <v>49</v>
      </c>
      <c r="B63" s="46">
        <f t="shared" si="1"/>
        <v>3</v>
      </c>
      <c r="C63" s="12">
        <v>0</v>
      </c>
      <c r="D63" s="12">
        <v>2</v>
      </c>
      <c r="E63" s="12">
        <v>1</v>
      </c>
      <c r="F63" s="10">
        <v>0</v>
      </c>
      <c r="G63" s="10">
        <v>0</v>
      </c>
    </row>
    <row r="64" spans="1:7" s="11" customFormat="1" ht="12.75" customHeight="1">
      <c r="A64" s="7" t="s">
        <v>50</v>
      </c>
      <c r="B64" s="46">
        <f t="shared" si="1"/>
        <v>184</v>
      </c>
      <c r="C64" s="10">
        <v>118</v>
      </c>
      <c r="D64" s="12">
        <v>18</v>
      </c>
      <c r="E64" s="12">
        <v>48</v>
      </c>
      <c r="F64" s="10">
        <v>0</v>
      </c>
      <c r="G64" s="10">
        <v>0</v>
      </c>
    </row>
    <row r="65" spans="1:7" s="11" customFormat="1" ht="12.75" customHeight="1">
      <c r="A65" s="7" t="s">
        <v>84</v>
      </c>
      <c r="B65" s="46">
        <f t="shared" si="1"/>
        <v>29</v>
      </c>
      <c r="C65" s="10">
        <v>23</v>
      </c>
      <c r="D65" s="12">
        <v>1</v>
      </c>
      <c r="E65" s="12">
        <v>5</v>
      </c>
      <c r="F65" s="10">
        <v>0</v>
      </c>
      <c r="G65" s="10">
        <v>0</v>
      </c>
    </row>
    <row r="66" spans="1:7" s="11" customFormat="1" ht="21" customHeight="1">
      <c r="A66" s="86" t="s">
        <v>51</v>
      </c>
      <c r="B66" s="62">
        <f aca="true" t="shared" si="2" ref="B66:G66">SUM(B68:B70)</f>
        <v>33</v>
      </c>
      <c r="C66" s="14">
        <f t="shared" si="2"/>
        <v>23</v>
      </c>
      <c r="D66" s="14">
        <f t="shared" si="2"/>
        <v>5</v>
      </c>
      <c r="E66" s="14">
        <f t="shared" si="2"/>
        <v>4</v>
      </c>
      <c r="F66" s="14">
        <f t="shared" si="2"/>
        <v>0</v>
      </c>
      <c r="G66" s="14">
        <f t="shared" si="2"/>
        <v>1</v>
      </c>
    </row>
    <row r="67" spans="1:7" s="11" customFormat="1" ht="12">
      <c r="A67" s="7"/>
      <c r="B67" s="46"/>
      <c r="C67" s="10"/>
      <c r="D67" s="12"/>
      <c r="E67" s="12"/>
      <c r="F67" s="12"/>
      <c r="G67" s="12"/>
    </row>
    <row r="68" spans="1:7" s="11" customFormat="1" ht="12.75" customHeight="1">
      <c r="A68" s="7" t="s">
        <v>52</v>
      </c>
      <c r="B68" s="46">
        <f>SUM(C68:G68)</f>
        <v>12</v>
      </c>
      <c r="C68" s="10">
        <v>8</v>
      </c>
      <c r="D68" s="12">
        <v>0</v>
      </c>
      <c r="E68" s="12">
        <v>3</v>
      </c>
      <c r="F68" s="12">
        <v>0</v>
      </c>
      <c r="G68" s="12">
        <v>1</v>
      </c>
    </row>
    <row r="69" spans="1:7" s="11" customFormat="1" ht="12.75" customHeight="1">
      <c r="A69" s="7" t="s">
        <v>89</v>
      </c>
      <c r="B69" s="46">
        <f>SUM(C69:G69)</f>
        <v>6</v>
      </c>
      <c r="C69" s="10">
        <v>6</v>
      </c>
      <c r="D69" s="12">
        <v>0</v>
      </c>
      <c r="E69" s="12">
        <v>0</v>
      </c>
      <c r="F69" s="12">
        <v>0</v>
      </c>
      <c r="G69" s="12">
        <v>0</v>
      </c>
    </row>
    <row r="70" spans="1:7" s="11" customFormat="1" ht="12.75" customHeight="1">
      <c r="A70" s="7" t="s">
        <v>90</v>
      </c>
      <c r="B70" s="46">
        <f t="shared" si="1"/>
        <v>15</v>
      </c>
      <c r="C70" s="10">
        <v>9</v>
      </c>
      <c r="D70" s="12">
        <v>5</v>
      </c>
      <c r="E70" s="12">
        <v>1</v>
      </c>
      <c r="F70" s="12">
        <v>0</v>
      </c>
      <c r="G70" s="12">
        <v>0</v>
      </c>
    </row>
    <row r="71" spans="1:7" s="11" customFormat="1" ht="12.75" customHeight="1">
      <c r="A71" s="7"/>
      <c r="B71" s="46"/>
      <c r="C71" s="10"/>
      <c r="D71" s="12"/>
      <c r="E71" s="12"/>
      <c r="F71" s="12"/>
      <c r="G71" s="12"/>
    </row>
    <row r="72" spans="1:7" s="11" customFormat="1" ht="12.75" customHeight="1">
      <c r="A72" s="7" t="s">
        <v>85</v>
      </c>
      <c r="B72" s="46">
        <f t="shared" si="1"/>
        <v>1</v>
      </c>
      <c r="C72" s="10">
        <v>1</v>
      </c>
      <c r="D72" s="12">
        <v>0</v>
      </c>
      <c r="E72" s="12">
        <v>0</v>
      </c>
      <c r="F72" s="12">
        <v>0</v>
      </c>
      <c r="G72" s="12">
        <v>0</v>
      </c>
    </row>
    <row r="73" spans="1:7" s="11" customFormat="1" ht="12.75" customHeight="1">
      <c r="A73" s="7" t="s">
        <v>53</v>
      </c>
      <c r="B73" s="46">
        <f t="shared" si="1"/>
        <v>9</v>
      </c>
      <c r="C73" s="10">
        <v>4</v>
      </c>
      <c r="D73" s="12">
        <v>2</v>
      </c>
      <c r="E73" s="12">
        <v>3</v>
      </c>
      <c r="F73" s="12">
        <v>0</v>
      </c>
      <c r="G73" s="12">
        <v>0</v>
      </c>
    </row>
    <row r="74" spans="1:7" s="11" customFormat="1" ht="12.75" customHeight="1">
      <c r="A74" s="7" t="s">
        <v>86</v>
      </c>
      <c r="B74" s="46">
        <f t="shared" si="1"/>
        <v>1</v>
      </c>
      <c r="C74" s="10">
        <v>0</v>
      </c>
      <c r="D74" s="12">
        <v>0</v>
      </c>
      <c r="E74" s="12">
        <v>1</v>
      </c>
      <c r="F74" s="12">
        <v>0</v>
      </c>
      <c r="G74" s="12">
        <v>0</v>
      </c>
    </row>
    <row r="75" spans="1:7" s="11" customFormat="1" ht="12.75" customHeight="1">
      <c r="A75" s="7" t="s">
        <v>54</v>
      </c>
      <c r="B75" s="46">
        <f aca="true" t="shared" si="3" ref="B75:B84">SUM(C75:G75)</f>
        <v>2</v>
      </c>
      <c r="C75" s="10">
        <v>0</v>
      </c>
      <c r="D75" s="12">
        <v>1</v>
      </c>
      <c r="E75" s="12">
        <v>1</v>
      </c>
      <c r="F75" s="12">
        <v>0</v>
      </c>
      <c r="G75" s="12">
        <v>0</v>
      </c>
    </row>
    <row r="76" spans="1:7" s="11" customFormat="1" ht="12.75" customHeight="1">
      <c r="A76" s="7" t="s">
        <v>55</v>
      </c>
      <c r="B76" s="46">
        <f t="shared" si="3"/>
        <v>9</v>
      </c>
      <c r="C76" s="10">
        <v>9</v>
      </c>
      <c r="D76" s="12">
        <v>0</v>
      </c>
      <c r="E76" s="12">
        <v>0</v>
      </c>
      <c r="F76" s="12">
        <v>0</v>
      </c>
      <c r="G76" s="12">
        <v>0</v>
      </c>
    </row>
    <row r="77" spans="1:7" s="11" customFormat="1" ht="12.75" customHeight="1">
      <c r="A77" s="7" t="s">
        <v>56</v>
      </c>
      <c r="B77" s="46">
        <f t="shared" si="3"/>
        <v>1</v>
      </c>
      <c r="C77" s="10">
        <v>1</v>
      </c>
      <c r="D77" s="12">
        <v>0</v>
      </c>
      <c r="E77" s="12">
        <v>0</v>
      </c>
      <c r="F77" s="12">
        <v>0</v>
      </c>
      <c r="G77" s="12">
        <v>0</v>
      </c>
    </row>
    <row r="78" spans="1:7" s="11" customFormat="1" ht="12.75" customHeight="1">
      <c r="A78" s="7" t="s">
        <v>138</v>
      </c>
      <c r="B78" s="46">
        <f t="shared" si="3"/>
        <v>3</v>
      </c>
      <c r="C78" s="10">
        <v>3</v>
      </c>
      <c r="D78" s="12">
        <v>0</v>
      </c>
      <c r="E78" s="12">
        <v>0</v>
      </c>
      <c r="F78" s="12">
        <v>0</v>
      </c>
      <c r="G78" s="12">
        <v>0</v>
      </c>
    </row>
    <row r="79" spans="1:7" s="11" customFormat="1" ht="12.75" customHeight="1">
      <c r="A79" s="7" t="s">
        <v>87</v>
      </c>
      <c r="B79" s="46">
        <f t="shared" si="3"/>
        <v>1</v>
      </c>
      <c r="C79" s="10">
        <v>1</v>
      </c>
      <c r="D79" s="12">
        <v>0</v>
      </c>
      <c r="E79" s="12">
        <v>0</v>
      </c>
      <c r="F79" s="12">
        <v>0</v>
      </c>
      <c r="G79" s="12">
        <v>0</v>
      </c>
    </row>
    <row r="80" spans="1:7" s="11" customFormat="1" ht="12.75" customHeight="1">
      <c r="A80" s="7" t="s">
        <v>126</v>
      </c>
      <c r="B80" s="46">
        <f t="shared" si="3"/>
        <v>2</v>
      </c>
      <c r="C80" s="10">
        <v>1</v>
      </c>
      <c r="D80" s="12">
        <v>0</v>
      </c>
      <c r="E80" s="12">
        <v>1</v>
      </c>
      <c r="F80" s="12">
        <v>0</v>
      </c>
      <c r="G80" s="12">
        <v>0</v>
      </c>
    </row>
    <row r="81" spans="1:7" s="11" customFormat="1" ht="12.75" customHeight="1">
      <c r="A81" s="7" t="s">
        <v>88</v>
      </c>
      <c r="B81" s="46">
        <f t="shared" si="3"/>
        <v>1</v>
      </c>
      <c r="C81" s="10">
        <v>1</v>
      </c>
      <c r="D81" s="12">
        <v>0</v>
      </c>
      <c r="E81" s="12">
        <v>0</v>
      </c>
      <c r="F81" s="12">
        <v>0</v>
      </c>
      <c r="G81" s="12">
        <v>0</v>
      </c>
    </row>
    <row r="82" spans="1:7" s="11" customFormat="1" ht="12.75" customHeight="1">
      <c r="A82" s="7" t="s">
        <v>57</v>
      </c>
      <c r="B82" s="46">
        <f t="shared" si="3"/>
        <v>11</v>
      </c>
      <c r="C82" s="10">
        <v>5</v>
      </c>
      <c r="D82" s="12">
        <v>0</v>
      </c>
      <c r="E82" s="12">
        <v>5</v>
      </c>
      <c r="F82" s="12">
        <v>1</v>
      </c>
      <c r="G82" s="12">
        <v>0</v>
      </c>
    </row>
    <row r="83" spans="1:7" s="11" customFormat="1" ht="12.75" customHeight="1">
      <c r="A83" s="7" t="s">
        <v>58</v>
      </c>
      <c r="B83" s="46">
        <f t="shared" si="3"/>
        <v>5</v>
      </c>
      <c r="C83" s="10">
        <v>2</v>
      </c>
      <c r="D83" s="12">
        <v>1</v>
      </c>
      <c r="E83" s="12">
        <v>2</v>
      </c>
      <c r="F83" s="12">
        <v>0</v>
      </c>
      <c r="G83" s="12">
        <v>0</v>
      </c>
    </row>
    <row r="84" spans="1:7" s="11" customFormat="1" ht="12.75" customHeight="1">
      <c r="A84" s="7" t="s">
        <v>59</v>
      </c>
      <c r="B84" s="46">
        <f t="shared" si="3"/>
        <v>10</v>
      </c>
      <c r="C84" s="10">
        <v>3</v>
      </c>
      <c r="D84" s="12">
        <v>1</v>
      </c>
      <c r="E84" s="12">
        <v>5</v>
      </c>
      <c r="F84" s="12">
        <v>1</v>
      </c>
      <c r="G84" s="12">
        <v>0</v>
      </c>
    </row>
    <row r="85" spans="1:7" s="11" customFormat="1" ht="12.75" customHeight="1">
      <c r="A85" s="7" t="s">
        <v>60</v>
      </c>
      <c r="B85" s="46">
        <f>SUM(C85:G85)</f>
        <v>4</v>
      </c>
      <c r="C85" s="10">
        <v>2</v>
      </c>
      <c r="D85" s="12">
        <v>0</v>
      </c>
      <c r="E85" s="12">
        <v>2</v>
      </c>
      <c r="F85" s="12">
        <v>0</v>
      </c>
      <c r="G85" s="12">
        <v>0</v>
      </c>
    </row>
    <row r="86" spans="1:7" s="11" customFormat="1" ht="12.75" customHeight="1">
      <c r="A86" s="4" t="s">
        <v>64</v>
      </c>
      <c r="B86" s="55">
        <f>SUM(C86:G86)</f>
        <v>3</v>
      </c>
      <c r="C86" s="38">
        <v>0</v>
      </c>
      <c r="D86" s="39">
        <v>2</v>
      </c>
      <c r="E86" s="39">
        <v>1</v>
      </c>
      <c r="F86" s="38">
        <v>0</v>
      </c>
      <c r="G86" s="38">
        <v>0</v>
      </c>
    </row>
    <row r="87" spans="1:7" ht="12.75" thickBot="1">
      <c r="A87" s="15"/>
      <c r="B87" s="63"/>
      <c r="C87" s="16"/>
      <c r="D87" s="16"/>
      <c r="E87" s="16"/>
      <c r="F87" s="16"/>
      <c r="G87" s="16"/>
    </row>
  </sheetData>
  <mergeCells count="9">
    <mergeCell ref="C59:G59"/>
    <mergeCell ref="C6:G6"/>
    <mergeCell ref="A3:G3"/>
    <mergeCell ref="A5:G5"/>
    <mergeCell ref="A4:G4"/>
    <mergeCell ref="A6:A7"/>
    <mergeCell ref="B6:B7"/>
    <mergeCell ref="A59:A60"/>
    <mergeCell ref="B59:B60"/>
  </mergeCells>
  <printOptions horizontalCentered="1"/>
  <pageMargins left="0.5905511811023623" right="0.5905511811023623" top="1.35" bottom="1.01" header="0" footer="0"/>
  <pageSetup horizontalDpi="600" verticalDpi="600" orientation="portrait" pageOrder="overThenDown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" sqref="A2"/>
    </sheetView>
  </sheetViews>
  <sheetFormatPr defaultColWidth="11.421875" defaultRowHeight="12.75"/>
  <cols>
    <col min="1" max="1" width="22.421875" style="11" customWidth="1"/>
    <col min="2" max="2" width="12.57421875" style="11" customWidth="1"/>
    <col min="3" max="3" width="12.57421875" style="11" bestFit="1" customWidth="1"/>
    <col min="4" max="4" width="15.00390625" style="11" bestFit="1" customWidth="1"/>
    <col min="5" max="5" width="17.00390625" style="30" bestFit="1" customWidth="1"/>
    <col min="6" max="6" width="16.00390625" style="30" bestFit="1" customWidth="1"/>
    <col min="7" max="16384" width="11.421875" style="11" customWidth="1"/>
  </cols>
  <sheetData>
    <row r="1" spans="1:6" s="21" customFormat="1" ht="12">
      <c r="A1" s="21" t="s">
        <v>170</v>
      </c>
      <c r="E1" s="28"/>
      <c r="F1" s="28"/>
    </row>
    <row r="2" spans="5:6" s="21" customFormat="1" ht="12">
      <c r="E2" s="28"/>
      <c r="F2" s="28"/>
    </row>
    <row r="3" spans="1:6" s="21" customFormat="1" ht="17.25" customHeight="1">
      <c r="A3" s="107" t="s">
        <v>141</v>
      </c>
      <c r="B3" s="107"/>
      <c r="C3" s="107"/>
      <c r="D3" s="107"/>
      <c r="E3" s="107"/>
      <c r="F3" s="107"/>
    </row>
    <row r="4" spans="1:6" s="21" customFormat="1" ht="17.25" customHeight="1">
      <c r="A4" s="107" t="s">
        <v>140</v>
      </c>
      <c r="B4" s="107"/>
      <c r="C4" s="107"/>
      <c r="D4" s="107"/>
      <c r="E4" s="107"/>
      <c r="F4" s="107"/>
    </row>
    <row r="5" spans="5:6" s="21" customFormat="1" ht="21.75" customHeight="1" thickBot="1">
      <c r="E5" s="28"/>
      <c r="F5" s="28"/>
    </row>
    <row r="6" spans="1:6" s="21" customFormat="1" ht="22.5" customHeight="1">
      <c r="A6" s="94" t="s">
        <v>2</v>
      </c>
      <c r="B6" s="90" t="s">
        <v>0</v>
      </c>
      <c r="C6" s="108" t="s">
        <v>154</v>
      </c>
      <c r="D6" s="109"/>
      <c r="E6" s="74" t="s">
        <v>145</v>
      </c>
      <c r="F6" s="60" t="s">
        <v>148</v>
      </c>
    </row>
    <row r="7" spans="1:6" s="21" customFormat="1" ht="15.75" customHeight="1">
      <c r="A7" s="96"/>
      <c r="B7" s="98"/>
      <c r="C7" s="44" t="s">
        <v>97</v>
      </c>
      <c r="D7" s="44" t="s">
        <v>97</v>
      </c>
      <c r="E7" s="67" t="s">
        <v>144</v>
      </c>
      <c r="F7" s="56" t="s">
        <v>147</v>
      </c>
    </row>
    <row r="8" spans="1:6" s="21" customFormat="1" ht="15.75" customHeight="1" thickBot="1">
      <c r="A8" s="97"/>
      <c r="B8" s="91"/>
      <c r="C8" s="45" t="s">
        <v>142</v>
      </c>
      <c r="D8" s="45" t="s">
        <v>143</v>
      </c>
      <c r="E8" s="68" t="s">
        <v>98</v>
      </c>
      <c r="F8" s="57" t="s">
        <v>146</v>
      </c>
    </row>
    <row r="9" spans="1:6" s="21" customFormat="1" ht="24.75" customHeight="1">
      <c r="A9" s="19" t="s">
        <v>0</v>
      </c>
      <c r="B9" s="52">
        <f>+SUM(B11:B14)</f>
        <v>449</v>
      </c>
      <c r="C9" s="52">
        <f>+SUM(C11:C14)</f>
        <v>227</v>
      </c>
      <c r="D9" s="52">
        <f>+SUM(D11:D14)</f>
        <v>222</v>
      </c>
      <c r="E9" s="69">
        <f>+SUM(E11:E14)</f>
        <v>146698830</v>
      </c>
      <c r="F9" s="64">
        <f>E9/C9</f>
        <v>646250.3524229075</v>
      </c>
    </row>
    <row r="10" spans="2:6" s="21" customFormat="1" ht="24.75" customHeight="1">
      <c r="B10" s="49"/>
      <c r="C10" s="49"/>
      <c r="D10" s="49"/>
      <c r="E10" s="70"/>
      <c r="F10" s="65"/>
    </row>
    <row r="11" spans="1:6" ht="24.75" customHeight="1">
      <c r="A11" s="7" t="s">
        <v>17</v>
      </c>
      <c r="B11" s="46">
        <v>265</v>
      </c>
      <c r="C11" s="48">
        <v>158</v>
      </c>
      <c r="D11" s="46">
        <f>B11-C11</f>
        <v>107</v>
      </c>
      <c r="E11" s="71">
        <v>110326500</v>
      </c>
      <c r="F11" s="23">
        <f>E11/C11</f>
        <v>698268.9873417722</v>
      </c>
    </row>
    <row r="12" spans="1:6" ht="24.75" customHeight="1">
      <c r="A12" s="7" t="s">
        <v>18</v>
      </c>
      <c r="B12" s="46">
        <v>51</v>
      </c>
      <c r="C12" s="48">
        <v>11</v>
      </c>
      <c r="D12" s="46">
        <f>B12-C12</f>
        <v>40</v>
      </c>
      <c r="E12" s="71">
        <v>4645000</v>
      </c>
      <c r="F12" s="23">
        <f>E12/C12</f>
        <v>422272.7272727273</v>
      </c>
    </row>
    <row r="13" spans="1:6" ht="24.75" customHeight="1">
      <c r="A13" s="7" t="s">
        <v>19</v>
      </c>
      <c r="B13" s="46">
        <v>132</v>
      </c>
      <c r="C13" s="48">
        <v>57</v>
      </c>
      <c r="D13" s="46">
        <f>B13-C13</f>
        <v>75</v>
      </c>
      <c r="E13" s="71">
        <v>29527330</v>
      </c>
      <c r="F13" s="23">
        <f>E13/C13</f>
        <v>518023.3333333333</v>
      </c>
    </row>
    <row r="14" spans="1:6" ht="24.75" customHeight="1">
      <c r="A14" s="7" t="s">
        <v>149</v>
      </c>
      <c r="B14" s="46">
        <v>1</v>
      </c>
      <c r="C14" s="48">
        <v>1</v>
      </c>
      <c r="D14" s="46">
        <f>B14-C14</f>
        <v>0</v>
      </c>
      <c r="E14" s="71">
        <v>2200000</v>
      </c>
      <c r="F14" s="23">
        <f>E14/C14</f>
        <v>2200000</v>
      </c>
    </row>
    <row r="15" spans="1:6" ht="12.75" thickBot="1">
      <c r="A15" s="15"/>
      <c r="B15" s="72"/>
      <c r="C15" s="72"/>
      <c r="D15" s="72"/>
      <c r="E15" s="73"/>
      <c r="F15" s="66"/>
    </row>
    <row r="18" ht="12">
      <c r="B18" s="7"/>
    </row>
    <row r="19" ht="12">
      <c r="B19" s="7"/>
    </row>
    <row r="20" ht="12">
      <c r="B20" s="7"/>
    </row>
    <row r="21" ht="12">
      <c r="B21" s="7"/>
    </row>
    <row r="22" ht="12"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31"/>
    </row>
    <row r="30" spans="1:2" ht="12">
      <c r="A30" s="7"/>
      <c r="B30" s="31"/>
    </row>
    <row r="31" spans="1:2" ht="12">
      <c r="A31" s="7"/>
      <c r="B31" s="31"/>
    </row>
    <row r="32" spans="1:2" ht="12">
      <c r="A32" s="7"/>
      <c r="B32" s="31"/>
    </row>
    <row r="33" spans="1:2" ht="12">
      <c r="A33" s="7"/>
      <c r="B33" s="7"/>
    </row>
  </sheetData>
  <mergeCells count="5">
    <mergeCell ref="A3:F3"/>
    <mergeCell ref="A4:F4"/>
    <mergeCell ref="A6:A8"/>
    <mergeCell ref="B6:B8"/>
    <mergeCell ref="C6:D6"/>
  </mergeCells>
  <printOptions horizontalCentered="1"/>
  <pageMargins left="0.61" right="0.5905511811023623" top="3.23" bottom="0.1968503937007874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2" sqref="A2"/>
    </sheetView>
  </sheetViews>
  <sheetFormatPr defaultColWidth="11.421875" defaultRowHeight="12.75"/>
  <cols>
    <col min="1" max="1" width="32.8515625" style="11" customWidth="1"/>
    <col min="2" max="2" width="24.8515625" style="11" bestFit="1" customWidth="1"/>
    <col min="3" max="3" width="21.00390625" style="11" customWidth="1"/>
    <col min="4" max="4" width="19.421875" style="17" customWidth="1"/>
    <col min="5" max="16384" width="11.421875" style="11" customWidth="1"/>
  </cols>
  <sheetData>
    <row r="1" ht="12">
      <c r="A1" s="13" t="s">
        <v>171</v>
      </c>
    </row>
    <row r="2" ht="12">
      <c r="A2" s="13"/>
    </row>
    <row r="3" spans="1:4" ht="15.75" customHeight="1">
      <c r="A3" s="107" t="s">
        <v>163</v>
      </c>
      <c r="B3" s="107"/>
      <c r="C3" s="107"/>
      <c r="D3" s="107"/>
    </row>
    <row r="4" spans="1:4" ht="15.75" customHeight="1">
      <c r="A4" s="107" t="s">
        <v>156</v>
      </c>
      <c r="B4" s="107"/>
      <c r="C4" s="107"/>
      <c r="D4" s="107"/>
    </row>
    <row r="5" spans="1:4" ht="15.75" customHeight="1">
      <c r="A5" s="107" t="s">
        <v>94</v>
      </c>
      <c r="B5" s="107"/>
      <c r="C5" s="107"/>
      <c r="D5" s="107"/>
    </row>
    <row r="6" ht="12.75" thickBot="1"/>
    <row r="7" spans="1:4" ht="21" customHeight="1">
      <c r="A7" s="103" t="s">
        <v>162</v>
      </c>
      <c r="B7" s="75" t="s">
        <v>150</v>
      </c>
      <c r="C7" s="43" t="s">
        <v>95</v>
      </c>
      <c r="D7" s="60" t="s">
        <v>96</v>
      </c>
    </row>
    <row r="8" spans="1:4" ht="21" customHeight="1" thickBot="1">
      <c r="A8" s="104"/>
      <c r="B8" s="76" t="s">
        <v>151</v>
      </c>
      <c r="C8" s="45" t="s">
        <v>152</v>
      </c>
      <c r="D8" s="57" t="s">
        <v>146</v>
      </c>
    </row>
    <row r="9" spans="2:3" ht="12" customHeight="1">
      <c r="B9" s="77"/>
      <c r="C9" s="53"/>
    </row>
    <row r="10" spans="1:4" ht="18" customHeight="1">
      <c r="A10" s="19" t="s">
        <v>0</v>
      </c>
      <c r="B10" s="78">
        <f>SUM(B12:B20)-B16</f>
        <v>227</v>
      </c>
      <c r="C10" s="70">
        <f>SUM(C12:C20)-C16</f>
        <v>146698830</v>
      </c>
      <c r="D10" s="20">
        <f>C10/B10</f>
        <v>646250.3524229075</v>
      </c>
    </row>
    <row r="11" spans="2:3" ht="12.75" customHeight="1">
      <c r="B11" s="79"/>
      <c r="C11" s="71"/>
    </row>
    <row r="12" spans="1:4" ht="18" customHeight="1">
      <c r="A12" s="11" t="s">
        <v>123</v>
      </c>
      <c r="B12" s="79">
        <v>8</v>
      </c>
      <c r="C12" s="71">
        <v>3403000</v>
      </c>
      <c r="D12" s="17">
        <f aca="true" t="shared" si="0" ref="D12:D20">C12/B12</f>
        <v>425375</v>
      </c>
    </row>
    <row r="13" spans="1:4" ht="18" customHeight="1">
      <c r="A13" s="11" t="s">
        <v>124</v>
      </c>
      <c r="B13" s="79">
        <v>76</v>
      </c>
      <c r="C13" s="71">
        <v>33204330</v>
      </c>
      <c r="D13" s="17">
        <f t="shared" si="0"/>
        <v>436899.0789473684</v>
      </c>
    </row>
    <row r="14" spans="1:4" ht="18" customHeight="1">
      <c r="A14" s="11" t="s">
        <v>99</v>
      </c>
      <c r="B14" s="79">
        <v>106</v>
      </c>
      <c r="C14" s="71">
        <v>36131000</v>
      </c>
      <c r="D14" s="17">
        <f t="shared" si="0"/>
        <v>340858.4905660377</v>
      </c>
    </row>
    <row r="15" spans="1:4" ht="18" customHeight="1">
      <c r="A15" s="11" t="s">
        <v>100</v>
      </c>
      <c r="B15" s="79">
        <v>18</v>
      </c>
      <c r="C15" s="71">
        <v>63320700</v>
      </c>
      <c r="D15" s="17">
        <f t="shared" si="0"/>
        <v>3517816.6666666665</v>
      </c>
    </row>
    <row r="16" spans="1:4" ht="25.5" customHeight="1">
      <c r="A16" s="85" t="s">
        <v>155</v>
      </c>
      <c r="B16" s="78">
        <f>SUM(B18:B20)</f>
        <v>19</v>
      </c>
      <c r="C16" s="70">
        <f>SUM(C18:C20)</f>
        <v>10639800</v>
      </c>
      <c r="D16" s="84" t="s">
        <v>164</v>
      </c>
    </row>
    <row r="17" spans="2:3" ht="18" customHeight="1">
      <c r="B17" s="79"/>
      <c r="C17" s="71"/>
    </row>
    <row r="18" spans="1:4" ht="18" customHeight="1">
      <c r="A18" s="11" t="s">
        <v>101</v>
      </c>
      <c r="B18" s="79">
        <v>3</v>
      </c>
      <c r="C18" s="71">
        <v>4130000</v>
      </c>
      <c r="D18" s="17">
        <f t="shared" si="0"/>
        <v>1376666.6666666667</v>
      </c>
    </row>
    <row r="19" spans="1:4" ht="18" customHeight="1">
      <c r="A19" s="11" t="s">
        <v>104</v>
      </c>
      <c r="B19" s="79">
        <v>4</v>
      </c>
      <c r="C19" s="71">
        <v>485800</v>
      </c>
      <c r="D19" s="17">
        <f t="shared" si="0"/>
        <v>121450</v>
      </c>
    </row>
    <row r="20" spans="1:4" ht="18" customHeight="1">
      <c r="A20" s="11" t="s">
        <v>105</v>
      </c>
      <c r="B20" s="79">
        <v>12</v>
      </c>
      <c r="C20" s="71">
        <v>6024000</v>
      </c>
      <c r="D20" s="17">
        <f t="shared" si="0"/>
        <v>502000</v>
      </c>
    </row>
    <row r="21" spans="1:4" ht="18" customHeight="1" thickBot="1">
      <c r="A21" s="15"/>
      <c r="B21" s="80"/>
      <c r="C21" s="72"/>
      <c r="D21" s="22"/>
    </row>
    <row r="22" ht="18" customHeight="1">
      <c r="A22" s="58" t="s">
        <v>102</v>
      </c>
    </row>
    <row r="23" ht="18" customHeight="1">
      <c r="A23" s="58" t="s">
        <v>103</v>
      </c>
    </row>
    <row r="24" ht="12">
      <c r="A24" s="59"/>
    </row>
  </sheetData>
  <mergeCells count="4">
    <mergeCell ref="A3:D3"/>
    <mergeCell ref="A4:D4"/>
    <mergeCell ref="A5:D5"/>
    <mergeCell ref="A7:A8"/>
  </mergeCells>
  <printOptions horizontalCentered="1"/>
  <pageMargins left="0.5" right="0.43" top="2.97" bottom="0.1968503937007874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90" zoomScaleNormal="90" workbookViewId="0" topLeftCell="A1">
      <selection activeCell="A2" sqref="A2"/>
    </sheetView>
  </sheetViews>
  <sheetFormatPr defaultColWidth="11.421875" defaultRowHeight="12.75"/>
  <cols>
    <col min="1" max="1" width="39.00390625" style="11" bestFit="1" customWidth="1"/>
    <col min="2" max="2" width="8.00390625" style="11" customWidth="1"/>
    <col min="3" max="3" width="5.421875" style="11" bestFit="1" customWidth="1"/>
    <col min="4" max="4" width="5.57421875" style="11" bestFit="1" customWidth="1"/>
    <col min="5" max="5" width="5.28125" style="11" bestFit="1" customWidth="1"/>
    <col min="6" max="6" width="5.00390625" style="11" bestFit="1" customWidth="1"/>
    <col min="7" max="7" width="5.421875" style="11" bestFit="1" customWidth="1"/>
    <col min="8" max="8" width="5.00390625" style="11" bestFit="1" customWidth="1"/>
    <col min="9" max="9" width="5.57421875" style="11" bestFit="1" customWidth="1"/>
    <col min="10" max="10" width="4.7109375" style="11" bestFit="1" customWidth="1"/>
    <col min="11" max="11" width="4.140625" style="11" bestFit="1" customWidth="1"/>
    <col min="12" max="12" width="5.28125" style="11" bestFit="1" customWidth="1"/>
    <col min="13" max="14" width="4.8515625" style="11" bestFit="1" customWidth="1"/>
    <col min="15" max="15" width="5.28125" style="11" bestFit="1" customWidth="1"/>
    <col min="16" max="16" width="4.57421875" style="11" bestFit="1" customWidth="1"/>
    <col min="17" max="16384" width="11.421875" style="11" customWidth="1"/>
  </cols>
  <sheetData>
    <row r="1" ht="13.5" customHeight="1">
      <c r="A1" s="21" t="s">
        <v>172</v>
      </c>
    </row>
    <row r="2" ht="12">
      <c r="A2" s="21"/>
    </row>
    <row r="3" spans="1:16" ht="16.5" customHeight="1">
      <c r="A3" s="110" t="s">
        <v>158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6.5" customHeight="1">
      <c r="A4" s="110" t="s">
        <v>159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24.75" customHeight="1" thickBo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s="21" customFormat="1" ht="23.25" customHeight="1">
      <c r="A6" s="42" t="s">
        <v>160</v>
      </c>
      <c r="B6" s="90" t="s">
        <v>0</v>
      </c>
      <c r="C6" s="112" t="s">
        <v>106</v>
      </c>
      <c r="D6" s="113"/>
      <c r="E6" s="87" t="s">
        <v>1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s="21" customFormat="1" ht="23.25" customHeight="1" thickBot="1">
      <c r="A7" s="41" t="s">
        <v>157</v>
      </c>
      <c r="B7" s="91"/>
      <c r="C7" s="82" t="s">
        <v>107</v>
      </c>
      <c r="D7" s="82" t="s">
        <v>108</v>
      </c>
      <c r="E7" s="81" t="s">
        <v>3</v>
      </c>
      <c r="F7" s="81" t="s">
        <v>4</v>
      </c>
      <c r="G7" s="81" t="s">
        <v>5</v>
      </c>
      <c r="H7" s="81" t="s">
        <v>6</v>
      </c>
      <c r="I7" s="81" t="s">
        <v>7</v>
      </c>
      <c r="J7" s="81" t="s">
        <v>8</v>
      </c>
      <c r="K7" s="81" t="s">
        <v>9</v>
      </c>
      <c r="L7" s="81" t="s">
        <v>10</v>
      </c>
      <c r="M7" s="81" t="s">
        <v>109</v>
      </c>
      <c r="N7" s="81" t="s">
        <v>12</v>
      </c>
      <c r="O7" s="81" t="s">
        <v>13</v>
      </c>
      <c r="P7" s="81" t="s">
        <v>14</v>
      </c>
    </row>
    <row r="8" spans="2:4" s="21" customFormat="1" ht="24.75" customHeight="1">
      <c r="B8" s="83"/>
      <c r="C8" s="83"/>
      <c r="D8" s="83"/>
    </row>
    <row r="9" spans="1:16" s="21" customFormat="1" ht="15" customHeight="1">
      <c r="A9" s="19" t="s">
        <v>0</v>
      </c>
      <c r="B9" s="47">
        <f aca="true" t="shared" si="0" ref="B9:P9">SUM(B11:B49)</f>
        <v>393</v>
      </c>
      <c r="C9" s="47">
        <f t="shared" si="0"/>
        <v>367</v>
      </c>
      <c r="D9" s="47">
        <f t="shared" si="0"/>
        <v>26</v>
      </c>
      <c r="E9" s="25">
        <f t="shared" si="0"/>
        <v>17</v>
      </c>
      <c r="F9" s="25">
        <f t="shared" si="0"/>
        <v>20</v>
      </c>
      <c r="G9" s="25">
        <f t="shared" si="0"/>
        <v>39</v>
      </c>
      <c r="H9" s="25">
        <f t="shared" si="0"/>
        <v>38</v>
      </c>
      <c r="I9" s="25">
        <f t="shared" si="0"/>
        <v>43</v>
      </c>
      <c r="J9" s="25">
        <f t="shared" si="0"/>
        <v>26</v>
      </c>
      <c r="K9" s="25">
        <f t="shared" si="0"/>
        <v>32</v>
      </c>
      <c r="L9" s="25">
        <f t="shared" si="0"/>
        <v>43</v>
      </c>
      <c r="M9" s="25">
        <f t="shared" si="0"/>
        <v>43</v>
      </c>
      <c r="N9" s="25">
        <f t="shared" si="0"/>
        <v>43</v>
      </c>
      <c r="O9" s="25">
        <f t="shared" si="0"/>
        <v>35</v>
      </c>
      <c r="P9" s="25">
        <f t="shared" si="0"/>
        <v>14</v>
      </c>
    </row>
    <row r="10" spans="2:16" s="21" customFormat="1" ht="15" customHeight="1">
      <c r="B10" s="46"/>
      <c r="C10" s="46"/>
      <c r="D10" s="4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7" ht="15" customHeight="1">
      <c r="A11" s="11" t="s">
        <v>110</v>
      </c>
      <c r="B11" s="46">
        <f>C11+D11</f>
        <v>20</v>
      </c>
      <c r="C11" s="55">
        <f>1+2+3+1+1+3+3+3+3</f>
        <v>20</v>
      </c>
      <c r="D11" s="46">
        <v>0</v>
      </c>
      <c r="E11" s="26">
        <v>1</v>
      </c>
      <c r="F11" s="26">
        <v>2</v>
      </c>
      <c r="G11" s="26">
        <v>3</v>
      </c>
      <c r="H11" s="26">
        <v>1</v>
      </c>
      <c r="I11" s="26">
        <v>0</v>
      </c>
      <c r="J11" s="26">
        <v>1</v>
      </c>
      <c r="K11" s="26">
        <v>3</v>
      </c>
      <c r="L11" s="26">
        <v>3</v>
      </c>
      <c r="M11" s="26">
        <v>0</v>
      </c>
      <c r="N11" s="26">
        <v>3</v>
      </c>
      <c r="O11" s="26">
        <v>3</v>
      </c>
      <c r="P11" s="26">
        <v>0</v>
      </c>
      <c r="Q11" s="11">
        <f aca="true" t="shared" si="1" ref="Q11:Q49">SUM(E11:P11)</f>
        <v>20</v>
      </c>
    </row>
    <row r="12" spans="1:17" ht="15" customHeight="1">
      <c r="A12" s="11" t="s">
        <v>61</v>
      </c>
      <c r="B12" s="46">
        <f aca="true" t="shared" si="2" ref="B12:B48">C12+D12</f>
        <v>2</v>
      </c>
      <c r="C12" s="55">
        <v>2</v>
      </c>
      <c r="D12" s="4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2</v>
      </c>
      <c r="N12" s="26">
        <v>0</v>
      </c>
      <c r="O12" s="26">
        <v>0</v>
      </c>
      <c r="P12" s="26">
        <v>0</v>
      </c>
      <c r="Q12" s="11">
        <f t="shared" si="1"/>
        <v>2</v>
      </c>
    </row>
    <row r="13" spans="1:17" ht="15" customHeight="1">
      <c r="A13" s="11" t="s">
        <v>26</v>
      </c>
      <c r="B13" s="46">
        <f t="shared" si="2"/>
        <v>9</v>
      </c>
      <c r="C13" s="55">
        <f>3+3+1+1+1</f>
        <v>9</v>
      </c>
      <c r="D13" s="46">
        <v>0</v>
      </c>
      <c r="E13" s="26">
        <v>0</v>
      </c>
      <c r="F13" s="26">
        <v>0</v>
      </c>
      <c r="G13" s="26">
        <v>0</v>
      </c>
      <c r="H13" s="26">
        <v>3</v>
      </c>
      <c r="I13" s="26">
        <v>3</v>
      </c>
      <c r="J13" s="26">
        <v>1</v>
      </c>
      <c r="K13" s="26">
        <v>1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11">
        <f t="shared" si="1"/>
        <v>9</v>
      </c>
    </row>
    <row r="14" spans="1:17" ht="15" customHeight="1">
      <c r="A14" s="11" t="s">
        <v>27</v>
      </c>
      <c r="B14" s="46">
        <f t="shared" si="2"/>
        <v>4</v>
      </c>
      <c r="C14" s="55">
        <f>1+3</f>
        <v>4</v>
      </c>
      <c r="D14" s="4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  <c r="M14" s="26">
        <v>3</v>
      </c>
      <c r="N14" s="26">
        <v>0</v>
      </c>
      <c r="O14" s="26">
        <v>0</v>
      </c>
      <c r="P14" s="26">
        <v>0</v>
      </c>
      <c r="Q14" s="11">
        <f t="shared" si="1"/>
        <v>4</v>
      </c>
    </row>
    <row r="15" spans="1:17" ht="15" customHeight="1">
      <c r="A15" s="11" t="s">
        <v>30</v>
      </c>
      <c r="B15" s="46">
        <f t="shared" si="2"/>
        <v>3</v>
      </c>
      <c r="C15" s="55">
        <v>3</v>
      </c>
      <c r="D15" s="4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3</v>
      </c>
      <c r="O15" s="26">
        <v>0</v>
      </c>
      <c r="P15" s="26">
        <v>0</v>
      </c>
      <c r="Q15" s="11">
        <f t="shared" si="1"/>
        <v>3</v>
      </c>
    </row>
    <row r="16" spans="1:17" ht="15" customHeight="1">
      <c r="A16" s="11" t="s">
        <v>115</v>
      </c>
      <c r="B16" s="46">
        <f t="shared" si="2"/>
        <v>8</v>
      </c>
      <c r="C16" s="55">
        <f>3+2+3</f>
        <v>8</v>
      </c>
      <c r="D16" s="46">
        <v>0</v>
      </c>
      <c r="E16" s="26">
        <v>0</v>
      </c>
      <c r="F16" s="26">
        <v>0</v>
      </c>
      <c r="G16" s="26">
        <v>0</v>
      </c>
      <c r="H16" s="26">
        <v>3</v>
      </c>
      <c r="I16" s="26">
        <v>0</v>
      </c>
      <c r="J16" s="26">
        <v>0</v>
      </c>
      <c r="K16" s="26">
        <v>0</v>
      </c>
      <c r="L16" s="26">
        <v>2</v>
      </c>
      <c r="M16" s="26">
        <v>3</v>
      </c>
      <c r="N16" s="26">
        <v>0</v>
      </c>
      <c r="O16" s="26">
        <v>0</v>
      </c>
      <c r="P16" s="26">
        <v>0</v>
      </c>
      <c r="Q16" s="11">
        <f t="shared" si="1"/>
        <v>8</v>
      </c>
    </row>
    <row r="17" spans="1:17" ht="15" customHeight="1">
      <c r="A17" s="11" t="s">
        <v>31</v>
      </c>
      <c r="B17" s="46">
        <f t="shared" si="2"/>
        <v>1</v>
      </c>
      <c r="C17" s="55">
        <v>1</v>
      </c>
      <c r="D17" s="4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11">
        <f t="shared" si="1"/>
        <v>1</v>
      </c>
    </row>
    <row r="18" spans="1:17" ht="15" customHeight="1">
      <c r="A18" s="11" t="s">
        <v>63</v>
      </c>
      <c r="B18" s="46">
        <f t="shared" si="2"/>
        <v>1</v>
      </c>
      <c r="C18" s="55">
        <f>1</f>
        <v>1</v>
      </c>
      <c r="D18" s="46">
        <v>0</v>
      </c>
      <c r="E18" s="26">
        <v>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11">
        <f t="shared" si="1"/>
        <v>1</v>
      </c>
    </row>
    <row r="19" spans="1:17" ht="15" customHeight="1">
      <c r="A19" s="11" t="s">
        <v>33</v>
      </c>
      <c r="B19" s="46">
        <f t="shared" si="2"/>
        <v>3</v>
      </c>
      <c r="C19" s="55">
        <f>1+1+1</f>
        <v>3</v>
      </c>
      <c r="D19" s="46">
        <v>0</v>
      </c>
      <c r="E19" s="26">
        <v>0</v>
      </c>
      <c r="F19" s="26">
        <v>1</v>
      </c>
      <c r="G19" s="26">
        <v>1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</v>
      </c>
      <c r="O19" s="26">
        <v>0</v>
      </c>
      <c r="P19" s="26">
        <v>0</v>
      </c>
      <c r="Q19" s="11">
        <f t="shared" si="1"/>
        <v>3</v>
      </c>
    </row>
    <row r="20" spans="1:17" ht="15" customHeight="1">
      <c r="A20" s="11" t="s">
        <v>34</v>
      </c>
      <c r="B20" s="46">
        <f t="shared" si="2"/>
        <v>13</v>
      </c>
      <c r="C20" s="46">
        <f>2+2+1+2+2+2+2</f>
        <v>13</v>
      </c>
      <c r="D20" s="46">
        <v>0</v>
      </c>
      <c r="E20" s="26">
        <v>0</v>
      </c>
      <c r="F20" s="26">
        <v>2</v>
      </c>
      <c r="G20" s="26">
        <v>2</v>
      </c>
      <c r="H20" s="26">
        <v>0</v>
      </c>
      <c r="I20" s="26">
        <v>0</v>
      </c>
      <c r="J20" s="26">
        <v>1</v>
      </c>
      <c r="K20" s="26">
        <v>2</v>
      </c>
      <c r="L20" s="26">
        <v>2</v>
      </c>
      <c r="M20" s="26">
        <v>0</v>
      </c>
      <c r="N20" s="26">
        <v>0</v>
      </c>
      <c r="O20" s="26">
        <v>2</v>
      </c>
      <c r="P20" s="26">
        <v>2</v>
      </c>
      <c r="Q20" s="11">
        <f t="shared" si="1"/>
        <v>13</v>
      </c>
    </row>
    <row r="21" spans="1:17" ht="15" customHeight="1">
      <c r="A21" s="11" t="s">
        <v>68</v>
      </c>
      <c r="B21" s="46">
        <f t="shared" si="2"/>
        <v>7</v>
      </c>
      <c r="C21" s="46">
        <f>3+3+1</f>
        <v>7</v>
      </c>
      <c r="D21" s="4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3</v>
      </c>
      <c r="J21" s="26">
        <v>0</v>
      </c>
      <c r="K21" s="26">
        <v>0</v>
      </c>
      <c r="L21" s="26">
        <v>0</v>
      </c>
      <c r="M21" s="26">
        <v>3</v>
      </c>
      <c r="N21" s="26">
        <v>0</v>
      </c>
      <c r="O21" s="26">
        <v>1</v>
      </c>
      <c r="P21" s="26">
        <v>0</v>
      </c>
      <c r="Q21" s="11">
        <f t="shared" si="1"/>
        <v>7</v>
      </c>
    </row>
    <row r="22" spans="1:17" ht="15" customHeight="1">
      <c r="A22" s="11" t="s">
        <v>92</v>
      </c>
      <c r="B22" s="46">
        <f t="shared" si="2"/>
        <v>1</v>
      </c>
      <c r="C22" s="46">
        <v>1</v>
      </c>
      <c r="D22" s="46">
        <v>0</v>
      </c>
      <c r="E22" s="26">
        <v>0</v>
      </c>
      <c r="F22" s="26">
        <v>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11">
        <f t="shared" si="1"/>
        <v>1</v>
      </c>
    </row>
    <row r="23" spans="1:17" ht="15" customHeight="1">
      <c r="A23" s="11" t="s">
        <v>38</v>
      </c>
      <c r="B23" s="46">
        <f t="shared" si="2"/>
        <v>5</v>
      </c>
      <c r="C23" s="46">
        <f>1+3+1</f>
        <v>5</v>
      </c>
      <c r="D23" s="46">
        <v>0</v>
      </c>
      <c r="E23" s="26">
        <v>1</v>
      </c>
      <c r="F23" s="26">
        <v>0</v>
      </c>
      <c r="G23" s="26">
        <v>3</v>
      </c>
      <c r="H23" s="26">
        <v>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11">
        <f t="shared" si="1"/>
        <v>5</v>
      </c>
    </row>
    <row r="24" spans="1:17" ht="15" customHeight="1">
      <c r="A24" s="11" t="s">
        <v>137</v>
      </c>
      <c r="B24" s="46">
        <f t="shared" si="2"/>
        <v>12</v>
      </c>
      <c r="C24" s="55">
        <f>1+3+4+1+1</f>
        <v>10</v>
      </c>
      <c r="D24" s="46">
        <f>1+1</f>
        <v>2</v>
      </c>
      <c r="E24" s="26">
        <v>0</v>
      </c>
      <c r="F24" s="26">
        <v>0</v>
      </c>
      <c r="G24" s="26">
        <v>1</v>
      </c>
      <c r="H24" s="26">
        <v>0</v>
      </c>
      <c r="I24" s="26">
        <v>1</v>
      </c>
      <c r="J24" s="26">
        <v>0</v>
      </c>
      <c r="K24" s="26">
        <v>4</v>
      </c>
      <c r="L24" s="26">
        <v>4</v>
      </c>
      <c r="M24" s="26">
        <v>0</v>
      </c>
      <c r="N24" s="26">
        <v>0</v>
      </c>
      <c r="O24" s="26">
        <v>1</v>
      </c>
      <c r="P24" s="26">
        <v>1</v>
      </c>
      <c r="Q24" s="11">
        <f t="shared" si="1"/>
        <v>12</v>
      </c>
    </row>
    <row r="25" spans="1:17" ht="15" customHeight="1">
      <c r="A25" s="11" t="s">
        <v>111</v>
      </c>
      <c r="B25" s="46">
        <f t="shared" si="2"/>
        <v>1</v>
      </c>
      <c r="C25" s="55">
        <v>1</v>
      </c>
      <c r="D25" s="4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1</v>
      </c>
      <c r="O25" s="26">
        <v>0</v>
      </c>
      <c r="P25" s="26">
        <v>0</v>
      </c>
      <c r="Q25" s="11">
        <f t="shared" si="1"/>
        <v>1</v>
      </c>
    </row>
    <row r="26" spans="1:17" ht="15" customHeight="1">
      <c r="A26" s="11" t="s">
        <v>40</v>
      </c>
      <c r="B26" s="46">
        <f t="shared" si="2"/>
        <v>16</v>
      </c>
      <c r="C26" s="55">
        <f>1+2+2+2+3+1+1+1+1</f>
        <v>14</v>
      </c>
      <c r="D26" s="46">
        <f>1+1</f>
        <v>2</v>
      </c>
      <c r="E26" s="26">
        <v>1</v>
      </c>
      <c r="F26" s="26">
        <v>0</v>
      </c>
      <c r="G26" s="26">
        <v>2</v>
      </c>
      <c r="H26" s="26">
        <v>2</v>
      </c>
      <c r="I26" s="26">
        <v>2</v>
      </c>
      <c r="J26" s="26">
        <v>0</v>
      </c>
      <c r="K26" s="26">
        <v>3</v>
      </c>
      <c r="L26" s="26">
        <v>1</v>
      </c>
      <c r="M26" s="26">
        <v>1</v>
      </c>
      <c r="N26" s="26">
        <v>1</v>
      </c>
      <c r="O26" s="26">
        <v>1</v>
      </c>
      <c r="P26" s="26">
        <v>2</v>
      </c>
      <c r="Q26" s="11">
        <f t="shared" si="1"/>
        <v>16</v>
      </c>
    </row>
    <row r="27" spans="1:17" ht="15" customHeight="1">
      <c r="A27" s="11" t="s">
        <v>122</v>
      </c>
      <c r="B27" s="46">
        <f t="shared" si="2"/>
        <v>2</v>
      </c>
      <c r="C27" s="55">
        <v>2</v>
      </c>
      <c r="D27" s="4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2</v>
      </c>
      <c r="Q27" s="11">
        <f t="shared" si="1"/>
        <v>2</v>
      </c>
    </row>
    <row r="28" spans="1:17" ht="15" customHeight="1">
      <c r="A28" s="11" t="s">
        <v>43</v>
      </c>
      <c r="B28" s="46">
        <f t="shared" si="2"/>
        <v>4</v>
      </c>
      <c r="C28" s="55">
        <f>1+1+2</f>
        <v>4</v>
      </c>
      <c r="D28" s="46">
        <v>0</v>
      </c>
      <c r="E28" s="26">
        <v>0</v>
      </c>
      <c r="F28" s="26">
        <v>0</v>
      </c>
      <c r="G28" s="26">
        <v>0</v>
      </c>
      <c r="H28" s="26">
        <v>1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1</v>
      </c>
      <c r="O28" s="26">
        <v>2</v>
      </c>
      <c r="P28" s="26">
        <v>0</v>
      </c>
      <c r="Q28" s="11">
        <f t="shared" si="1"/>
        <v>4</v>
      </c>
    </row>
    <row r="29" spans="1:17" ht="15" customHeight="1">
      <c r="A29" s="11" t="s">
        <v>120</v>
      </c>
      <c r="B29" s="46">
        <f t="shared" si="2"/>
        <v>1</v>
      </c>
      <c r="C29" s="55">
        <v>1</v>
      </c>
      <c r="D29" s="4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11">
        <f t="shared" si="1"/>
        <v>1</v>
      </c>
    </row>
    <row r="30" spans="1:17" ht="15" customHeight="1">
      <c r="A30" s="11" t="s">
        <v>76</v>
      </c>
      <c r="B30" s="46">
        <f t="shared" si="2"/>
        <v>1</v>
      </c>
      <c r="C30" s="55">
        <v>1</v>
      </c>
      <c r="D30" s="46">
        <v>0</v>
      </c>
      <c r="E30" s="26">
        <v>0</v>
      </c>
      <c r="F30" s="26">
        <v>1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11">
        <f t="shared" si="1"/>
        <v>1</v>
      </c>
    </row>
    <row r="31" spans="1:17" ht="15" customHeight="1">
      <c r="A31" s="11" t="s">
        <v>44</v>
      </c>
      <c r="B31" s="46">
        <f t="shared" si="2"/>
        <v>12</v>
      </c>
      <c r="C31" s="46">
        <f>1+1+2+3+1+1+1+2</f>
        <v>12</v>
      </c>
      <c r="D31" s="46">
        <v>0</v>
      </c>
      <c r="E31" s="26">
        <v>1</v>
      </c>
      <c r="F31" s="26">
        <v>1</v>
      </c>
      <c r="G31" s="26">
        <v>2</v>
      </c>
      <c r="H31" s="26">
        <v>3</v>
      </c>
      <c r="I31" s="26">
        <v>1</v>
      </c>
      <c r="J31" s="26">
        <v>0</v>
      </c>
      <c r="K31" s="26">
        <v>1</v>
      </c>
      <c r="L31" s="26">
        <v>1</v>
      </c>
      <c r="M31" s="26">
        <v>2</v>
      </c>
      <c r="N31" s="26">
        <v>0</v>
      </c>
      <c r="O31" s="26">
        <v>0</v>
      </c>
      <c r="P31" s="26">
        <v>0</v>
      </c>
      <c r="Q31" s="11">
        <f t="shared" si="1"/>
        <v>12</v>
      </c>
    </row>
    <row r="32" spans="1:17" ht="15" customHeight="1">
      <c r="A32" s="11" t="s">
        <v>45</v>
      </c>
      <c r="B32" s="46">
        <f t="shared" si="2"/>
        <v>6</v>
      </c>
      <c r="C32" s="46">
        <f>1+3+2</f>
        <v>6</v>
      </c>
      <c r="D32" s="46">
        <v>0</v>
      </c>
      <c r="E32" s="26">
        <v>0</v>
      </c>
      <c r="F32" s="26">
        <v>1</v>
      </c>
      <c r="G32" s="26">
        <v>3</v>
      </c>
      <c r="H32" s="26">
        <v>0</v>
      </c>
      <c r="I32" s="26">
        <v>0</v>
      </c>
      <c r="J32" s="26">
        <v>0</v>
      </c>
      <c r="K32" s="26">
        <v>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11">
        <f t="shared" si="1"/>
        <v>6</v>
      </c>
    </row>
    <row r="33" spans="1:17" ht="15" customHeight="1">
      <c r="A33" s="11" t="s">
        <v>48</v>
      </c>
      <c r="B33" s="46">
        <f t="shared" si="2"/>
        <v>3</v>
      </c>
      <c r="C33" s="46">
        <f>1+2</f>
        <v>3</v>
      </c>
      <c r="D33" s="46">
        <v>0</v>
      </c>
      <c r="E33" s="26">
        <v>0</v>
      </c>
      <c r="F33" s="26">
        <v>1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2</v>
      </c>
      <c r="M33" s="26">
        <v>0</v>
      </c>
      <c r="N33" s="26">
        <v>0</v>
      </c>
      <c r="O33" s="26">
        <v>0</v>
      </c>
      <c r="P33" s="26">
        <v>0</v>
      </c>
      <c r="Q33" s="11">
        <f t="shared" si="1"/>
        <v>3</v>
      </c>
    </row>
    <row r="34" spans="1:17" ht="15" customHeight="1">
      <c r="A34" s="11" t="s">
        <v>82</v>
      </c>
      <c r="B34" s="46">
        <f t="shared" si="2"/>
        <v>1</v>
      </c>
      <c r="C34" s="46">
        <v>1</v>
      </c>
      <c r="D34" s="4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1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11">
        <f t="shared" si="1"/>
        <v>1</v>
      </c>
    </row>
    <row r="35" spans="1:17" ht="15" customHeight="1">
      <c r="A35" s="11" t="s">
        <v>49</v>
      </c>
      <c r="B35" s="46">
        <f t="shared" si="2"/>
        <v>4</v>
      </c>
      <c r="C35" s="46">
        <f>1+1+1+1</f>
        <v>4</v>
      </c>
      <c r="D35" s="46">
        <v>0</v>
      </c>
      <c r="E35" s="26">
        <v>1</v>
      </c>
      <c r="F35" s="26">
        <v>0</v>
      </c>
      <c r="G35" s="26">
        <v>1</v>
      </c>
      <c r="H35" s="26">
        <v>0</v>
      </c>
      <c r="I35" s="26">
        <v>1</v>
      </c>
      <c r="J35" s="26">
        <v>0</v>
      </c>
      <c r="K35" s="26">
        <v>0</v>
      </c>
      <c r="L35" s="26">
        <v>0</v>
      </c>
      <c r="M35" s="26">
        <v>0</v>
      </c>
      <c r="N35" s="26">
        <v>1</v>
      </c>
      <c r="O35" s="26">
        <v>0</v>
      </c>
      <c r="P35" s="26">
        <v>0</v>
      </c>
      <c r="Q35" s="11">
        <f t="shared" si="1"/>
        <v>4</v>
      </c>
    </row>
    <row r="36" spans="1:17" ht="15" customHeight="1">
      <c r="A36" s="11" t="s">
        <v>118</v>
      </c>
      <c r="B36" s="46">
        <f t="shared" si="2"/>
        <v>3</v>
      </c>
      <c r="C36" s="46">
        <v>3</v>
      </c>
      <c r="D36" s="46">
        <v>0</v>
      </c>
      <c r="E36" s="26">
        <v>0</v>
      </c>
      <c r="F36" s="26">
        <v>0</v>
      </c>
      <c r="G36" s="26">
        <v>1</v>
      </c>
      <c r="H36" s="26">
        <v>0</v>
      </c>
      <c r="I36" s="26">
        <v>0</v>
      </c>
      <c r="J36" s="26">
        <v>1</v>
      </c>
      <c r="K36" s="26">
        <v>1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11">
        <f t="shared" si="1"/>
        <v>3</v>
      </c>
    </row>
    <row r="37" spans="1:17" ht="15" customHeight="1">
      <c r="A37" s="11" t="s">
        <v>119</v>
      </c>
      <c r="B37" s="46">
        <f t="shared" si="2"/>
        <v>4</v>
      </c>
      <c r="C37" s="46">
        <f>2+2</f>
        <v>4</v>
      </c>
      <c r="D37" s="4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2</v>
      </c>
      <c r="L37" s="26">
        <v>2</v>
      </c>
      <c r="M37" s="26">
        <v>0</v>
      </c>
      <c r="N37" s="26">
        <v>0</v>
      </c>
      <c r="O37" s="26">
        <v>0</v>
      </c>
      <c r="P37" s="26">
        <v>0</v>
      </c>
      <c r="Q37" s="11">
        <f t="shared" si="1"/>
        <v>4</v>
      </c>
    </row>
    <row r="38" spans="1:17" ht="15" customHeight="1">
      <c r="A38" s="11" t="s">
        <v>112</v>
      </c>
      <c r="B38" s="46">
        <f t="shared" si="2"/>
        <v>116</v>
      </c>
      <c r="C38" s="46">
        <f>7+5+10+14+5+10+5+8+13+19+9+4</f>
        <v>109</v>
      </c>
      <c r="D38" s="46">
        <f>2+2+1+2</f>
        <v>7</v>
      </c>
      <c r="E38" s="26">
        <f>6+1</f>
        <v>7</v>
      </c>
      <c r="F38" s="26">
        <v>5</v>
      </c>
      <c r="G38" s="26">
        <v>10</v>
      </c>
      <c r="H38" s="26">
        <v>14</v>
      </c>
      <c r="I38" s="26">
        <v>7</v>
      </c>
      <c r="J38" s="26">
        <v>10</v>
      </c>
      <c r="K38" s="26">
        <v>5</v>
      </c>
      <c r="L38" s="26">
        <v>10</v>
      </c>
      <c r="M38" s="26">
        <v>14</v>
      </c>
      <c r="N38" s="26">
        <v>21</v>
      </c>
      <c r="O38" s="26">
        <v>9</v>
      </c>
      <c r="P38" s="26">
        <v>4</v>
      </c>
      <c r="Q38" s="11">
        <f t="shared" si="1"/>
        <v>116</v>
      </c>
    </row>
    <row r="39" spans="1:17" ht="15" customHeight="1">
      <c r="A39" s="11" t="s">
        <v>116</v>
      </c>
      <c r="B39" s="46">
        <f t="shared" si="2"/>
        <v>12</v>
      </c>
      <c r="C39" s="46">
        <f>1+6+4</f>
        <v>11</v>
      </c>
      <c r="D39" s="46">
        <v>1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  <c r="J39" s="26">
        <v>0</v>
      </c>
      <c r="K39" s="26">
        <v>0</v>
      </c>
      <c r="L39" s="26">
        <v>7</v>
      </c>
      <c r="M39" s="26">
        <v>4</v>
      </c>
      <c r="N39" s="26">
        <v>0</v>
      </c>
      <c r="O39" s="26">
        <v>0</v>
      </c>
      <c r="P39" s="26">
        <v>0</v>
      </c>
      <c r="Q39" s="11">
        <f t="shared" si="1"/>
        <v>12</v>
      </c>
    </row>
    <row r="40" spans="1:17" ht="15" customHeight="1">
      <c r="A40" s="11" t="s">
        <v>55</v>
      </c>
      <c r="B40" s="46">
        <f t="shared" si="2"/>
        <v>30</v>
      </c>
      <c r="C40" s="46">
        <f>3+4+6+4+3+2+1</f>
        <v>23</v>
      </c>
      <c r="D40" s="46">
        <f>3+2+1+1</f>
        <v>7</v>
      </c>
      <c r="E40" s="26">
        <v>0</v>
      </c>
      <c r="F40" s="26">
        <v>3</v>
      </c>
      <c r="G40" s="26">
        <v>0</v>
      </c>
      <c r="H40" s="26">
        <v>4</v>
      </c>
      <c r="I40" s="26">
        <v>9</v>
      </c>
      <c r="J40" s="26">
        <v>4</v>
      </c>
      <c r="K40" s="26">
        <v>5</v>
      </c>
      <c r="L40" s="26">
        <v>1</v>
      </c>
      <c r="M40" s="26">
        <v>3</v>
      </c>
      <c r="N40" s="26">
        <v>1</v>
      </c>
      <c r="O40" s="26">
        <v>0</v>
      </c>
      <c r="P40" s="26">
        <v>0</v>
      </c>
      <c r="Q40" s="11">
        <f t="shared" si="1"/>
        <v>30</v>
      </c>
    </row>
    <row r="41" spans="1:17" ht="15" customHeight="1">
      <c r="A41" s="11" t="s">
        <v>87</v>
      </c>
      <c r="B41" s="46">
        <f t="shared" si="2"/>
        <v>6</v>
      </c>
      <c r="C41" s="46">
        <f>2+2+1+1</f>
        <v>6</v>
      </c>
      <c r="D41" s="46">
        <v>0</v>
      </c>
      <c r="E41" s="26">
        <v>2</v>
      </c>
      <c r="F41" s="26">
        <v>0</v>
      </c>
      <c r="G41" s="26">
        <v>2</v>
      </c>
      <c r="H41" s="26">
        <v>0</v>
      </c>
      <c r="I41" s="26">
        <v>0</v>
      </c>
      <c r="J41" s="26">
        <v>0</v>
      </c>
      <c r="K41" s="26">
        <v>1</v>
      </c>
      <c r="L41" s="26">
        <v>0</v>
      </c>
      <c r="M41" s="26">
        <v>0</v>
      </c>
      <c r="N41" s="26">
        <v>1</v>
      </c>
      <c r="O41" s="26">
        <v>0</v>
      </c>
      <c r="P41" s="26">
        <v>0</v>
      </c>
      <c r="Q41" s="11">
        <f t="shared" si="1"/>
        <v>6</v>
      </c>
    </row>
    <row r="42" spans="1:17" ht="15" customHeight="1">
      <c r="A42" s="11" t="s">
        <v>121</v>
      </c>
      <c r="B42" s="46">
        <f t="shared" si="2"/>
        <v>3</v>
      </c>
      <c r="C42" s="46">
        <v>3</v>
      </c>
      <c r="D42" s="4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3</v>
      </c>
      <c r="N42" s="26">
        <v>0</v>
      </c>
      <c r="O42" s="26">
        <v>0</v>
      </c>
      <c r="P42" s="26">
        <v>0</v>
      </c>
      <c r="Q42" s="11">
        <f t="shared" si="1"/>
        <v>3</v>
      </c>
    </row>
    <row r="43" spans="1:17" ht="15" customHeight="1">
      <c r="A43" s="11" t="s">
        <v>88</v>
      </c>
      <c r="B43" s="46">
        <f t="shared" si="2"/>
        <v>16</v>
      </c>
      <c r="C43" s="46">
        <f>3+3+2+1+6</f>
        <v>15</v>
      </c>
      <c r="D43" s="4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3</v>
      </c>
      <c r="J43" s="26">
        <v>0</v>
      </c>
      <c r="K43" s="26">
        <v>0</v>
      </c>
      <c r="L43" s="26">
        <v>3</v>
      </c>
      <c r="M43" s="26">
        <v>2</v>
      </c>
      <c r="N43" s="26">
        <v>2</v>
      </c>
      <c r="O43" s="26">
        <v>6</v>
      </c>
      <c r="P43" s="26">
        <v>0</v>
      </c>
      <c r="Q43" s="11">
        <f t="shared" si="1"/>
        <v>16</v>
      </c>
    </row>
    <row r="44" spans="1:17" ht="15" customHeight="1">
      <c r="A44" s="11" t="s">
        <v>114</v>
      </c>
      <c r="B44" s="46">
        <f t="shared" si="2"/>
        <v>2</v>
      </c>
      <c r="C44" s="46">
        <v>2</v>
      </c>
      <c r="D44" s="46">
        <v>0</v>
      </c>
      <c r="E44" s="26">
        <v>0</v>
      </c>
      <c r="F44" s="26">
        <v>0</v>
      </c>
      <c r="G44" s="26">
        <v>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11">
        <f t="shared" si="1"/>
        <v>2</v>
      </c>
    </row>
    <row r="45" spans="1:17" ht="15" customHeight="1">
      <c r="A45" s="11" t="s">
        <v>117</v>
      </c>
      <c r="B45" s="46">
        <f t="shared" si="2"/>
        <v>10</v>
      </c>
      <c r="C45" s="46">
        <f>5+2+2</f>
        <v>9</v>
      </c>
      <c r="D45" s="46">
        <v>1</v>
      </c>
      <c r="E45" s="26">
        <v>0</v>
      </c>
      <c r="F45" s="26">
        <v>0</v>
      </c>
      <c r="G45" s="26">
        <v>0</v>
      </c>
      <c r="H45" s="26">
        <v>0</v>
      </c>
      <c r="I45" s="26">
        <v>5</v>
      </c>
      <c r="J45" s="26">
        <v>3</v>
      </c>
      <c r="K45" s="26">
        <v>0</v>
      </c>
      <c r="L45" s="26">
        <v>0</v>
      </c>
      <c r="M45" s="26">
        <v>0</v>
      </c>
      <c r="N45" s="26">
        <v>0</v>
      </c>
      <c r="O45" s="26">
        <v>2</v>
      </c>
      <c r="P45" s="26">
        <v>0</v>
      </c>
      <c r="Q45" s="11">
        <f t="shared" si="1"/>
        <v>10</v>
      </c>
    </row>
    <row r="46" spans="1:17" s="27" customFormat="1" ht="15" customHeight="1">
      <c r="A46" s="27" t="s">
        <v>58</v>
      </c>
      <c r="B46" s="46">
        <f t="shared" si="2"/>
        <v>9</v>
      </c>
      <c r="C46" s="55">
        <v>5</v>
      </c>
      <c r="D46" s="55">
        <f>1+1+2</f>
        <v>4</v>
      </c>
      <c r="E46" s="26">
        <v>0</v>
      </c>
      <c r="F46" s="26">
        <v>0</v>
      </c>
      <c r="G46" s="26">
        <v>0</v>
      </c>
      <c r="H46" s="26">
        <v>5</v>
      </c>
      <c r="I46" s="26">
        <v>0</v>
      </c>
      <c r="J46" s="26">
        <v>1</v>
      </c>
      <c r="K46" s="26">
        <v>0</v>
      </c>
      <c r="L46" s="26">
        <v>1</v>
      </c>
      <c r="M46" s="26">
        <v>0</v>
      </c>
      <c r="N46" s="26">
        <v>0</v>
      </c>
      <c r="O46" s="26">
        <v>2</v>
      </c>
      <c r="P46" s="26">
        <v>0</v>
      </c>
      <c r="Q46" s="27">
        <f t="shared" si="1"/>
        <v>9</v>
      </c>
    </row>
    <row r="47" spans="1:17" ht="15" customHeight="1">
      <c r="A47" s="11" t="s">
        <v>59</v>
      </c>
      <c r="B47" s="46">
        <f t="shared" si="2"/>
        <v>24</v>
      </c>
      <c r="C47" s="46">
        <f>1+2+5+5+1+2+1+4+3</f>
        <v>24</v>
      </c>
      <c r="D47" s="46">
        <v>0</v>
      </c>
      <c r="E47" s="26">
        <v>1</v>
      </c>
      <c r="F47" s="26">
        <v>2</v>
      </c>
      <c r="G47" s="26">
        <v>5</v>
      </c>
      <c r="H47" s="26">
        <v>0</v>
      </c>
      <c r="I47" s="26">
        <v>5</v>
      </c>
      <c r="J47" s="26">
        <v>1</v>
      </c>
      <c r="K47" s="26">
        <v>0</v>
      </c>
      <c r="L47" s="26">
        <v>2</v>
      </c>
      <c r="M47" s="26">
        <v>1</v>
      </c>
      <c r="N47" s="26">
        <v>4</v>
      </c>
      <c r="O47" s="26">
        <v>3</v>
      </c>
      <c r="P47" s="26">
        <v>0</v>
      </c>
      <c r="Q47" s="11">
        <f t="shared" si="1"/>
        <v>24</v>
      </c>
    </row>
    <row r="48" spans="1:17" ht="15" customHeight="1">
      <c r="A48" s="11" t="s">
        <v>60</v>
      </c>
      <c r="B48" s="46">
        <f t="shared" si="2"/>
        <v>2</v>
      </c>
      <c r="C48" s="46">
        <f>1+1</f>
        <v>2</v>
      </c>
      <c r="D48" s="46">
        <v>0</v>
      </c>
      <c r="E48" s="26">
        <v>0</v>
      </c>
      <c r="F48" s="26">
        <v>0</v>
      </c>
      <c r="G48" s="26">
        <v>1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1</v>
      </c>
      <c r="N48" s="26">
        <v>0</v>
      </c>
      <c r="O48" s="26">
        <v>0</v>
      </c>
      <c r="P48" s="26">
        <v>0</v>
      </c>
      <c r="Q48" s="11">
        <f t="shared" si="1"/>
        <v>2</v>
      </c>
    </row>
    <row r="49" spans="1:17" ht="15" customHeight="1" thickBot="1">
      <c r="A49" s="15" t="s">
        <v>113</v>
      </c>
      <c r="B49" s="50">
        <f>C49+D49</f>
        <v>16</v>
      </c>
      <c r="C49" s="50">
        <f>1+1+3+1+3+3+3</f>
        <v>15</v>
      </c>
      <c r="D49" s="50">
        <v>1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3</v>
      </c>
      <c r="K49" s="16">
        <v>1</v>
      </c>
      <c r="L49" s="16">
        <v>1</v>
      </c>
      <c r="M49" s="16">
        <v>0</v>
      </c>
      <c r="N49" s="16">
        <v>3</v>
      </c>
      <c r="O49" s="16">
        <v>3</v>
      </c>
      <c r="P49" s="16">
        <v>3</v>
      </c>
      <c r="Q49" s="11">
        <f t="shared" si="1"/>
        <v>16</v>
      </c>
    </row>
    <row r="50" spans="1:16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</sheetData>
  <mergeCells count="6">
    <mergeCell ref="A3:P3"/>
    <mergeCell ref="A4:P4"/>
    <mergeCell ref="A5:P5"/>
    <mergeCell ref="C6:D6"/>
    <mergeCell ref="E6:P6"/>
    <mergeCell ref="B6:B7"/>
  </mergeCells>
  <printOptions horizontalCentered="1"/>
  <pageMargins left="0.5905511811023623" right="0.49" top="1.52" bottom="0.1968503937007874" header="0" footer="0"/>
  <pageSetup horizontalDpi="600" verticalDpi="600" orientation="portrait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dhernandez</dc:creator>
  <cp:keywords/>
  <dc:description/>
  <cp:lastModifiedBy>msolanof</cp:lastModifiedBy>
  <cp:lastPrinted>2004-01-07T17:50:14Z</cp:lastPrinted>
  <dcterms:created xsi:type="dcterms:W3CDTF">2003-08-22T10:13:54Z</dcterms:created>
  <dcterms:modified xsi:type="dcterms:W3CDTF">2004-04-16T19:07:25Z</dcterms:modified>
  <cp:category/>
  <cp:version/>
  <cp:contentType/>
  <cp:contentStatus/>
</cp:coreProperties>
</file>