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71" yWindow="65341" windowWidth="11580" windowHeight="6795" activeTab="3"/>
  </bookViews>
  <sheets>
    <sheet name="58" sheetId="1" r:id="rId1"/>
    <sheet name="59" sheetId="2" r:id="rId2"/>
    <sheet name="60" sheetId="3" r:id="rId3"/>
    <sheet name="61" sheetId="4" r:id="rId4"/>
    <sheet name="62" sheetId="5" r:id="rId5"/>
    <sheet name="63" sheetId="6" r:id="rId6"/>
  </sheets>
  <definedNames>
    <definedName name="_xlnm.Print_Area" localSheetId="2">'60'!$A$1:$N$125</definedName>
  </definedNames>
  <calcPr fullCalcOnLoad="1"/>
</workbook>
</file>

<file path=xl/sharedStrings.xml><?xml version="1.0" encoding="utf-8"?>
<sst xmlns="http://schemas.openxmlformats.org/spreadsheetml/2006/main" count="404" uniqueCount="228">
  <si>
    <t>Alvarado</t>
  </si>
  <si>
    <t>Cartago</t>
  </si>
  <si>
    <t>Desamparados</t>
  </si>
  <si>
    <t>Dota</t>
  </si>
  <si>
    <t>El Guarco</t>
  </si>
  <si>
    <t>Oreamuno</t>
  </si>
  <si>
    <t>Paraíso</t>
  </si>
  <si>
    <t>Tarrazú</t>
  </si>
  <si>
    <t>Ene</t>
  </si>
  <si>
    <t>Feb</t>
  </si>
  <si>
    <t>Mar</t>
  </si>
  <si>
    <t>Abr</t>
  </si>
  <si>
    <t>May</t>
  </si>
  <si>
    <t>Jun</t>
  </si>
  <si>
    <t>Total</t>
  </si>
  <si>
    <t>Con Valor Desconocido</t>
  </si>
  <si>
    <t>Con Valor Conocido</t>
  </si>
  <si>
    <t>-</t>
  </si>
  <si>
    <t>Fem</t>
  </si>
  <si>
    <t>Abuso de autoridad</t>
  </si>
  <si>
    <t>Agresión</t>
  </si>
  <si>
    <t>Amenazas</t>
  </si>
  <si>
    <t>Circulación de moneda falsa</t>
  </si>
  <si>
    <t>Corrupción de menores</t>
  </si>
  <si>
    <t>Daños</t>
  </si>
  <si>
    <t>Desaparición de persona</t>
  </si>
  <si>
    <t>Desobediencia a la autoridad</t>
  </si>
  <si>
    <t>Difusión de pornografía</t>
  </si>
  <si>
    <t>Ejercicio ilegal de la profesión</t>
  </si>
  <si>
    <t>Estafa</t>
  </si>
  <si>
    <t>Estafa mediante cheque</t>
  </si>
  <si>
    <t>Extorsión</t>
  </si>
  <si>
    <t>Falsificación de documento</t>
  </si>
  <si>
    <t>Falsificación de señas y marcas</t>
  </si>
  <si>
    <t>Fraude de simulación</t>
  </si>
  <si>
    <t>Homicidio culposo</t>
  </si>
  <si>
    <t>Hurto</t>
  </si>
  <si>
    <t>Hurto de ganado</t>
  </si>
  <si>
    <t>Incendio</t>
  </si>
  <si>
    <t>Infracción Ley de Armas</t>
  </si>
  <si>
    <t>Infracción Ley Derechos de Autor</t>
  </si>
  <si>
    <t>Infracción Ley Forestal</t>
  </si>
  <si>
    <t>Lesiones</t>
  </si>
  <si>
    <t>Lesiones con arma blanca</t>
  </si>
  <si>
    <t>Lesiones con arma de fuego</t>
  </si>
  <si>
    <t>Lesiones culposas</t>
  </si>
  <si>
    <t>Peculado</t>
  </si>
  <si>
    <t>Privación de libertad</t>
  </si>
  <si>
    <t>Rapto</t>
  </si>
  <si>
    <t>Receptación</t>
  </si>
  <si>
    <t>Resistencia a la autoridad</t>
  </si>
  <si>
    <t>Robo con fuerza sobre las cosas</t>
  </si>
  <si>
    <t>Robo con violencia sobre las personas</t>
  </si>
  <si>
    <t>Robo de medio de transporte</t>
  </si>
  <si>
    <t xml:space="preserve">   Motocicleta</t>
  </si>
  <si>
    <t xml:space="preserve">   Bicicleta</t>
  </si>
  <si>
    <t>Sustracción de menor</t>
  </si>
  <si>
    <t>Tenencia de droga</t>
  </si>
  <si>
    <t>Tentativa de estafa</t>
  </si>
  <si>
    <t>Tentativa de suicidio</t>
  </si>
  <si>
    <t>Uso de documento falso</t>
  </si>
  <si>
    <t>Usurpación</t>
  </si>
  <si>
    <t>Venta de droga</t>
  </si>
  <si>
    <t>Violación</t>
  </si>
  <si>
    <t>Violación de domicilio</t>
  </si>
  <si>
    <t>Contravención</t>
  </si>
  <si>
    <t>Otros</t>
  </si>
  <si>
    <t xml:space="preserve">   Automóvil</t>
  </si>
  <si>
    <t>Abuso sexual</t>
  </si>
  <si>
    <t>Por existir orden de captura</t>
  </si>
  <si>
    <t>Tipo de Caso</t>
  </si>
  <si>
    <t>M  e  s</t>
  </si>
  <si>
    <t>Provincia de Cartago</t>
  </si>
  <si>
    <t>Provincia de San José</t>
  </si>
  <si>
    <t>Cantón</t>
  </si>
  <si>
    <t>Denuncias Entradas</t>
  </si>
  <si>
    <t>Valor de lo Sustraído</t>
  </si>
  <si>
    <t>Promedio por Acción</t>
  </si>
  <si>
    <t>Denuncias con</t>
  </si>
  <si>
    <t>Valor Conocido</t>
  </si>
  <si>
    <t>Valor de lo</t>
  </si>
  <si>
    <t>Sustraído</t>
  </si>
  <si>
    <t>Promedio por</t>
  </si>
  <si>
    <t>Acción</t>
  </si>
  <si>
    <t>Delito o Causa</t>
  </si>
  <si>
    <t>de Detención</t>
  </si>
  <si>
    <t>Entrados</t>
  </si>
  <si>
    <t>Abuso sexual a menor</t>
  </si>
  <si>
    <t>Apropiación y/o retención indebida</t>
  </si>
  <si>
    <t>Atípico</t>
  </si>
  <si>
    <t>Fraude informático</t>
  </si>
  <si>
    <t>Proxenetismo</t>
  </si>
  <si>
    <t>Relaciones sexuales con menor de edad</t>
  </si>
  <si>
    <t>Tentativa de aborto</t>
  </si>
  <si>
    <t>Tentativa de hurto de ganado</t>
  </si>
  <si>
    <t>Violación a mayor</t>
  </si>
  <si>
    <t>Violación a menor</t>
  </si>
  <si>
    <t>Aborto</t>
  </si>
  <si>
    <t>Robo</t>
  </si>
  <si>
    <t>Tentativa de robo</t>
  </si>
  <si>
    <t>Jul</t>
  </si>
  <si>
    <t>Ago</t>
  </si>
  <si>
    <t>Oct</t>
  </si>
  <si>
    <t>Nov</t>
  </si>
  <si>
    <t>Dic</t>
  </si>
  <si>
    <t>La Unión</t>
  </si>
  <si>
    <t>Alajuela</t>
  </si>
  <si>
    <t>León Cortés</t>
  </si>
  <si>
    <t>Provincia de Alajuela</t>
  </si>
  <si>
    <t>Abuso sexual a mayor</t>
  </si>
  <si>
    <t>Contagio venéreo</t>
  </si>
  <si>
    <t>Estelionato</t>
  </si>
  <si>
    <t>Falsificación de sellos</t>
  </si>
  <si>
    <t>Hallazgo de droga</t>
  </si>
  <si>
    <t>Suicidio</t>
  </si>
  <si>
    <t>Tentativa de robo con fuerza sobre las cosas</t>
  </si>
  <si>
    <t>Del</t>
  </si>
  <si>
    <t>Infracción Ley Salud</t>
  </si>
  <si>
    <t>Muerte accidental</t>
  </si>
  <si>
    <t>Muerte natural</t>
  </si>
  <si>
    <t>León</t>
  </si>
  <si>
    <t>Cortés</t>
  </si>
  <si>
    <t>Tentativa de homicidio doloso</t>
  </si>
  <si>
    <t>Homicidio doloso</t>
  </si>
  <si>
    <t>M e s</t>
  </si>
  <si>
    <t xml:space="preserve">Mas </t>
  </si>
  <si>
    <t>Apropiación  y/o retención indebida</t>
  </si>
  <si>
    <t>Corrupcion de menores</t>
  </si>
  <si>
    <t>Desacato a la autoridad</t>
  </si>
  <si>
    <t>Relacion sexual con menor</t>
  </si>
  <si>
    <t>Tráfico de droga</t>
  </si>
  <si>
    <t>Infracción Ley Conservación de Vida Silvestre</t>
  </si>
  <si>
    <t xml:space="preserve">Ocultación de impedimento </t>
  </si>
  <si>
    <t>Tentativa de secuestro extorsivo</t>
  </si>
  <si>
    <t>Tentativa de violación</t>
  </si>
  <si>
    <t>parados</t>
  </si>
  <si>
    <t>Montes</t>
  </si>
  <si>
    <t>de Oca</t>
  </si>
  <si>
    <t>Infracción Ley Conservación Vida Silvestre</t>
  </si>
  <si>
    <t>Ocultación de impedimento</t>
  </si>
  <si>
    <t>Secuestro extorsivo</t>
  </si>
  <si>
    <t xml:space="preserve">Tentativa de violación </t>
  </si>
  <si>
    <t>Abandono dañino de animal</t>
  </si>
  <si>
    <t>Tipo de caso</t>
  </si>
  <si>
    <t>Set</t>
  </si>
  <si>
    <t>Central Cartago</t>
  </si>
  <si>
    <t>Central Alajuela</t>
  </si>
  <si>
    <t>Montes de Oca</t>
  </si>
  <si>
    <t xml:space="preserve">Hurto </t>
  </si>
  <si>
    <t>Infracción Código de Minería</t>
  </si>
  <si>
    <t>De años</t>
  </si>
  <si>
    <t>anteriores</t>
  </si>
  <si>
    <t>Terminados</t>
  </si>
  <si>
    <t>¢ 772,537.973</t>
  </si>
  <si>
    <t>¢ 196,408.335</t>
  </si>
  <si>
    <t>¢   88,021.502</t>
  </si>
  <si>
    <t>¢   52,824.350</t>
  </si>
  <si>
    <t>¢   18,176.056</t>
  </si>
  <si>
    <t>¢     7,055.000</t>
  </si>
  <si>
    <t>¢   42,950.000</t>
  </si>
  <si>
    <t>¢       692.500</t>
  </si>
  <si>
    <t>¢     1,250.000</t>
  </si>
  <si>
    <t>¢     3,500.000</t>
  </si>
  <si>
    <t>¢ 1,183,415.716</t>
  </si>
  <si>
    <t>¢ 704.414</t>
  </si>
  <si>
    <t>¢ 14,316.667</t>
  </si>
  <si>
    <t>¢    523.013</t>
  </si>
  <si>
    <t>¢     440.938</t>
  </si>
  <si>
    <t>¢     504.890</t>
  </si>
  <si>
    <t>¢     594.740</t>
  </si>
  <si>
    <t>¢  1,678.704</t>
  </si>
  <si>
    <t>¢     616.059</t>
  </si>
  <si>
    <t>¢      230.833</t>
  </si>
  <si>
    <t>¢   1,250.000</t>
  </si>
  <si>
    <t>¢   3,500.000</t>
  </si>
  <si>
    <t>hurto y robo, durante el 2003</t>
  </si>
  <si>
    <t>Estafa (1)</t>
  </si>
  <si>
    <t>Hurto (2)</t>
  </si>
  <si>
    <t>(1) Incluye estafa mediante cheque.</t>
  </si>
  <si>
    <t>(2) Incluye hurto de ganado.</t>
  </si>
  <si>
    <t>¢     9,218.932</t>
  </si>
  <si>
    <t>¢  282,449.990</t>
  </si>
  <si>
    <t>¢  454,911.705</t>
  </si>
  <si>
    <t>¢  200,552.089</t>
  </si>
  <si>
    <t>¢  219,260.000</t>
  </si>
  <si>
    <t>¢    14,953.000</t>
  </si>
  <si>
    <t>¢      2,070.000</t>
  </si>
  <si>
    <t>¢ 236.383</t>
  </si>
  <si>
    <t>¢ 935.265</t>
  </si>
  <si>
    <t>¢ 511.712</t>
  </si>
  <si>
    <t>¢ 691.559</t>
  </si>
  <si>
    <t>¢ 1,726.457</t>
  </si>
  <si>
    <t>¢    258.750</t>
  </si>
  <si>
    <t>¢    598.120</t>
  </si>
  <si>
    <t>¢ 236,283.000</t>
  </si>
  <si>
    <t>Descuido de animal</t>
  </si>
  <si>
    <t>Relación sexual con menor de edad</t>
  </si>
  <si>
    <t>Tentativa robo de medio de transporte</t>
  </si>
  <si>
    <t>Tentativa de  robo de medio de transporte</t>
  </si>
  <si>
    <t>Robo con violencias sobre las personas</t>
  </si>
  <si>
    <t>y</t>
  </si>
  <si>
    <t xml:space="preserve">Provincia </t>
  </si>
  <si>
    <t>Sep</t>
  </si>
  <si>
    <t>Casos entrados en la Delegación de Cartago, según provincia, cantón</t>
  </si>
  <si>
    <t>y mes de ocurrencia, durante el 2003</t>
  </si>
  <si>
    <t>Casos entrados y terminados por la Delegación de Cartago</t>
  </si>
  <si>
    <t>según tipo de caso, durante el 2003</t>
  </si>
  <si>
    <t>Casos entrados en la Delegación de Cartago, según tipo de caso y</t>
  </si>
  <si>
    <t>cantón de ocurrencia, durante el 2003</t>
  </si>
  <si>
    <t>Denuncias entradas con valor conocido en la Delegación de Cartago, según valor de lo sustraído</t>
  </si>
  <si>
    <t>y promedio por acción delictiva, para los delitos de estafa, hurto y robo, durante el 2003</t>
  </si>
  <si>
    <t xml:space="preserve">Personas detenidas por la Delegación Regional de Cartago, según delito o causa </t>
  </si>
  <si>
    <t>de detención, sexo y mes, durante el 2003</t>
  </si>
  <si>
    <t>Sexo</t>
  </si>
  <si>
    <t>Denuncias entradas en la Delegación de Cartago según cantón, valor de lo sustraído y</t>
  </si>
  <si>
    <t xml:space="preserve">promedio por acción delictiva, para los delitos de estafa, </t>
  </si>
  <si>
    <t>Fuente: Sección de Estadística, Departamento de Planificación.</t>
  </si>
  <si>
    <t xml:space="preserve">Cuadro No.58 </t>
  </si>
  <si>
    <t>Continuación cuadro No.59</t>
  </si>
  <si>
    <t>Cuadro No.59</t>
  </si>
  <si>
    <t xml:space="preserve">Cuadro No.60 </t>
  </si>
  <si>
    <t>Continuación cuadro No.60</t>
  </si>
  <si>
    <t xml:space="preserve">Cuadro No.61 </t>
  </si>
  <si>
    <t xml:space="preserve">Cuadro No.62 </t>
  </si>
  <si>
    <t>Cuadro No.63</t>
  </si>
  <si>
    <t>Central</t>
  </si>
  <si>
    <t xml:space="preserve"> </t>
  </si>
  <si>
    <t>Desam-</t>
  </si>
</sst>
</file>

<file path=xl/styles.xml><?xml version="1.0" encoding="utf-8"?>
<styleSheet xmlns="http://schemas.openxmlformats.org/spreadsheetml/2006/main">
  <numFmts count="9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\¢#,##0"/>
  </numFmts>
  <fonts count="14">
    <font>
      <sz val="10"/>
      <name val="Arial"/>
      <family val="0"/>
    </font>
    <font>
      <sz val="10"/>
      <name val="@Batang"/>
      <family val="1"/>
    </font>
    <font>
      <b/>
      <sz val="10"/>
      <name val="@Batang"/>
      <family val="1"/>
    </font>
    <font>
      <b/>
      <u val="double"/>
      <sz val="10"/>
      <name val="@Batang"/>
      <family val="1"/>
    </font>
    <font>
      <b/>
      <u val="single"/>
      <sz val="10"/>
      <name val="@Batang"/>
      <family val="1"/>
    </font>
    <font>
      <sz val="10"/>
      <name val="Batang"/>
      <family val="1"/>
    </font>
    <font>
      <b/>
      <sz val="10"/>
      <name val="Batang"/>
      <family val="1"/>
    </font>
    <font>
      <b/>
      <u val="single"/>
      <sz val="10"/>
      <name val="Batang"/>
      <family val="1"/>
    </font>
    <font>
      <sz val="8"/>
      <name val="Batang"/>
      <family val="1"/>
    </font>
    <font>
      <sz val="8"/>
      <name val="@Batang"/>
      <family val="1"/>
    </font>
    <font>
      <u val="double"/>
      <sz val="10"/>
      <name val="@Batang"/>
      <family val="1"/>
    </font>
    <font>
      <b/>
      <sz val="12"/>
      <name val="@Batang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2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3" fontId="1" fillId="0" borderId="0" xfId="0" applyNumberFormat="1" applyFont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4" xfId="0" applyNumberFormat="1" applyFont="1" applyBorder="1" applyAlignment="1">
      <alignment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8" fillId="0" borderId="2" xfId="0" applyFont="1" applyBorder="1" applyAlignment="1">
      <alignment/>
    </xf>
    <xf numFmtId="0" fontId="1" fillId="0" borderId="5" xfId="0" applyFont="1" applyBorder="1" applyAlignment="1">
      <alignment/>
    </xf>
    <xf numFmtId="3" fontId="4" fillId="0" borderId="3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9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5" fillId="0" borderId="5" xfId="0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10" fillId="0" borderId="1" xfId="0" applyFont="1" applyFill="1" applyBorder="1" applyAlignment="1">
      <alignment/>
    </xf>
    <xf numFmtId="0" fontId="10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3" fontId="3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11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F33"/>
  <sheetViews>
    <sheetView workbookViewId="0" topLeftCell="A29">
      <selection activeCell="E38" sqref="E38"/>
    </sheetView>
  </sheetViews>
  <sheetFormatPr defaultColWidth="11.421875" defaultRowHeight="21.75" customHeight="1"/>
  <cols>
    <col min="1" max="1" width="31.140625" style="2" customWidth="1"/>
    <col min="2" max="14" width="5.7109375" style="2" customWidth="1"/>
    <col min="15" max="15" width="8.7109375" style="2" customWidth="1"/>
    <col min="16" max="18" width="5.7109375" style="2" customWidth="1"/>
    <col min="19" max="19" width="12.7109375" style="2" customWidth="1"/>
    <col min="20" max="31" width="4.00390625" style="2" bestFit="1" customWidth="1"/>
    <col min="32" max="32" width="11.57421875" style="2" bestFit="1" customWidth="1"/>
    <col min="33" max="16384" width="11.421875" style="2" customWidth="1"/>
  </cols>
  <sheetData>
    <row r="1" spans="1:2" ht="21.75" customHeight="1">
      <c r="A1" s="3" t="s">
        <v>217</v>
      </c>
      <c r="B1" s="3"/>
    </row>
    <row r="2" spans="1:2" ht="21.75" customHeight="1">
      <c r="A2" s="3"/>
      <c r="B2" s="3"/>
    </row>
    <row r="3" spans="1:18" ht="21.75" customHeight="1">
      <c r="A3" s="131" t="s">
        <v>203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4"/>
      <c r="P3" s="4"/>
      <c r="Q3" s="4"/>
      <c r="R3" s="4"/>
    </row>
    <row r="4" spans="1:18" ht="21.75" customHeight="1">
      <c r="A4" s="131" t="s">
        <v>204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4"/>
      <c r="P4" s="4"/>
      <c r="Q4" s="4"/>
      <c r="R4" s="4"/>
    </row>
    <row r="5" spans="1:18" ht="21.7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.75" customHeight="1">
      <c r="A6" s="113" t="s">
        <v>201</v>
      </c>
      <c r="B6" s="128" t="s">
        <v>14</v>
      </c>
      <c r="C6" s="132" t="s">
        <v>71</v>
      </c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36"/>
      <c r="P6" s="36"/>
      <c r="Q6" s="36"/>
      <c r="R6" s="36"/>
    </row>
    <row r="7" spans="1:18" ht="14.25" customHeight="1">
      <c r="A7" s="114" t="s">
        <v>200</v>
      </c>
      <c r="B7" s="129"/>
      <c r="C7" s="134" t="s">
        <v>8</v>
      </c>
      <c r="D7" s="126" t="s">
        <v>9</v>
      </c>
      <c r="E7" s="126" t="s">
        <v>10</v>
      </c>
      <c r="F7" s="126" t="s">
        <v>11</v>
      </c>
      <c r="G7" s="126" t="s">
        <v>12</v>
      </c>
      <c r="H7" s="126" t="s">
        <v>13</v>
      </c>
      <c r="I7" s="126" t="s">
        <v>100</v>
      </c>
      <c r="J7" s="126" t="s">
        <v>101</v>
      </c>
      <c r="K7" s="126" t="s">
        <v>202</v>
      </c>
      <c r="L7" s="126" t="s">
        <v>102</v>
      </c>
      <c r="M7" s="126" t="s">
        <v>103</v>
      </c>
      <c r="N7" s="126" t="s">
        <v>104</v>
      </c>
      <c r="O7" s="36"/>
      <c r="P7" s="36"/>
      <c r="Q7" s="36"/>
      <c r="R7" s="36"/>
    </row>
    <row r="8" spans="1:20" ht="19.5" customHeight="1" thickBot="1">
      <c r="A8" s="115" t="s">
        <v>74</v>
      </c>
      <c r="B8" s="130"/>
      <c r="C8" s="135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36"/>
      <c r="P8" s="36"/>
      <c r="Q8" s="36"/>
      <c r="R8" s="36"/>
      <c r="T8" s="5"/>
    </row>
    <row r="9" spans="1:20" ht="21.75" customHeight="1">
      <c r="A9" s="5"/>
      <c r="B9" s="1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T9" s="5"/>
    </row>
    <row r="10" spans="1:20" ht="21.75" customHeight="1">
      <c r="A10" s="6" t="s">
        <v>14</v>
      </c>
      <c r="B10" s="16">
        <f aca="true" t="shared" si="0" ref="B10:N10">+B11+B20+B28</f>
        <v>2882</v>
      </c>
      <c r="C10" s="26">
        <f t="shared" si="0"/>
        <v>222</v>
      </c>
      <c r="D10" s="26">
        <f t="shared" si="0"/>
        <v>217</v>
      </c>
      <c r="E10" s="26">
        <f t="shared" si="0"/>
        <v>237</v>
      </c>
      <c r="F10" s="26">
        <f t="shared" si="0"/>
        <v>236</v>
      </c>
      <c r="G10" s="26">
        <f t="shared" si="0"/>
        <v>266</v>
      </c>
      <c r="H10" s="26">
        <f t="shared" si="0"/>
        <v>240</v>
      </c>
      <c r="I10" s="26">
        <f t="shared" si="0"/>
        <v>287</v>
      </c>
      <c r="J10" s="26">
        <f t="shared" si="0"/>
        <v>273</v>
      </c>
      <c r="K10" s="26">
        <f t="shared" si="0"/>
        <v>229</v>
      </c>
      <c r="L10" s="26">
        <f t="shared" si="0"/>
        <v>244</v>
      </c>
      <c r="M10" s="26">
        <f t="shared" si="0"/>
        <v>218</v>
      </c>
      <c r="N10" s="26">
        <f t="shared" si="0"/>
        <v>213</v>
      </c>
      <c r="O10" s="26"/>
      <c r="P10" s="26"/>
      <c r="Q10" s="26"/>
      <c r="R10" s="26"/>
      <c r="T10" s="5"/>
    </row>
    <row r="11" spans="1:32" ht="21.75" customHeight="1">
      <c r="A11" s="14" t="s">
        <v>72</v>
      </c>
      <c r="B11" s="17">
        <f>SUM(C11:N11)</f>
        <v>2717</v>
      </c>
      <c r="C11" s="14">
        <f aca="true" t="shared" si="1" ref="C11:N11">+SUM(C13:C18)</f>
        <v>206</v>
      </c>
      <c r="D11" s="14">
        <f t="shared" si="1"/>
        <v>203</v>
      </c>
      <c r="E11" s="14">
        <f t="shared" si="1"/>
        <v>222</v>
      </c>
      <c r="F11" s="14">
        <f t="shared" si="1"/>
        <v>221</v>
      </c>
      <c r="G11" s="14">
        <f t="shared" si="1"/>
        <v>258</v>
      </c>
      <c r="H11" s="14">
        <f t="shared" si="1"/>
        <v>230</v>
      </c>
      <c r="I11" s="14">
        <f t="shared" si="1"/>
        <v>267</v>
      </c>
      <c r="J11" s="14">
        <f t="shared" si="1"/>
        <v>260</v>
      </c>
      <c r="K11" s="14">
        <f t="shared" si="1"/>
        <v>213</v>
      </c>
      <c r="L11" s="14">
        <f t="shared" si="1"/>
        <v>233</v>
      </c>
      <c r="M11" s="14">
        <f t="shared" si="1"/>
        <v>205</v>
      </c>
      <c r="N11" s="14">
        <f t="shared" si="1"/>
        <v>199</v>
      </c>
      <c r="O11" s="14"/>
      <c r="P11" s="14"/>
      <c r="Q11" s="14"/>
      <c r="R11" s="14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2:32" ht="21.75" customHeight="1">
      <c r="B12" s="43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5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21.75" customHeight="1">
      <c r="A13" s="5" t="s">
        <v>145</v>
      </c>
      <c r="B13" s="43">
        <f aca="true" t="shared" si="2" ref="B13:B18">SUM(C13:N13)</f>
        <v>2104</v>
      </c>
      <c r="C13" s="7">
        <v>154</v>
      </c>
      <c r="D13" s="7">
        <v>152</v>
      </c>
      <c r="E13" s="7">
        <v>170</v>
      </c>
      <c r="F13" s="7">
        <v>158</v>
      </c>
      <c r="G13" s="7">
        <v>191</v>
      </c>
      <c r="H13" s="7">
        <v>187</v>
      </c>
      <c r="I13" s="7">
        <v>208</v>
      </c>
      <c r="J13" s="7">
        <v>214</v>
      </c>
      <c r="K13" s="7">
        <v>156</v>
      </c>
      <c r="L13" s="7">
        <v>182</v>
      </c>
      <c r="M13" s="7">
        <v>171</v>
      </c>
      <c r="N13" s="7">
        <v>161</v>
      </c>
      <c r="P13" s="44"/>
      <c r="Q13" s="44"/>
      <c r="R13" s="44"/>
      <c r="S13" s="5"/>
      <c r="AF13" s="8"/>
    </row>
    <row r="14" spans="1:32" ht="21.75" customHeight="1">
      <c r="A14" s="5" t="s">
        <v>6</v>
      </c>
      <c r="B14" s="43">
        <f t="shared" si="2"/>
        <v>226</v>
      </c>
      <c r="C14" s="7">
        <v>22</v>
      </c>
      <c r="D14" s="7">
        <v>25</v>
      </c>
      <c r="E14" s="7">
        <v>18</v>
      </c>
      <c r="F14" s="7">
        <v>25</v>
      </c>
      <c r="G14" s="7">
        <v>32</v>
      </c>
      <c r="H14" s="7">
        <v>11</v>
      </c>
      <c r="I14" s="7">
        <v>22</v>
      </c>
      <c r="J14" s="7">
        <v>12</v>
      </c>
      <c r="K14" s="7">
        <v>18</v>
      </c>
      <c r="L14" s="7">
        <v>13</v>
      </c>
      <c r="M14" s="7">
        <v>14</v>
      </c>
      <c r="N14" s="7">
        <v>14</v>
      </c>
      <c r="P14" s="44"/>
      <c r="Q14" s="44"/>
      <c r="R14" s="44"/>
      <c r="S14" s="5"/>
      <c r="AF14" s="8"/>
    </row>
    <row r="15" spans="1:19" ht="21.75" customHeight="1">
      <c r="A15" s="5" t="s">
        <v>4</v>
      </c>
      <c r="B15" s="43">
        <f t="shared" si="2"/>
        <v>194</v>
      </c>
      <c r="C15" s="7">
        <v>22</v>
      </c>
      <c r="D15" s="7">
        <v>17</v>
      </c>
      <c r="E15" s="7">
        <v>22</v>
      </c>
      <c r="F15" s="7">
        <v>17</v>
      </c>
      <c r="G15" s="7">
        <v>17</v>
      </c>
      <c r="H15" s="7">
        <v>18</v>
      </c>
      <c r="I15" s="7">
        <v>13</v>
      </c>
      <c r="J15" s="7">
        <v>11</v>
      </c>
      <c r="K15" s="7">
        <v>15</v>
      </c>
      <c r="L15" s="7">
        <v>22</v>
      </c>
      <c r="M15" s="7">
        <v>11</v>
      </c>
      <c r="N15" s="7">
        <v>9</v>
      </c>
      <c r="P15" s="44"/>
      <c r="Q15" s="44"/>
      <c r="R15" s="44"/>
      <c r="S15" s="5"/>
    </row>
    <row r="16" spans="1:32" ht="21.75" customHeight="1">
      <c r="A16" s="5" t="s">
        <v>5</v>
      </c>
      <c r="B16" s="43">
        <f t="shared" si="2"/>
        <v>159</v>
      </c>
      <c r="C16" s="7">
        <v>8</v>
      </c>
      <c r="D16" s="7">
        <v>8</v>
      </c>
      <c r="E16" s="7">
        <v>11</v>
      </c>
      <c r="F16" s="7">
        <v>19</v>
      </c>
      <c r="G16" s="7">
        <v>13</v>
      </c>
      <c r="H16" s="7">
        <v>12</v>
      </c>
      <c r="I16" s="7">
        <v>19</v>
      </c>
      <c r="J16" s="7">
        <v>20</v>
      </c>
      <c r="K16" s="7">
        <v>21</v>
      </c>
      <c r="L16" s="7">
        <v>13</v>
      </c>
      <c r="M16" s="7">
        <v>5</v>
      </c>
      <c r="N16" s="7">
        <v>10</v>
      </c>
      <c r="P16" s="7"/>
      <c r="Q16" s="7"/>
      <c r="R16" s="7"/>
      <c r="S16" s="5"/>
      <c r="AF16" s="8"/>
    </row>
    <row r="17" spans="1:32" ht="21.75" customHeight="1">
      <c r="A17" s="5" t="s">
        <v>0</v>
      </c>
      <c r="B17" s="43">
        <f t="shared" si="2"/>
        <v>29</v>
      </c>
      <c r="C17" s="7">
        <v>0</v>
      </c>
      <c r="D17" s="7">
        <v>1</v>
      </c>
      <c r="E17" s="7">
        <v>1</v>
      </c>
      <c r="F17" s="7">
        <v>2</v>
      </c>
      <c r="G17" s="7">
        <v>4</v>
      </c>
      <c r="H17" s="7">
        <v>1</v>
      </c>
      <c r="I17" s="7">
        <v>4</v>
      </c>
      <c r="J17" s="7">
        <v>3</v>
      </c>
      <c r="K17" s="7">
        <v>3</v>
      </c>
      <c r="L17" s="7">
        <v>2</v>
      </c>
      <c r="M17" s="7">
        <v>4</v>
      </c>
      <c r="N17" s="7">
        <v>4</v>
      </c>
      <c r="P17" s="7"/>
      <c r="Q17" s="7"/>
      <c r="R17" s="7"/>
      <c r="S17" s="5"/>
      <c r="AF17" s="8"/>
    </row>
    <row r="18" spans="1:32" ht="21.75" customHeight="1">
      <c r="A18" s="5" t="s">
        <v>105</v>
      </c>
      <c r="B18" s="43">
        <f t="shared" si="2"/>
        <v>5</v>
      </c>
      <c r="C18" s="7">
        <v>0</v>
      </c>
      <c r="D18" s="7">
        <v>0</v>
      </c>
      <c r="E18" s="7">
        <v>0</v>
      </c>
      <c r="F18" s="7">
        <v>0</v>
      </c>
      <c r="G18" s="7">
        <v>1</v>
      </c>
      <c r="H18" s="7">
        <v>1</v>
      </c>
      <c r="I18" s="7">
        <v>1</v>
      </c>
      <c r="J18" s="7">
        <v>0</v>
      </c>
      <c r="K18" s="7">
        <v>0</v>
      </c>
      <c r="L18" s="7">
        <v>1</v>
      </c>
      <c r="M18" s="7">
        <v>0</v>
      </c>
      <c r="N18" s="7">
        <v>1</v>
      </c>
      <c r="P18" s="44"/>
      <c r="Q18" s="44"/>
      <c r="R18" s="44"/>
      <c r="S18" s="5"/>
      <c r="AF18" s="8"/>
    </row>
    <row r="19" spans="1:32" ht="21.75" customHeight="1">
      <c r="A19" s="5"/>
      <c r="B19" s="18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8"/>
      <c r="P19" s="7"/>
      <c r="Q19" s="7"/>
      <c r="R19" s="7"/>
      <c r="S19" s="5"/>
      <c r="AF19" s="8"/>
    </row>
    <row r="20" spans="1:32" ht="21.75" customHeight="1">
      <c r="A20" s="14" t="s">
        <v>73</v>
      </c>
      <c r="B20" s="37">
        <f>SUM(C20:N20)</f>
        <v>164</v>
      </c>
      <c r="C20" s="9">
        <f>+SUM(C22:C26)</f>
        <v>16</v>
      </c>
      <c r="D20" s="9">
        <f aca="true" t="shared" si="3" ref="D20:N20">+SUM(D22:D26)</f>
        <v>14</v>
      </c>
      <c r="E20" s="9">
        <f t="shared" si="3"/>
        <v>15</v>
      </c>
      <c r="F20" s="9">
        <f t="shared" si="3"/>
        <v>15</v>
      </c>
      <c r="G20" s="9">
        <f t="shared" si="3"/>
        <v>8</v>
      </c>
      <c r="H20" s="9">
        <f t="shared" si="3"/>
        <v>10</v>
      </c>
      <c r="I20" s="9">
        <f t="shared" si="3"/>
        <v>20</v>
      </c>
      <c r="J20" s="9">
        <f t="shared" si="3"/>
        <v>13</v>
      </c>
      <c r="K20" s="9">
        <f t="shared" si="3"/>
        <v>16</v>
      </c>
      <c r="L20" s="9">
        <f t="shared" si="3"/>
        <v>11</v>
      </c>
      <c r="M20" s="9">
        <f t="shared" si="3"/>
        <v>13</v>
      </c>
      <c r="N20" s="9">
        <f t="shared" si="3"/>
        <v>13</v>
      </c>
      <c r="P20" s="9"/>
      <c r="Q20" s="9"/>
      <c r="R20" s="9"/>
      <c r="S20" s="5"/>
      <c r="AF20" s="8"/>
    </row>
    <row r="21" spans="2:32" ht="21.75" customHeight="1">
      <c r="B21" s="43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P21" s="1"/>
      <c r="Q21" s="1"/>
      <c r="R21" s="1"/>
      <c r="S21" s="5"/>
      <c r="AF21" s="8"/>
    </row>
    <row r="22" spans="1:32" ht="21.75" customHeight="1">
      <c r="A22" s="5" t="s">
        <v>7</v>
      </c>
      <c r="B22" s="43">
        <f>SUM(C22:N22)</f>
        <v>152</v>
      </c>
      <c r="C22" s="7">
        <v>16</v>
      </c>
      <c r="D22" s="7">
        <v>14</v>
      </c>
      <c r="E22" s="7">
        <v>15</v>
      </c>
      <c r="F22" s="7">
        <v>15</v>
      </c>
      <c r="G22" s="7">
        <v>7</v>
      </c>
      <c r="H22" s="7">
        <v>8</v>
      </c>
      <c r="I22" s="7">
        <v>18</v>
      </c>
      <c r="J22" s="7">
        <v>11</v>
      </c>
      <c r="K22" s="7">
        <v>15</v>
      </c>
      <c r="L22" s="7">
        <v>11</v>
      </c>
      <c r="M22" s="7">
        <v>12</v>
      </c>
      <c r="N22" s="7">
        <v>10</v>
      </c>
      <c r="P22" s="44"/>
      <c r="Q22" s="44"/>
      <c r="R22" s="44"/>
      <c r="S22" s="5"/>
      <c r="T22" s="8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20" ht="21.75" customHeight="1">
      <c r="A23" s="5" t="s">
        <v>2</v>
      </c>
      <c r="B23" s="43">
        <f>SUM(C23:N23)</f>
        <v>3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1</v>
      </c>
      <c r="J23" s="7">
        <v>1</v>
      </c>
      <c r="K23" s="7">
        <v>1</v>
      </c>
      <c r="L23" s="7">
        <v>0</v>
      </c>
      <c r="M23" s="7">
        <v>0</v>
      </c>
      <c r="N23" s="7">
        <v>0</v>
      </c>
      <c r="P23" s="44"/>
      <c r="Q23" s="44"/>
      <c r="R23" s="44"/>
      <c r="T23" s="8"/>
    </row>
    <row r="24" spans="1:20" ht="21.75" customHeight="1">
      <c r="A24" s="5" t="s">
        <v>147</v>
      </c>
      <c r="B24" s="43">
        <f>SUM(C24:N24)</f>
        <v>3</v>
      </c>
      <c r="C24" s="7">
        <v>0</v>
      </c>
      <c r="D24" s="7">
        <v>0</v>
      </c>
      <c r="E24" s="7">
        <v>0</v>
      </c>
      <c r="F24" s="7">
        <v>0</v>
      </c>
      <c r="G24" s="7">
        <v>1</v>
      </c>
      <c r="H24" s="7">
        <v>0</v>
      </c>
      <c r="I24" s="7">
        <v>1</v>
      </c>
      <c r="J24" s="7">
        <v>0</v>
      </c>
      <c r="K24" s="7">
        <v>0</v>
      </c>
      <c r="L24" s="7">
        <v>0</v>
      </c>
      <c r="M24" s="7">
        <v>0</v>
      </c>
      <c r="N24" s="7">
        <v>1</v>
      </c>
      <c r="P24" s="44"/>
      <c r="Q24" s="44"/>
      <c r="R24" s="44"/>
      <c r="T24" s="8"/>
    </row>
    <row r="25" spans="1:20" ht="21.75" customHeight="1">
      <c r="A25" s="5" t="s">
        <v>3</v>
      </c>
      <c r="B25" s="43">
        <f>SUM(C25:N25)</f>
        <v>5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2</v>
      </c>
      <c r="I25" s="7">
        <v>0</v>
      </c>
      <c r="J25" s="7">
        <v>1</v>
      </c>
      <c r="K25" s="7">
        <v>0</v>
      </c>
      <c r="L25" s="7">
        <v>0</v>
      </c>
      <c r="M25" s="7">
        <v>0</v>
      </c>
      <c r="N25" s="7">
        <v>2</v>
      </c>
      <c r="P25" s="44"/>
      <c r="Q25" s="44"/>
      <c r="R25" s="44"/>
      <c r="T25" s="8"/>
    </row>
    <row r="26" spans="1:20" ht="21.75" customHeight="1">
      <c r="A26" s="5" t="s">
        <v>107</v>
      </c>
      <c r="B26" s="43">
        <f>SUM(C26:N26)</f>
        <v>1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1</v>
      </c>
      <c r="N26" s="7">
        <v>0</v>
      </c>
      <c r="P26" s="44"/>
      <c r="Q26" s="44"/>
      <c r="R26" s="44"/>
      <c r="T26" s="8"/>
    </row>
    <row r="27" spans="1:20" ht="21.75" customHeight="1">
      <c r="A27" s="14"/>
      <c r="B27" s="43"/>
      <c r="C27" s="7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P27" s="44"/>
      <c r="Q27" s="44"/>
      <c r="R27" s="44"/>
      <c r="T27" s="8"/>
    </row>
    <row r="28" spans="1:20" ht="21.75" customHeight="1">
      <c r="A28" s="14" t="s">
        <v>108</v>
      </c>
      <c r="B28" s="37">
        <f>SUM(C28:N28)</f>
        <v>1</v>
      </c>
      <c r="C28" s="9">
        <f>+SUM(C30:C31)</f>
        <v>0</v>
      </c>
      <c r="D28" s="9">
        <f aca="true" t="shared" si="4" ref="D28:M28">+SUM(D30:D31)</f>
        <v>0</v>
      </c>
      <c r="E28" s="9">
        <f t="shared" si="4"/>
        <v>0</v>
      </c>
      <c r="F28" s="9">
        <f t="shared" si="4"/>
        <v>0</v>
      </c>
      <c r="G28" s="9">
        <f t="shared" si="4"/>
        <v>0</v>
      </c>
      <c r="H28" s="9">
        <f t="shared" si="4"/>
        <v>0</v>
      </c>
      <c r="I28" s="9">
        <f t="shared" si="4"/>
        <v>0</v>
      </c>
      <c r="J28" s="9">
        <f t="shared" si="4"/>
        <v>0</v>
      </c>
      <c r="K28" s="9">
        <f t="shared" si="4"/>
        <v>0</v>
      </c>
      <c r="L28" s="9">
        <f t="shared" si="4"/>
        <v>0</v>
      </c>
      <c r="M28" s="9">
        <f t="shared" si="4"/>
        <v>0</v>
      </c>
      <c r="N28" s="9">
        <f>+SUM(N30:N31)</f>
        <v>1</v>
      </c>
      <c r="P28" s="44"/>
      <c r="Q28" s="44"/>
      <c r="R28" s="44"/>
      <c r="T28" s="8"/>
    </row>
    <row r="29" spans="1:20" ht="21.75" customHeight="1">
      <c r="A29" s="5"/>
      <c r="B29" s="43"/>
      <c r="C29" s="7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P29" s="44"/>
      <c r="Q29" s="44"/>
      <c r="R29" s="44"/>
      <c r="T29" s="8"/>
    </row>
    <row r="30" spans="1:18" ht="21.75" customHeight="1">
      <c r="A30" s="2" t="s">
        <v>146</v>
      </c>
      <c r="B30" s="43">
        <f>SUM(C30:N30)</f>
        <v>1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1</v>
      </c>
      <c r="P30" s="1"/>
      <c r="Q30" s="1"/>
      <c r="R30" s="1"/>
    </row>
    <row r="31" spans="1:20" ht="21.75" customHeight="1" thickBot="1">
      <c r="A31" s="10"/>
      <c r="B31" s="45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P31" s="7"/>
      <c r="Q31" s="7"/>
      <c r="R31" s="7"/>
      <c r="T31" s="8"/>
    </row>
    <row r="32" spans="1:20" ht="21.75" customHeight="1">
      <c r="A32" s="55" t="s">
        <v>216</v>
      </c>
      <c r="B32" s="11"/>
      <c r="C32" s="12"/>
      <c r="D32" s="12"/>
      <c r="E32" s="12"/>
      <c r="F32" s="12"/>
      <c r="G32" s="12"/>
      <c r="H32" s="12"/>
      <c r="I32" s="8"/>
      <c r="J32" s="8"/>
      <c r="K32" s="8"/>
      <c r="L32" s="8"/>
      <c r="M32" s="8"/>
      <c r="N32" s="8"/>
      <c r="O32" s="8"/>
      <c r="P32" s="8"/>
      <c r="Q32" s="8"/>
      <c r="R32" s="8"/>
      <c r="T32" s="8"/>
    </row>
    <row r="33" ht="21.75" customHeight="1">
      <c r="A33" s="60"/>
    </row>
  </sheetData>
  <mergeCells count="16">
    <mergeCell ref="B6:B8"/>
    <mergeCell ref="A3:N3"/>
    <mergeCell ref="A4:N4"/>
    <mergeCell ref="C6:N6"/>
    <mergeCell ref="C7:C8"/>
    <mergeCell ref="D7:D8"/>
    <mergeCell ref="E7:E8"/>
    <mergeCell ref="F7:F8"/>
    <mergeCell ref="G7:G8"/>
    <mergeCell ref="L7:L8"/>
    <mergeCell ref="M7:M8"/>
    <mergeCell ref="N7:N8"/>
    <mergeCell ref="H7:H8"/>
    <mergeCell ref="I7:I8"/>
    <mergeCell ref="J7:J8"/>
    <mergeCell ref="K7:K8"/>
  </mergeCells>
  <printOptions horizontalCentered="1" verticalCentered="1"/>
  <pageMargins left="0.7874015748031497" right="0.76" top="0.7874015748031497" bottom="0.7874015748031497" header="0" footer="0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F110"/>
  <sheetViews>
    <sheetView workbookViewId="0" topLeftCell="A1">
      <selection activeCell="A23" sqref="A23"/>
    </sheetView>
  </sheetViews>
  <sheetFormatPr defaultColWidth="11.421875" defaultRowHeight="12.75"/>
  <cols>
    <col min="1" max="1" width="45.7109375" style="31" customWidth="1"/>
    <col min="2" max="2" width="9.8515625" style="30" customWidth="1"/>
    <col min="3" max="3" width="10.140625" style="30" customWidth="1"/>
    <col min="4" max="4" width="11.421875" style="30" customWidth="1"/>
    <col min="5" max="5" width="11.421875" style="28" customWidth="1"/>
    <col min="6" max="16384" width="11.421875" style="34" customWidth="1"/>
  </cols>
  <sheetData>
    <row r="1" spans="1:2" ht="12" customHeight="1">
      <c r="A1" s="35" t="s">
        <v>219</v>
      </c>
      <c r="B1" s="28"/>
    </row>
    <row r="2" spans="1:2" ht="12" customHeight="1">
      <c r="A2" s="35"/>
      <c r="B2" s="28"/>
    </row>
    <row r="3" spans="1:5" ht="12" customHeight="1">
      <c r="A3" s="141" t="s">
        <v>205</v>
      </c>
      <c r="B3" s="141"/>
      <c r="C3" s="141"/>
      <c r="D3" s="141"/>
      <c r="E3" s="141"/>
    </row>
    <row r="4" spans="1:5" ht="12" customHeight="1">
      <c r="A4" s="141" t="s">
        <v>206</v>
      </c>
      <c r="B4" s="141"/>
      <c r="C4" s="141"/>
      <c r="D4" s="141"/>
      <c r="E4" s="141"/>
    </row>
    <row r="5" spans="1:2" ht="12" customHeight="1">
      <c r="A5" s="49"/>
      <c r="B5" s="29"/>
    </row>
    <row r="6" spans="1:2" ht="12" customHeight="1" thickBot="1">
      <c r="A6" s="49"/>
      <c r="B6" s="29"/>
    </row>
    <row r="7" spans="1:5" ht="22.5" customHeight="1" thickBot="1">
      <c r="A7" s="136" t="s">
        <v>70</v>
      </c>
      <c r="B7" s="137" t="s">
        <v>86</v>
      </c>
      <c r="C7" s="138" t="s">
        <v>152</v>
      </c>
      <c r="D7" s="136"/>
      <c r="E7" s="136"/>
    </row>
    <row r="8" spans="1:5" ht="19.5" customHeight="1" thickBot="1">
      <c r="A8" s="136"/>
      <c r="B8" s="137"/>
      <c r="C8" s="139" t="s">
        <v>14</v>
      </c>
      <c r="D8" s="33" t="s">
        <v>116</v>
      </c>
      <c r="E8" s="33" t="s">
        <v>150</v>
      </c>
    </row>
    <row r="9" spans="1:5" ht="24" customHeight="1" thickBot="1">
      <c r="A9" s="136"/>
      <c r="B9" s="137"/>
      <c r="C9" s="140"/>
      <c r="D9" s="32">
        <v>2003</v>
      </c>
      <c r="E9" s="32" t="s">
        <v>151</v>
      </c>
    </row>
    <row r="10" spans="1:2" ht="12" customHeight="1">
      <c r="A10" s="30"/>
      <c r="B10" s="84"/>
    </row>
    <row r="11" spans="1:5" ht="12" customHeight="1">
      <c r="A11" s="50" t="s">
        <v>14</v>
      </c>
      <c r="B11" s="85">
        <f>SUM(B13:B108)-B81</f>
        <v>2882</v>
      </c>
      <c r="C11" s="51">
        <f>SUM(C13:C108)-C81</f>
        <v>811</v>
      </c>
      <c r="D11" s="51">
        <f>SUM(D13:D108)-D81-D9</f>
        <v>716</v>
      </c>
      <c r="E11" s="51">
        <f>SUM(E13:E108)-E81</f>
        <v>95</v>
      </c>
    </row>
    <row r="12" spans="1:5" ht="12" customHeight="1">
      <c r="A12" s="50"/>
      <c r="B12" s="75"/>
      <c r="E12" s="30"/>
    </row>
    <row r="13" spans="1:5" ht="12" customHeight="1">
      <c r="A13" s="31" t="s">
        <v>142</v>
      </c>
      <c r="B13" s="89">
        <v>8</v>
      </c>
      <c r="C13" s="30">
        <f>D13+E13</f>
        <v>4</v>
      </c>
      <c r="D13" s="30">
        <v>4</v>
      </c>
      <c r="E13" s="30">
        <v>0</v>
      </c>
    </row>
    <row r="14" spans="1:5" ht="12" customHeight="1">
      <c r="A14" s="31" t="s">
        <v>97</v>
      </c>
      <c r="B14" s="89">
        <v>2</v>
      </c>
      <c r="C14" s="30">
        <f>D14+E14</f>
        <v>1</v>
      </c>
      <c r="D14" s="30">
        <v>1</v>
      </c>
      <c r="E14" s="30">
        <v>0</v>
      </c>
    </row>
    <row r="15" spans="1:5" ht="12" customHeight="1">
      <c r="A15" s="31" t="s">
        <v>19</v>
      </c>
      <c r="B15" s="89">
        <v>10</v>
      </c>
      <c r="C15" s="30">
        <f aca="true" t="shared" si="0" ref="C15:C40">D15+E15</f>
        <v>10</v>
      </c>
      <c r="D15" s="30">
        <v>8</v>
      </c>
      <c r="E15" s="30">
        <v>2</v>
      </c>
    </row>
    <row r="16" spans="1:5" ht="12" customHeight="1">
      <c r="A16" s="31" t="s">
        <v>109</v>
      </c>
      <c r="B16" s="89">
        <v>2</v>
      </c>
      <c r="C16" s="30">
        <f t="shared" si="0"/>
        <v>0</v>
      </c>
      <c r="D16" s="30">
        <v>0</v>
      </c>
      <c r="E16" s="30">
        <v>0</v>
      </c>
    </row>
    <row r="17" spans="1:5" ht="12" customHeight="1">
      <c r="A17" s="31" t="s">
        <v>87</v>
      </c>
      <c r="B17" s="89">
        <v>23</v>
      </c>
      <c r="C17" s="30">
        <f t="shared" si="0"/>
        <v>9</v>
      </c>
      <c r="D17" s="30">
        <v>7</v>
      </c>
      <c r="E17" s="30">
        <v>2</v>
      </c>
    </row>
    <row r="18" spans="1:5" ht="12" customHeight="1">
      <c r="A18" s="31" t="s">
        <v>20</v>
      </c>
      <c r="B18" s="89">
        <v>39</v>
      </c>
      <c r="C18" s="30">
        <f t="shared" si="0"/>
        <v>29</v>
      </c>
      <c r="D18" s="30">
        <v>27</v>
      </c>
      <c r="E18" s="30">
        <v>2</v>
      </c>
    </row>
    <row r="19" spans="1:5" ht="12" customHeight="1">
      <c r="A19" s="31" t="s">
        <v>21</v>
      </c>
      <c r="B19" s="89">
        <v>13</v>
      </c>
      <c r="C19" s="30">
        <f t="shared" si="0"/>
        <v>5</v>
      </c>
      <c r="D19" s="30">
        <v>3</v>
      </c>
      <c r="E19" s="30">
        <v>2</v>
      </c>
    </row>
    <row r="20" spans="1:5" ht="12" customHeight="1">
      <c r="A20" s="31" t="s">
        <v>88</v>
      </c>
      <c r="B20" s="89">
        <v>7</v>
      </c>
      <c r="C20" s="30">
        <f t="shared" si="0"/>
        <v>4</v>
      </c>
      <c r="D20" s="30">
        <v>4</v>
      </c>
      <c r="E20" s="30">
        <v>0</v>
      </c>
    </row>
    <row r="21" spans="1:5" ht="12" customHeight="1">
      <c r="A21" s="31" t="s">
        <v>22</v>
      </c>
      <c r="B21" s="89">
        <v>18</v>
      </c>
      <c r="C21" s="30">
        <f t="shared" si="0"/>
        <v>6</v>
      </c>
      <c r="D21" s="30">
        <v>6</v>
      </c>
      <c r="E21" s="30">
        <v>0</v>
      </c>
    </row>
    <row r="22" spans="1:5" ht="12" customHeight="1">
      <c r="A22" s="31" t="s">
        <v>110</v>
      </c>
      <c r="B22" s="89">
        <v>1</v>
      </c>
      <c r="C22" s="30">
        <f t="shared" si="0"/>
        <v>1</v>
      </c>
      <c r="D22" s="30">
        <v>1</v>
      </c>
      <c r="E22" s="30">
        <v>0</v>
      </c>
    </row>
    <row r="23" spans="1:5" ht="12" customHeight="1">
      <c r="A23" s="31" t="s">
        <v>23</v>
      </c>
      <c r="B23" s="89">
        <v>7</v>
      </c>
      <c r="C23" s="30">
        <f t="shared" si="0"/>
        <v>4</v>
      </c>
      <c r="D23" s="30">
        <v>4</v>
      </c>
      <c r="E23" s="30">
        <v>0</v>
      </c>
    </row>
    <row r="24" spans="1:5" ht="12" customHeight="1">
      <c r="A24" s="31" t="s">
        <v>24</v>
      </c>
      <c r="B24" s="89">
        <v>103</v>
      </c>
      <c r="C24" s="30">
        <f t="shared" si="0"/>
        <v>15</v>
      </c>
      <c r="D24" s="30">
        <v>14</v>
      </c>
      <c r="E24" s="30">
        <v>1</v>
      </c>
    </row>
    <row r="25" spans="1:5" ht="12" customHeight="1">
      <c r="A25" s="31" t="s">
        <v>25</v>
      </c>
      <c r="B25" s="89">
        <v>126</v>
      </c>
      <c r="C25" s="30">
        <f t="shared" si="0"/>
        <v>145</v>
      </c>
      <c r="D25" s="30">
        <v>120</v>
      </c>
      <c r="E25" s="30">
        <v>25</v>
      </c>
    </row>
    <row r="26" spans="1:5" ht="12" customHeight="1">
      <c r="A26" s="31" t="s">
        <v>195</v>
      </c>
      <c r="B26" s="89">
        <v>4</v>
      </c>
      <c r="C26" s="30">
        <f t="shared" si="0"/>
        <v>0</v>
      </c>
      <c r="D26" s="30">
        <v>0</v>
      </c>
      <c r="E26" s="30">
        <v>0</v>
      </c>
    </row>
    <row r="27" spans="1:5" ht="12" customHeight="1">
      <c r="A27" s="31" t="s">
        <v>27</v>
      </c>
      <c r="B27" s="89">
        <v>3</v>
      </c>
      <c r="C27" s="30">
        <f t="shared" si="0"/>
        <v>0</v>
      </c>
      <c r="D27" s="30">
        <v>0</v>
      </c>
      <c r="E27" s="30">
        <v>0</v>
      </c>
    </row>
    <row r="28" spans="1:5" ht="12" customHeight="1">
      <c r="A28" s="31" t="s">
        <v>28</v>
      </c>
      <c r="B28" s="89">
        <v>2</v>
      </c>
      <c r="C28" s="30">
        <f t="shared" si="0"/>
        <v>1</v>
      </c>
      <c r="D28" s="30">
        <v>1</v>
      </c>
      <c r="E28" s="30">
        <v>0</v>
      </c>
    </row>
    <row r="29" spans="1:5" ht="12" customHeight="1">
      <c r="A29" s="31" t="s">
        <v>29</v>
      </c>
      <c r="B29" s="89">
        <v>53</v>
      </c>
      <c r="C29" s="30">
        <f t="shared" si="0"/>
        <v>22</v>
      </c>
      <c r="D29" s="30">
        <v>19</v>
      </c>
      <c r="E29" s="30">
        <v>3</v>
      </c>
    </row>
    <row r="30" spans="1:5" ht="12" customHeight="1">
      <c r="A30" s="31" t="s">
        <v>30</v>
      </c>
      <c r="B30" s="89">
        <v>5</v>
      </c>
      <c r="C30" s="30">
        <f t="shared" si="0"/>
        <v>3</v>
      </c>
      <c r="D30" s="30">
        <v>3</v>
      </c>
      <c r="E30" s="30">
        <v>0</v>
      </c>
    </row>
    <row r="31" spans="1:5" ht="12" customHeight="1">
      <c r="A31" s="31" t="s">
        <v>111</v>
      </c>
      <c r="B31" s="89">
        <v>1</v>
      </c>
      <c r="C31" s="30">
        <f t="shared" si="0"/>
        <v>0</v>
      </c>
      <c r="D31" s="30">
        <v>0</v>
      </c>
      <c r="E31" s="30">
        <v>0</v>
      </c>
    </row>
    <row r="32" spans="1:5" ht="12" customHeight="1">
      <c r="A32" s="31" t="s">
        <v>31</v>
      </c>
      <c r="B32" s="89">
        <v>3</v>
      </c>
      <c r="C32" s="30">
        <f t="shared" si="0"/>
        <v>1</v>
      </c>
      <c r="D32" s="30">
        <v>1</v>
      </c>
      <c r="E32" s="30">
        <v>0</v>
      </c>
    </row>
    <row r="33" spans="1:5" ht="12" customHeight="1">
      <c r="A33" s="31" t="s">
        <v>32</v>
      </c>
      <c r="B33" s="89">
        <v>21</v>
      </c>
      <c r="C33" s="30">
        <f t="shared" si="0"/>
        <v>14</v>
      </c>
      <c r="D33" s="30">
        <v>11</v>
      </c>
      <c r="E33" s="30">
        <v>3</v>
      </c>
    </row>
    <row r="34" spans="1:5" ht="12" customHeight="1">
      <c r="A34" s="31" t="s">
        <v>112</v>
      </c>
      <c r="B34" s="89">
        <v>1</v>
      </c>
      <c r="C34" s="30">
        <f t="shared" si="0"/>
        <v>0</v>
      </c>
      <c r="D34" s="30">
        <v>0</v>
      </c>
      <c r="E34" s="30">
        <v>0</v>
      </c>
    </row>
    <row r="35" spans="1:5" ht="12" customHeight="1">
      <c r="A35" s="31" t="s">
        <v>33</v>
      </c>
      <c r="B35" s="89">
        <v>83</v>
      </c>
      <c r="C35" s="30">
        <f t="shared" si="0"/>
        <v>79</v>
      </c>
      <c r="D35" s="30">
        <v>74</v>
      </c>
      <c r="E35" s="30">
        <v>5</v>
      </c>
    </row>
    <row r="36" spans="1:5" ht="12" customHeight="1">
      <c r="A36" s="31" t="s">
        <v>34</v>
      </c>
      <c r="B36" s="89">
        <v>1</v>
      </c>
      <c r="C36" s="30">
        <f t="shared" si="0"/>
        <v>1</v>
      </c>
      <c r="D36" s="30">
        <v>1</v>
      </c>
      <c r="E36" s="30">
        <v>0</v>
      </c>
    </row>
    <row r="37" spans="1:5" ht="12" customHeight="1">
      <c r="A37" s="31" t="s">
        <v>113</v>
      </c>
      <c r="B37" s="89">
        <v>2</v>
      </c>
      <c r="C37" s="30">
        <f t="shared" si="0"/>
        <v>2</v>
      </c>
      <c r="D37" s="30">
        <v>2</v>
      </c>
      <c r="E37" s="30">
        <v>0</v>
      </c>
    </row>
    <row r="38" spans="1:5" ht="12" customHeight="1">
      <c r="A38" s="31" t="s">
        <v>35</v>
      </c>
      <c r="B38" s="89">
        <v>17</v>
      </c>
      <c r="C38" s="30">
        <f t="shared" si="0"/>
        <v>14</v>
      </c>
      <c r="D38" s="30">
        <v>13</v>
      </c>
      <c r="E38" s="30">
        <v>1</v>
      </c>
    </row>
    <row r="39" spans="1:5" ht="12" customHeight="1">
      <c r="A39" s="31" t="s">
        <v>123</v>
      </c>
      <c r="B39" s="89">
        <v>11</v>
      </c>
      <c r="C39" s="30">
        <f t="shared" si="0"/>
        <v>8</v>
      </c>
      <c r="D39" s="30">
        <v>7</v>
      </c>
      <c r="E39" s="30">
        <v>1</v>
      </c>
    </row>
    <row r="40" spans="1:5" ht="12" customHeight="1">
      <c r="A40" s="31" t="s">
        <v>148</v>
      </c>
      <c r="B40" s="89">
        <v>304</v>
      </c>
      <c r="C40" s="30">
        <f t="shared" si="0"/>
        <v>53</v>
      </c>
      <c r="D40" s="30">
        <v>47</v>
      </c>
      <c r="E40" s="30">
        <v>6</v>
      </c>
    </row>
    <row r="41" spans="1:5" ht="12" customHeight="1">
      <c r="A41" s="31" t="s">
        <v>37</v>
      </c>
      <c r="B41" s="89">
        <v>58</v>
      </c>
      <c r="C41" s="30">
        <f aca="true" t="shared" si="1" ref="C41:C79">D41+E41</f>
        <v>9</v>
      </c>
      <c r="D41" s="30">
        <v>6</v>
      </c>
      <c r="E41" s="30">
        <v>3</v>
      </c>
    </row>
    <row r="42" spans="1:5" ht="12" customHeight="1">
      <c r="A42" s="31" t="s">
        <v>38</v>
      </c>
      <c r="B42" s="89">
        <v>6</v>
      </c>
      <c r="C42" s="30">
        <f t="shared" si="1"/>
        <v>0</v>
      </c>
      <c r="D42" s="30">
        <v>0</v>
      </c>
      <c r="E42" s="28">
        <v>0</v>
      </c>
    </row>
    <row r="43" spans="1:5" ht="12" customHeight="1">
      <c r="A43" s="31" t="s">
        <v>149</v>
      </c>
      <c r="B43" s="89">
        <v>1</v>
      </c>
      <c r="C43" s="30">
        <f t="shared" si="1"/>
        <v>0</v>
      </c>
      <c r="D43" s="30">
        <v>0</v>
      </c>
      <c r="E43" s="30">
        <v>0</v>
      </c>
    </row>
    <row r="44" spans="1:5" ht="12" customHeight="1">
      <c r="A44" s="31" t="s">
        <v>131</v>
      </c>
      <c r="B44" s="89">
        <v>1</v>
      </c>
      <c r="C44" s="30">
        <f t="shared" si="1"/>
        <v>0</v>
      </c>
      <c r="D44" s="30">
        <v>0</v>
      </c>
      <c r="E44" s="30">
        <v>0</v>
      </c>
    </row>
    <row r="45" spans="1:5" ht="12" customHeight="1">
      <c r="A45" s="31" t="s">
        <v>39</v>
      </c>
      <c r="B45" s="89">
        <v>6</v>
      </c>
      <c r="C45" s="30">
        <f t="shared" si="1"/>
        <v>8</v>
      </c>
      <c r="D45" s="30">
        <v>6</v>
      </c>
      <c r="E45" s="30">
        <v>2</v>
      </c>
    </row>
    <row r="46" spans="1:5" ht="12" customHeight="1">
      <c r="A46" s="31" t="s">
        <v>40</v>
      </c>
      <c r="B46" s="89">
        <v>3</v>
      </c>
      <c r="C46" s="30">
        <f t="shared" si="1"/>
        <v>0</v>
      </c>
      <c r="D46" s="30">
        <v>0</v>
      </c>
      <c r="E46" s="30">
        <v>0</v>
      </c>
    </row>
    <row r="47" spans="1:5" ht="12" customHeight="1">
      <c r="A47" s="31" t="s">
        <v>41</v>
      </c>
      <c r="B47" s="89">
        <v>7</v>
      </c>
      <c r="C47" s="30">
        <f t="shared" si="1"/>
        <v>0</v>
      </c>
      <c r="D47" s="30">
        <v>0</v>
      </c>
      <c r="E47" s="30">
        <v>0</v>
      </c>
    </row>
    <row r="48" spans="1:5" ht="12" customHeight="1">
      <c r="A48" s="31" t="s">
        <v>117</v>
      </c>
      <c r="B48" s="89">
        <v>0</v>
      </c>
      <c r="C48" s="30">
        <f t="shared" si="1"/>
        <v>1</v>
      </c>
      <c r="D48" s="30">
        <v>0</v>
      </c>
      <c r="E48" s="30">
        <v>1</v>
      </c>
    </row>
    <row r="49" spans="1:5" ht="12" customHeight="1">
      <c r="A49" s="31" t="s">
        <v>42</v>
      </c>
      <c r="B49" s="89">
        <v>34</v>
      </c>
      <c r="C49" s="30">
        <f t="shared" si="1"/>
        <v>20</v>
      </c>
      <c r="D49" s="30">
        <v>19</v>
      </c>
      <c r="E49" s="28">
        <v>1</v>
      </c>
    </row>
    <row r="50" spans="1:5" ht="12" customHeight="1">
      <c r="A50" s="31" t="s">
        <v>43</v>
      </c>
      <c r="B50" s="89">
        <v>8</v>
      </c>
      <c r="C50" s="30">
        <f t="shared" si="1"/>
        <v>7</v>
      </c>
      <c r="D50" s="30">
        <v>7</v>
      </c>
      <c r="E50" s="28">
        <v>0</v>
      </c>
    </row>
    <row r="51" spans="1:5" ht="12" customHeight="1">
      <c r="A51" s="31" t="s">
        <v>44</v>
      </c>
      <c r="B51" s="89">
        <v>10</v>
      </c>
      <c r="C51" s="30">
        <f t="shared" si="1"/>
        <v>4</v>
      </c>
      <c r="D51" s="30">
        <v>4</v>
      </c>
      <c r="E51" s="28">
        <v>0</v>
      </c>
    </row>
    <row r="52" spans="1:5" ht="12" customHeight="1">
      <c r="A52" s="31" t="s">
        <v>45</v>
      </c>
      <c r="B52" s="89">
        <v>82</v>
      </c>
      <c r="C52" s="30">
        <f t="shared" si="1"/>
        <v>26</v>
      </c>
      <c r="D52" s="30">
        <v>22</v>
      </c>
      <c r="E52" s="28">
        <v>4</v>
      </c>
    </row>
    <row r="53" spans="1:5" ht="12" customHeight="1">
      <c r="A53" s="31" t="s">
        <v>118</v>
      </c>
      <c r="B53" s="89">
        <v>16</v>
      </c>
      <c r="C53" s="30">
        <f>D53+E53</f>
        <v>16</v>
      </c>
      <c r="D53" s="30">
        <v>16</v>
      </c>
      <c r="E53" s="30">
        <v>0</v>
      </c>
    </row>
    <row r="54" spans="1:5" ht="12" customHeight="1">
      <c r="A54" s="31" t="s">
        <v>119</v>
      </c>
      <c r="B54" s="89">
        <v>20</v>
      </c>
      <c r="C54" s="30">
        <f>D54+E54</f>
        <v>20</v>
      </c>
      <c r="D54" s="30">
        <v>20</v>
      </c>
      <c r="E54" s="30">
        <v>0</v>
      </c>
    </row>
    <row r="55" spans="1:5" ht="12" customHeight="1">
      <c r="A55" s="31" t="s">
        <v>132</v>
      </c>
      <c r="B55" s="89">
        <v>1</v>
      </c>
      <c r="C55" s="30">
        <f>D55+E55</f>
        <v>0</v>
      </c>
      <c r="D55" s="30">
        <v>0</v>
      </c>
      <c r="E55" s="28">
        <v>0</v>
      </c>
    </row>
    <row r="65" ht="12" customHeight="1">
      <c r="B65" s="38"/>
    </row>
    <row r="66" spans="1:2" ht="12" customHeight="1" thickBot="1">
      <c r="A66" s="39" t="s">
        <v>218</v>
      </c>
      <c r="B66" s="54"/>
    </row>
    <row r="67" spans="1:5" ht="22.5" customHeight="1" thickBot="1">
      <c r="A67" s="136" t="s">
        <v>70</v>
      </c>
      <c r="B67" s="137" t="s">
        <v>86</v>
      </c>
      <c r="C67" s="138" t="s">
        <v>152</v>
      </c>
      <c r="D67" s="136"/>
      <c r="E67" s="136"/>
    </row>
    <row r="68" spans="1:5" ht="19.5" customHeight="1" thickBot="1">
      <c r="A68" s="136"/>
      <c r="B68" s="137"/>
      <c r="C68" s="139" t="s">
        <v>14</v>
      </c>
      <c r="D68" s="33" t="s">
        <v>116</v>
      </c>
      <c r="E68" s="33" t="s">
        <v>150</v>
      </c>
    </row>
    <row r="69" spans="1:5" ht="24" customHeight="1" thickBot="1">
      <c r="A69" s="136"/>
      <c r="B69" s="137"/>
      <c r="C69" s="140"/>
      <c r="D69" s="32">
        <v>2003</v>
      </c>
      <c r="E69" s="32" t="s">
        <v>151</v>
      </c>
    </row>
    <row r="70" spans="1:5" ht="12" customHeight="1">
      <c r="A70" s="101"/>
      <c r="B70" s="102"/>
      <c r="C70" s="101"/>
      <c r="D70" s="33"/>
      <c r="E70" s="33"/>
    </row>
    <row r="71" spans="1:5" ht="12" customHeight="1">
      <c r="A71" s="31" t="s">
        <v>46</v>
      </c>
      <c r="B71" s="89">
        <v>4</v>
      </c>
      <c r="C71" s="30">
        <f t="shared" si="1"/>
        <v>0</v>
      </c>
      <c r="D71" s="30">
        <v>0</v>
      </c>
      <c r="E71" s="28">
        <v>0</v>
      </c>
    </row>
    <row r="72" spans="1:5" ht="12" customHeight="1">
      <c r="A72" s="31" t="s">
        <v>47</v>
      </c>
      <c r="B72" s="89">
        <v>5</v>
      </c>
      <c r="C72" s="30">
        <f t="shared" si="1"/>
        <v>2</v>
      </c>
      <c r="D72" s="30">
        <v>2</v>
      </c>
      <c r="E72" s="28">
        <v>0</v>
      </c>
    </row>
    <row r="73" spans="1:5" ht="12" customHeight="1">
      <c r="A73" s="31" t="s">
        <v>91</v>
      </c>
      <c r="B73" s="89">
        <v>4</v>
      </c>
      <c r="C73" s="30">
        <f t="shared" si="1"/>
        <v>0</v>
      </c>
      <c r="D73" s="30">
        <v>0</v>
      </c>
      <c r="E73" s="28">
        <v>0</v>
      </c>
    </row>
    <row r="74" spans="1:5" ht="12" customHeight="1">
      <c r="A74" s="31" t="s">
        <v>48</v>
      </c>
      <c r="B74" s="89">
        <v>1</v>
      </c>
      <c r="C74" s="30">
        <f t="shared" si="1"/>
        <v>0</v>
      </c>
      <c r="D74" s="30">
        <v>0</v>
      </c>
      <c r="E74" s="28">
        <v>0</v>
      </c>
    </row>
    <row r="75" spans="1:5" ht="12" customHeight="1">
      <c r="A75" s="31" t="s">
        <v>49</v>
      </c>
      <c r="B75" s="89">
        <v>4</v>
      </c>
      <c r="C75" s="30">
        <f t="shared" si="1"/>
        <v>4</v>
      </c>
      <c r="D75" s="30">
        <v>4</v>
      </c>
      <c r="E75" s="28">
        <v>0</v>
      </c>
    </row>
    <row r="76" spans="1:5" ht="12" customHeight="1">
      <c r="A76" s="31" t="s">
        <v>196</v>
      </c>
      <c r="B76" s="89">
        <v>3</v>
      </c>
      <c r="C76" s="30">
        <f t="shared" si="1"/>
        <v>3</v>
      </c>
      <c r="D76" s="30">
        <v>2</v>
      </c>
      <c r="E76" s="28">
        <v>1</v>
      </c>
    </row>
    <row r="77" spans="1:5" ht="12" customHeight="1">
      <c r="A77" s="31" t="s">
        <v>50</v>
      </c>
      <c r="B77" s="89">
        <v>1</v>
      </c>
      <c r="C77" s="30">
        <f t="shared" si="1"/>
        <v>1</v>
      </c>
      <c r="D77" s="30">
        <v>1</v>
      </c>
      <c r="E77" s="28">
        <v>0</v>
      </c>
    </row>
    <row r="78" spans="1:5" ht="12" customHeight="1">
      <c r="A78" s="31" t="s">
        <v>51</v>
      </c>
      <c r="B78" s="89">
        <v>1067</v>
      </c>
      <c r="C78" s="30">
        <f t="shared" si="1"/>
        <v>67</v>
      </c>
      <c r="D78" s="30">
        <v>64</v>
      </c>
      <c r="E78" s="28">
        <v>3</v>
      </c>
    </row>
    <row r="79" spans="1:5" ht="12" customHeight="1">
      <c r="A79" s="31" t="s">
        <v>52</v>
      </c>
      <c r="B79" s="89">
        <v>336</v>
      </c>
      <c r="C79" s="30">
        <f t="shared" si="1"/>
        <v>61</v>
      </c>
      <c r="D79" s="30">
        <v>51</v>
      </c>
      <c r="E79" s="28">
        <v>10</v>
      </c>
    </row>
    <row r="80" ht="12" customHeight="1">
      <c r="B80" s="89"/>
    </row>
    <row r="81" spans="1:5" ht="12" customHeight="1">
      <c r="A81" s="61" t="s">
        <v>53</v>
      </c>
      <c r="B81" s="85">
        <f>SUM(B83:B85)</f>
        <v>203</v>
      </c>
      <c r="C81" s="51">
        <f>SUM(C83:C85)</f>
        <v>33</v>
      </c>
      <c r="D81" s="51">
        <f>SUM(D83:D85)</f>
        <v>26</v>
      </c>
      <c r="E81" s="51">
        <f>SUM(E83:E85)</f>
        <v>7</v>
      </c>
    </row>
    <row r="82" ht="12" customHeight="1">
      <c r="B82" s="89"/>
    </row>
    <row r="83" spans="1:5" ht="12" customHeight="1">
      <c r="A83" s="31" t="s">
        <v>67</v>
      </c>
      <c r="B83" s="89">
        <v>162</v>
      </c>
      <c r="C83" s="30">
        <f>D83+E83</f>
        <v>24</v>
      </c>
      <c r="D83" s="30">
        <v>18</v>
      </c>
      <c r="E83" s="28">
        <v>6</v>
      </c>
    </row>
    <row r="84" spans="1:5" ht="12" customHeight="1">
      <c r="A84" s="31" t="s">
        <v>54</v>
      </c>
      <c r="B84" s="89">
        <v>32</v>
      </c>
      <c r="C84" s="30">
        <f>D84+E84</f>
        <v>7</v>
      </c>
      <c r="D84" s="30">
        <v>6</v>
      </c>
      <c r="E84" s="28">
        <v>1</v>
      </c>
    </row>
    <row r="85" spans="1:5" ht="12" customHeight="1">
      <c r="A85" s="31" t="s">
        <v>55</v>
      </c>
      <c r="B85" s="89">
        <v>9</v>
      </c>
      <c r="C85" s="30">
        <f>D85+E85</f>
        <v>2</v>
      </c>
      <c r="D85" s="30">
        <v>2</v>
      </c>
      <c r="E85" s="28">
        <v>0</v>
      </c>
    </row>
    <row r="86" ht="12" customHeight="1">
      <c r="B86" s="90"/>
    </row>
    <row r="87" spans="1:5" ht="12" customHeight="1">
      <c r="A87" s="31" t="s">
        <v>140</v>
      </c>
      <c r="B87" s="89">
        <v>1</v>
      </c>
      <c r="C87" s="30">
        <f aca="true" t="shared" si="2" ref="C87:C108">D87+E87</f>
        <v>1</v>
      </c>
      <c r="D87" s="30">
        <v>1</v>
      </c>
      <c r="E87" s="28">
        <v>0</v>
      </c>
    </row>
    <row r="88" spans="1:5" ht="12" customHeight="1">
      <c r="A88" s="31" t="s">
        <v>114</v>
      </c>
      <c r="B88" s="89">
        <v>25</v>
      </c>
      <c r="C88" s="30">
        <f t="shared" si="2"/>
        <v>25</v>
      </c>
      <c r="D88" s="30">
        <v>25</v>
      </c>
      <c r="E88" s="28">
        <v>0</v>
      </c>
    </row>
    <row r="89" spans="1:5" ht="12" customHeight="1">
      <c r="A89" s="31" t="s">
        <v>56</v>
      </c>
      <c r="B89" s="89">
        <v>7</v>
      </c>
      <c r="C89" s="30">
        <f t="shared" si="2"/>
        <v>6</v>
      </c>
      <c r="D89" s="30">
        <v>6</v>
      </c>
      <c r="E89" s="28">
        <v>0</v>
      </c>
    </row>
    <row r="90" spans="1:5" ht="12" customHeight="1">
      <c r="A90" s="31" t="s">
        <v>57</v>
      </c>
      <c r="B90" s="89">
        <v>7</v>
      </c>
      <c r="C90" s="30">
        <f t="shared" si="2"/>
        <v>9</v>
      </c>
      <c r="D90" s="30">
        <v>7</v>
      </c>
      <c r="E90" s="28">
        <v>2</v>
      </c>
    </row>
    <row r="91" spans="1:5" ht="12" customHeight="1">
      <c r="A91" s="31" t="s">
        <v>197</v>
      </c>
      <c r="B91" s="89">
        <v>1</v>
      </c>
      <c r="C91" s="30">
        <f t="shared" si="2"/>
        <v>0</v>
      </c>
      <c r="D91" s="30">
        <v>0</v>
      </c>
      <c r="E91" s="28">
        <v>0</v>
      </c>
    </row>
    <row r="92" spans="1:5" ht="10.5" customHeight="1">
      <c r="A92" s="31" t="s">
        <v>93</v>
      </c>
      <c r="B92" s="89">
        <v>1</v>
      </c>
      <c r="C92" s="30">
        <f t="shared" si="2"/>
        <v>1</v>
      </c>
      <c r="D92" s="30">
        <v>1</v>
      </c>
      <c r="E92" s="28">
        <v>0</v>
      </c>
    </row>
    <row r="93" spans="1:5" ht="12" customHeight="1">
      <c r="A93" s="31" t="s">
        <v>58</v>
      </c>
      <c r="B93" s="89">
        <v>2</v>
      </c>
      <c r="C93" s="30">
        <f t="shared" si="2"/>
        <v>0</v>
      </c>
      <c r="D93" s="30">
        <v>0</v>
      </c>
      <c r="E93" s="28">
        <v>0</v>
      </c>
    </row>
    <row r="94" spans="1:5" ht="12" customHeight="1">
      <c r="A94" s="31" t="s">
        <v>122</v>
      </c>
      <c r="B94" s="89">
        <v>6</v>
      </c>
      <c r="C94" s="30">
        <f t="shared" si="2"/>
        <v>5</v>
      </c>
      <c r="D94" s="30">
        <v>5</v>
      </c>
      <c r="E94" s="28">
        <v>0</v>
      </c>
    </row>
    <row r="95" spans="1:5" ht="12" customHeight="1">
      <c r="A95" s="31" t="s">
        <v>94</v>
      </c>
      <c r="B95" s="89">
        <v>1</v>
      </c>
      <c r="C95" s="30">
        <f t="shared" si="2"/>
        <v>0</v>
      </c>
      <c r="D95" s="30">
        <v>0</v>
      </c>
      <c r="E95" s="28">
        <v>0</v>
      </c>
    </row>
    <row r="96" spans="1:5" ht="11.25" customHeight="1">
      <c r="A96" s="31" t="s">
        <v>115</v>
      </c>
      <c r="B96" s="89">
        <v>10</v>
      </c>
      <c r="C96" s="30">
        <f t="shared" si="2"/>
        <v>6</v>
      </c>
      <c r="D96" s="30">
        <v>6</v>
      </c>
      <c r="E96" s="28">
        <v>0</v>
      </c>
    </row>
    <row r="97" spans="1:5" ht="12" customHeight="1">
      <c r="A97" s="31" t="s">
        <v>133</v>
      </c>
      <c r="B97" s="89">
        <v>3</v>
      </c>
      <c r="C97" s="30">
        <f t="shared" si="2"/>
        <v>0</v>
      </c>
      <c r="D97" s="30">
        <v>0</v>
      </c>
      <c r="E97" s="28">
        <v>0</v>
      </c>
    </row>
    <row r="98" spans="1:5" ht="12" customHeight="1">
      <c r="A98" s="31" t="s">
        <v>59</v>
      </c>
      <c r="B98" s="89">
        <v>4</v>
      </c>
      <c r="C98" s="30">
        <f t="shared" si="2"/>
        <v>4</v>
      </c>
      <c r="D98" s="30">
        <v>4</v>
      </c>
      <c r="E98" s="28">
        <v>0</v>
      </c>
    </row>
    <row r="99" spans="1:5" ht="12" customHeight="1">
      <c r="A99" s="31" t="s">
        <v>134</v>
      </c>
      <c r="B99" s="89">
        <v>4</v>
      </c>
      <c r="C99" s="30">
        <v>2</v>
      </c>
      <c r="D99" s="30">
        <v>1</v>
      </c>
      <c r="E99" s="28">
        <v>1</v>
      </c>
    </row>
    <row r="100" spans="1:5" ht="12" customHeight="1">
      <c r="A100" s="31" t="s">
        <v>60</v>
      </c>
      <c r="B100" s="89">
        <v>12</v>
      </c>
      <c r="C100" s="30">
        <f t="shared" si="2"/>
        <v>8</v>
      </c>
      <c r="D100" s="30">
        <v>8</v>
      </c>
      <c r="E100" s="28">
        <v>0</v>
      </c>
    </row>
    <row r="101" spans="1:5" ht="12" customHeight="1">
      <c r="A101" s="31" t="s">
        <v>61</v>
      </c>
      <c r="B101" s="89">
        <v>1</v>
      </c>
      <c r="C101" s="30">
        <f t="shared" si="2"/>
        <v>5</v>
      </c>
      <c r="D101" s="30">
        <v>1</v>
      </c>
      <c r="E101" s="28">
        <v>4</v>
      </c>
    </row>
    <row r="102" spans="1:5" ht="12" customHeight="1">
      <c r="A102" s="31" t="s">
        <v>62</v>
      </c>
      <c r="B102" s="89">
        <v>7</v>
      </c>
      <c r="C102" s="30">
        <f t="shared" si="2"/>
        <v>7</v>
      </c>
      <c r="D102" s="30">
        <v>6</v>
      </c>
      <c r="E102" s="28">
        <v>1</v>
      </c>
    </row>
    <row r="103" spans="1:5" ht="12" customHeight="1">
      <c r="A103" s="31" t="s">
        <v>95</v>
      </c>
      <c r="B103" s="89">
        <v>10</v>
      </c>
      <c r="C103" s="30">
        <f t="shared" si="2"/>
        <v>6</v>
      </c>
      <c r="D103" s="30">
        <v>6</v>
      </c>
      <c r="E103" s="28">
        <v>0</v>
      </c>
    </row>
    <row r="104" spans="1:5" ht="12" customHeight="1">
      <c r="A104" s="31" t="s">
        <v>96</v>
      </c>
      <c r="B104" s="89">
        <v>14</v>
      </c>
      <c r="C104" s="30">
        <f t="shared" si="2"/>
        <v>6</v>
      </c>
      <c r="D104" s="30">
        <v>6</v>
      </c>
      <c r="E104" s="28">
        <v>0</v>
      </c>
    </row>
    <row r="105" spans="1:5" ht="12" customHeight="1">
      <c r="A105" s="31" t="s">
        <v>64</v>
      </c>
      <c r="B105" s="89">
        <v>2</v>
      </c>
      <c r="C105" s="30">
        <f t="shared" si="2"/>
        <v>2</v>
      </c>
      <c r="D105" s="30">
        <v>2</v>
      </c>
      <c r="E105" s="28">
        <v>0</v>
      </c>
    </row>
    <row r="106" spans="1:6" ht="12" customHeight="1">
      <c r="A106" s="31" t="s">
        <v>66</v>
      </c>
      <c r="B106" s="75">
        <v>1</v>
      </c>
      <c r="C106" s="30">
        <f>D106+E106</f>
        <v>1</v>
      </c>
      <c r="D106" s="30">
        <v>1</v>
      </c>
      <c r="E106" s="30">
        <v>0</v>
      </c>
      <c r="F106" s="31"/>
    </row>
    <row r="107" spans="1:5" ht="12" customHeight="1">
      <c r="A107" s="31" t="s">
        <v>89</v>
      </c>
      <c r="B107" s="89">
        <v>10</v>
      </c>
      <c r="C107" s="30">
        <f t="shared" si="2"/>
        <v>0</v>
      </c>
      <c r="D107" s="30">
        <v>0</v>
      </c>
      <c r="E107" s="30">
        <v>0</v>
      </c>
    </row>
    <row r="108" spans="1:5" ht="12" customHeight="1">
      <c r="A108" s="31" t="s">
        <v>65</v>
      </c>
      <c r="B108" s="89">
        <v>2</v>
      </c>
      <c r="C108" s="30">
        <f t="shared" si="2"/>
        <v>4</v>
      </c>
      <c r="D108" s="30">
        <v>2</v>
      </c>
      <c r="E108" s="30">
        <v>2</v>
      </c>
    </row>
    <row r="109" spans="1:5" ht="12" customHeight="1" thickBot="1">
      <c r="A109" s="52"/>
      <c r="B109" s="79"/>
      <c r="C109" s="53"/>
      <c r="D109" s="53"/>
      <c r="E109" s="53"/>
    </row>
    <row r="110" ht="12" customHeight="1">
      <c r="A110" s="55" t="s">
        <v>216</v>
      </c>
    </row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</sheetData>
  <mergeCells count="10">
    <mergeCell ref="C7:E7"/>
    <mergeCell ref="C8:C9"/>
    <mergeCell ref="A3:E3"/>
    <mergeCell ref="A4:E4"/>
    <mergeCell ref="A7:A9"/>
    <mergeCell ref="B7:B9"/>
    <mergeCell ref="A67:A69"/>
    <mergeCell ref="B67:B69"/>
    <mergeCell ref="C67:E67"/>
    <mergeCell ref="C68:C69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P133"/>
  <sheetViews>
    <sheetView workbookViewId="0" topLeftCell="A73">
      <selection activeCell="D89" sqref="D89"/>
    </sheetView>
  </sheetViews>
  <sheetFormatPr defaultColWidth="11.421875" defaultRowHeight="12.75"/>
  <cols>
    <col min="1" max="1" width="45.7109375" style="92" customWidth="1"/>
    <col min="2" max="2" width="7.7109375" style="87" customWidth="1"/>
    <col min="3" max="3" width="8.421875" style="87" customWidth="1"/>
    <col min="4" max="4" width="9.7109375" style="87" customWidth="1"/>
    <col min="5" max="5" width="11.00390625" style="87" customWidth="1"/>
    <col min="6" max="6" width="11.57421875" style="87" customWidth="1"/>
    <col min="7" max="7" width="10.28125" style="87" customWidth="1"/>
    <col min="8" max="8" width="10.421875" style="87" customWidth="1"/>
    <col min="9" max="10" width="9.00390625" style="87" customWidth="1"/>
    <col min="11" max="11" width="7.7109375" style="87" customWidth="1"/>
    <col min="12" max="12" width="8.140625" style="87" customWidth="1"/>
    <col min="13" max="13" width="8.57421875" style="87" customWidth="1"/>
    <col min="14" max="14" width="7.7109375" style="87" customWidth="1"/>
    <col min="15" max="15" width="6.00390625" style="83" customWidth="1"/>
    <col min="16" max="16384" width="11.421875" style="92" customWidth="1"/>
  </cols>
  <sheetData>
    <row r="1" spans="1:14" s="83" customFormat="1" ht="12">
      <c r="A1" s="86" t="s">
        <v>220</v>
      </c>
      <c r="B1" s="87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2:14" s="83" customFormat="1" ht="12">
      <c r="B2" s="87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s="86" customFormat="1" ht="15" customHeight="1">
      <c r="A3" s="142" t="s">
        <v>207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1:14" s="86" customFormat="1" ht="15" customHeight="1">
      <c r="A4" s="142" t="s">
        <v>208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</row>
    <row r="5" spans="1:14" s="86" customFormat="1" ht="15" customHeight="1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2:14" s="83" customFormat="1" ht="12.75" thickBot="1">
      <c r="B6" s="87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7" spans="1:16" s="83" customFormat="1" ht="20.25" customHeight="1">
      <c r="A7" s="122" t="s">
        <v>70</v>
      </c>
      <c r="B7" s="125" t="s">
        <v>14</v>
      </c>
      <c r="C7" s="145" t="s">
        <v>74</v>
      </c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P7" s="92"/>
    </row>
    <row r="8" spans="1:16" s="83" customFormat="1" ht="19.5" customHeight="1">
      <c r="A8" s="123"/>
      <c r="B8" s="143"/>
      <c r="C8" s="91" t="s">
        <v>225</v>
      </c>
      <c r="D8" s="91" t="s">
        <v>6</v>
      </c>
      <c r="E8" s="91" t="s">
        <v>4</v>
      </c>
      <c r="F8" s="91" t="s">
        <v>5</v>
      </c>
      <c r="G8" s="91" t="s">
        <v>0</v>
      </c>
      <c r="H8" s="91" t="s">
        <v>105</v>
      </c>
      <c r="I8" s="91" t="s">
        <v>7</v>
      </c>
      <c r="J8" s="91" t="s">
        <v>227</v>
      </c>
      <c r="K8" s="91" t="s">
        <v>3</v>
      </c>
      <c r="L8" s="91" t="s">
        <v>136</v>
      </c>
      <c r="M8" s="91" t="s">
        <v>120</v>
      </c>
      <c r="N8" s="91" t="s">
        <v>106</v>
      </c>
      <c r="P8" s="92"/>
    </row>
    <row r="9" spans="1:16" s="83" customFormat="1" ht="20.25" customHeight="1" thickBot="1">
      <c r="A9" s="124"/>
      <c r="B9" s="143"/>
      <c r="C9" s="99"/>
      <c r="D9" s="99" t="s">
        <v>226</v>
      </c>
      <c r="E9" s="99"/>
      <c r="F9" s="99"/>
      <c r="G9" s="99"/>
      <c r="H9" s="99" t="s">
        <v>226</v>
      </c>
      <c r="I9" s="99" t="s">
        <v>226</v>
      </c>
      <c r="J9" s="99" t="s">
        <v>135</v>
      </c>
      <c r="K9" s="99"/>
      <c r="L9" s="99" t="s">
        <v>137</v>
      </c>
      <c r="M9" s="99" t="s">
        <v>121</v>
      </c>
      <c r="N9" s="99"/>
      <c r="P9" s="92"/>
    </row>
    <row r="10" spans="1:14" s="83" customFormat="1" ht="12">
      <c r="A10" s="92"/>
      <c r="B10" s="116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</row>
    <row r="11" spans="1:14" s="83" customFormat="1" ht="12">
      <c r="A11" s="91" t="s">
        <v>14</v>
      </c>
      <c r="B11" s="117">
        <f>SUM(B14:B123)-B97</f>
        <v>2882</v>
      </c>
      <c r="C11" s="108">
        <f>SUM(C14:C123)-C97</f>
        <v>2104</v>
      </c>
      <c r="D11" s="108">
        <f aca="true" t="shared" si="0" ref="D11:N11">SUM(D14:D123)-D97</f>
        <v>226</v>
      </c>
      <c r="E11" s="108">
        <f t="shared" si="0"/>
        <v>194</v>
      </c>
      <c r="F11" s="108">
        <f t="shared" si="0"/>
        <v>159</v>
      </c>
      <c r="G11" s="108">
        <f t="shared" si="0"/>
        <v>29</v>
      </c>
      <c r="H11" s="108">
        <f t="shared" si="0"/>
        <v>5</v>
      </c>
      <c r="I11" s="108">
        <f t="shared" si="0"/>
        <v>152</v>
      </c>
      <c r="J11" s="108">
        <f t="shared" si="0"/>
        <v>3</v>
      </c>
      <c r="K11" s="108">
        <f t="shared" si="0"/>
        <v>5</v>
      </c>
      <c r="L11" s="108">
        <f t="shared" si="0"/>
        <v>3</v>
      </c>
      <c r="M11" s="108">
        <f t="shared" si="0"/>
        <v>1</v>
      </c>
      <c r="N11" s="108">
        <f t="shared" si="0"/>
        <v>1</v>
      </c>
    </row>
    <row r="12" ht="12">
      <c r="B12" s="118"/>
    </row>
    <row r="13" ht="12">
      <c r="B13" s="118"/>
    </row>
    <row r="14" spans="1:14" ht="12">
      <c r="A14" s="92" t="s">
        <v>142</v>
      </c>
      <c r="B14" s="118">
        <f aca="true" t="shared" si="1" ref="B14:B40">SUM(C14:N14)</f>
        <v>8</v>
      </c>
      <c r="C14" s="94">
        <v>5</v>
      </c>
      <c r="D14" s="94">
        <v>0</v>
      </c>
      <c r="E14" s="94">
        <v>0</v>
      </c>
      <c r="F14" s="94">
        <v>2</v>
      </c>
      <c r="G14" s="94">
        <v>1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</row>
    <row r="15" spans="1:14" ht="12">
      <c r="A15" s="92" t="s">
        <v>97</v>
      </c>
      <c r="B15" s="118">
        <v>2</v>
      </c>
      <c r="C15" s="94">
        <v>1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1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</row>
    <row r="16" spans="1:14" ht="12">
      <c r="A16" s="92" t="s">
        <v>19</v>
      </c>
      <c r="B16" s="118">
        <f t="shared" si="1"/>
        <v>10</v>
      </c>
      <c r="C16" s="94">
        <v>7</v>
      </c>
      <c r="D16" s="94">
        <v>1</v>
      </c>
      <c r="E16" s="94">
        <v>2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</row>
    <row r="17" spans="1:14" ht="12">
      <c r="A17" s="92" t="s">
        <v>109</v>
      </c>
      <c r="B17" s="118">
        <f t="shared" si="1"/>
        <v>2</v>
      </c>
      <c r="C17" s="94">
        <v>1</v>
      </c>
      <c r="D17" s="94">
        <v>1</v>
      </c>
      <c r="E17" s="94">
        <v>0</v>
      </c>
      <c r="F17" s="94">
        <v>0</v>
      </c>
      <c r="G17" s="94">
        <v>0</v>
      </c>
      <c r="H17" s="94">
        <v>0</v>
      </c>
      <c r="I17" s="94">
        <v>0</v>
      </c>
      <c r="J17" s="94">
        <v>0</v>
      </c>
      <c r="K17" s="94">
        <v>0</v>
      </c>
      <c r="L17" s="94">
        <v>0</v>
      </c>
      <c r="M17" s="94">
        <v>0</v>
      </c>
      <c r="N17" s="94">
        <v>0</v>
      </c>
    </row>
    <row r="18" spans="1:14" ht="12">
      <c r="A18" s="92" t="s">
        <v>87</v>
      </c>
      <c r="B18" s="118">
        <f t="shared" si="1"/>
        <v>23</v>
      </c>
      <c r="C18" s="94">
        <v>16</v>
      </c>
      <c r="D18" s="94">
        <v>1</v>
      </c>
      <c r="E18" s="94">
        <v>1</v>
      </c>
      <c r="F18" s="94">
        <v>2</v>
      </c>
      <c r="G18" s="94">
        <v>1</v>
      </c>
      <c r="H18" s="94">
        <v>0</v>
      </c>
      <c r="I18" s="94">
        <v>2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</row>
    <row r="19" spans="1:14" ht="12">
      <c r="A19" s="92" t="s">
        <v>20</v>
      </c>
      <c r="B19" s="118">
        <f t="shared" si="1"/>
        <v>39</v>
      </c>
      <c r="C19" s="94">
        <v>28</v>
      </c>
      <c r="D19" s="94">
        <v>4</v>
      </c>
      <c r="E19" s="94">
        <v>2</v>
      </c>
      <c r="F19" s="94">
        <v>3</v>
      </c>
      <c r="G19" s="94">
        <v>0</v>
      </c>
      <c r="H19" s="94">
        <v>0</v>
      </c>
      <c r="I19" s="94">
        <v>2</v>
      </c>
      <c r="J19" s="94">
        <v>0</v>
      </c>
      <c r="K19" s="94">
        <v>0</v>
      </c>
      <c r="L19" s="94">
        <v>0</v>
      </c>
      <c r="M19" s="94">
        <v>0</v>
      </c>
      <c r="N19" s="94">
        <v>0</v>
      </c>
    </row>
    <row r="20" spans="1:14" ht="12">
      <c r="A20" s="92" t="s">
        <v>21</v>
      </c>
      <c r="B20" s="118">
        <f t="shared" si="1"/>
        <v>13</v>
      </c>
      <c r="C20" s="94">
        <v>13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</row>
    <row r="21" spans="1:14" ht="12">
      <c r="A21" s="92" t="s">
        <v>88</v>
      </c>
      <c r="B21" s="118">
        <f t="shared" si="1"/>
        <v>7</v>
      </c>
      <c r="C21" s="94">
        <v>5</v>
      </c>
      <c r="D21" s="94">
        <v>0</v>
      </c>
      <c r="E21" s="94">
        <v>0</v>
      </c>
      <c r="F21" s="94">
        <v>1</v>
      </c>
      <c r="G21" s="94">
        <v>0</v>
      </c>
      <c r="H21" s="94">
        <v>0</v>
      </c>
      <c r="I21" s="94">
        <v>1</v>
      </c>
      <c r="J21" s="94">
        <v>0</v>
      </c>
      <c r="K21" s="94">
        <v>0</v>
      </c>
      <c r="L21" s="94">
        <v>0</v>
      </c>
      <c r="M21" s="94">
        <v>0</v>
      </c>
      <c r="N21" s="94">
        <v>0</v>
      </c>
    </row>
    <row r="22" spans="1:14" ht="12">
      <c r="A22" s="92" t="s">
        <v>22</v>
      </c>
      <c r="B22" s="118">
        <f t="shared" si="1"/>
        <v>18</v>
      </c>
      <c r="C22" s="94">
        <v>12</v>
      </c>
      <c r="D22" s="94">
        <v>0</v>
      </c>
      <c r="E22" s="94">
        <v>1</v>
      </c>
      <c r="F22" s="94">
        <v>3</v>
      </c>
      <c r="G22" s="94">
        <v>0</v>
      </c>
      <c r="H22" s="94">
        <v>0</v>
      </c>
      <c r="I22" s="94">
        <v>2</v>
      </c>
      <c r="J22" s="94">
        <v>0</v>
      </c>
      <c r="K22" s="94">
        <v>0</v>
      </c>
      <c r="L22" s="94">
        <v>0</v>
      </c>
      <c r="M22" s="94">
        <v>0</v>
      </c>
      <c r="N22" s="94">
        <v>0</v>
      </c>
    </row>
    <row r="23" spans="1:14" ht="12">
      <c r="A23" s="92" t="s">
        <v>110</v>
      </c>
      <c r="B23" s="118">
        <f t="shared" si="1"/>
        <v>1</v>
      </c>
      <c r="C23" s="94">
        <v>1</v>
      </c>
      <c r="D23" s="94">
        <v>0</v>
      </c>
      <c r="E23" s="94">
        <v>0</v>
      </c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</row>
    <row r="24" spans="1:14" ht="12">
      <c r="A24" s="92" t="s">
        <v>23</v>
      </c>
      <c r="B24" s="118">
        <f t="shared" si="1"/>
        <v>7</v>
      </c>
      <c r="C24" s="94">
        <v>6</v>
      </c>
      <c r="D24" s="94">
        <v>0</v>
      </c>
      <c r="E24" s="94">
        <v>0</v>
      </c>
      <c r="F24" s="94">
        <v>1</v>
      </c>
      <c r="G24" s="94">
        <v>0</v>
      </c>
      <c r="H24" s="94">
        <v>0</v>
      </c>
      <c r="I24" s="94">
        <v>0</v>
      </c>
      <c r="J24" s="94">
        <v>0</v>
      </c>
      <c r="K24" s="94">
        <v>0</v>
      </c>
      <c r="L24" s="94">
        <v>0</v>
      </c>
      <c r="M24" s="94">
        <v>0</v>
      </c>
      <c r="N24" s="94">
        <v>0</v>
      </c>
    </row>
    <row r="25" spans="1:14" ht="12">
      <c r="A25" s="92" t="s">
        <v>24</v>
      </c>
      <c r="B25" s="118">
        <f t="shared" si="1"/>
        <v>103</v>
      </c>
      <c r="C25" s="94">
        <v>74</v>
      </c>
      <c r="D25" s="94">
        <v>6</v>
      </c>
      <c r="E25" s="94">
        <v>12</v>
      </c>
      <c r="F25" s="94">
        <v>4</v>
      </c>
      <c r="G25" s="94">
        <v>2</v>
      </c>
      <c r="H25" s="94">
        <v>1</v>
      </c>
      <c r="I25" s="94">
        <v>1</v>
      </c>
      <c r="J25" s="94">
        <v>0</v>
      </c>
      <c r="K25" s="94">
        <v>2</v>
      </c>
      <c r="L25" s="94">
        <v>1</v>
      </c>
      <c r="M25" s="94">
        <v>0</v>
      </c>
      <c r="N25" s="94">
        <v>0</v>
      </c>
    </row>
    <row r="26" spans="1:14" ht="12">
      <c r="A26" s="92" t="s">
        <v>25</v>
      </c>
      <c r="B26" s="118">
        <f t="shared" si="1"/>
        <v>126</v>
      </c>
      <c r="C26" s="94">
        <v>85</v>
      </c>
      <c r="D26" s="94">
        <v>15</v>
      </c>
      <c r="E26" s="94">
        <v>11</v>
      </c>
      <c r="F26" s="94">
        <v>11</v>
      </c>
      <c r="G26" s="94">
        <v>2</v>
      </c>
      <c r="H26" s="94">
        <v>0</v>
      </c>
      <c r="I26" s="94">
        <v>1</v>
      </c>
      <c r="J26" s="94">
        <v>0</v>
      </c>
      <c r="K26" s="94">
        <v>0</v>
      </c>
      <c r="L26" s="94">
        <v>1</v>
      </c>
      <c r="M26" s="94">
        <v>0</v>
      </c>
      <c r="N26" s="94">
        <v>0</v>
      </c>
    </row>
    <row r="27" spans="1:14" ht="12">
      <c r="A27" s="92" t="s">
        <v>195</v>
      </c>
      <c r="B27" s="118">
        <f t="shared" si="1"/>
        <v>4</v>
      </c>
      <c r="C27" s="94">
        <v>2</v>
      </c>
      <c r="D27" s="94">
        <v>1</v>
      </c>
      <c r="E27" s="94">
        <v>1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94">
        <v>0</v>
      </c>
      <c r="L27" s="94">
        <v>0</v>
      </c>
      <c r="M27" s="94">
        <v>0</v>
      </c>
      <c r="N27" s="94">
        <v>0</v>
      </c>
    </row>
    <row r="28" spans="1:14" ht="12">
      <c r="A28" s="92" t="s">
        <v>27</v>
      </c>
      <c r="B28" s="118">
        <f t="shared" si="1"/>
        <v>3</v>
      </c>
      <c r="C28" s="94">
        <v>2</v>
      </c>
      <c r="D28" s="94">
        <v>0</v>
      </c>
      <c r="E28" s="94">
        <v>1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94">
        <v>0</v>
      </c>
      <c r="L28" s="94">
        <v>0</v>
      </c>
      <c r="M28" s="94">
        <v>0</v>
      </c>
      <c r="N28" s="94">
        <v>0</v>
      </c>
    </row>
    <row r="29" spans="1:14" ht="12">
      <c r="A29" s="92" t="s">
        <v>28</v>
      </c>
      <c r="B29" s="118">
        <f t="shared" si="1"/>
        <v>2</v>
      </c>
      <c r="C29" s="94">
        <v>2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94">
        <v>0</v>
      </c>
      <c r="L29" s="94">
        <v>0</v>
      </c>
      <c r="M29" s="94">
        <v>0</v>
      </c>
      <c r="N29" s="94">
        <v>0</v>
      </c>
    </row>
    <row r="30" spans="1:14" ht="12">
      <c r="A30" s="92" t="s">
        <v>29</v>
      </c>
      <c r="B30" s="118">
        <f t="shared" si="1"/>
        <v>52</v>
      </c>
      <c r="C30" s="94">
        <v>44</v>
      </c>
      <c r="D30" s="94">
        <v>2</v>
      </c>
      <c r="E30" s="94">
        <v>2</v>
      </c>
      <c r="F30" s="94">
        <v>1</v>
      </c>
      <c r="G30" s="94">
        <v>0</v>
      </c>
      <c r="H30" s="94">
        <v>0</v>
      </c>
      <c r="I30" s="94">
        <v>3</v>
      </c>
      <c r="J30" s="94">
        <v>0</v>
      </c>
      <c r="K30" s="94">
        <v>0</v>
      </c>
      <c r="L30" s="94">
        <v>0</v>
      </c>
      <c r="M30" s="94">
        <v>0</v>
      </c>
      <c r="N30" s="94">
        <v>0</v>
      </c>
    </row>
    <row r="31" spans="1:14" ht="12">
      <c r="A31" s="92" t="s">
        <v>30</v>
      </c>
      <c r="B31" s="118">
        <f t="shared" si="1"/>
        <v>5</v>
      </c>
      <c r="C31" s="94">
        <v>5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94">
        <v>0</v>
      </c>
      <c r="L31" s="94">
        <v>0</v>
      </c>
      <c r="M31" s="94">
        <v>0</v>
      </c>
      <c r="N31" s="94">
        <v>0</v>
      </c>
    </row>
    <row r="32" spans="1:14" ht="12">
      <c r="A32" s="92" t="s">
        <v>111</v>
      </c>
      <c r="B32" s="118">
        <f t="shared" si="1"/>
        <v>1</v>
      </c>
      <c r="C32" s="94">
        <v>1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94">
        <v>0</v>
      </c>
      <c r="L32" s="94">
        <v>0</v>
      </c>
      <c r="M32" s="94">
        <v>0</v>
      </c>
      <c r="N32" s="94">
        <v>0</v>
      </c>
    </row>
    <row r="33" spans="1:14" ht="12">
      <c r="A33" s="92" t="s">
        <v>31</v>
      </c>
      <c r="B33" s="118">
        <f t="shared" si="1"/>
        <v>3</v>
      </c>
      <c r="C33" s="94">
        <v>3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94">
        <v>0</v>
      </c>
      <c r="L33" s="94">
        <v>0</v>
      </c>
      <c r="M33" s="94">
        <v>0</v>
      </c>
      <c r="N33" s="94">
        <v>0</v>
      </c>
    </row>
    <row r="34" spans="1:14" ht="12">
      <c r="A34" s="92" t="s">
        <v>32</v>
      </c>
      <c r="B34" s="118">
        <f t="shared" si="1"/>
        <v>21</v>
      </c>
      <c r="C34" s="94">
        <v>16</v>
      </c>
      <c r="D34" s="94">
        <v>1</v>
      </c>
      <c r="E34" s="94">
        <v>1</v>
      </c>
      <c r="F34" s="94">
        <v>0</v>
      </c>
      <c r="G34" s="94">
        <v>1</v>
      </c>
      <c r="H34" s="94">
        <v>0</v>
      </c>
      <c r="I34" s="94">
        <v>2</v>
      </c>
      <c r="J34" s="94">
        <v>0</v>
      </c>
      <c r="K34" s="94">
        <v>0</v>
      </c>
      <c r="L34" s="94">
        <v>0</v>
      </c>
      <c r="M34" s="94">
        <v>0</v>
      </c>
      <c r="N34" s="94">
        <v>0</v>
      </c>
    </row>
    <row r="35" spans="1:14" ht="12">
      <c r="A35" s="92" t="s">
        <v>112</v>
      </c>
      <c r="B35" s="118">
        <f t="shared" si="1"/>
        <v>1</v>
      </c>
      <c r="C35" s="94">
        <v>1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94">
        <v>0</v>
      </c>
      <c r="L35" s="94">
        <v>0</v>
      </c>
      <c r="M35" s="94">
        <v>0</v>
      </c>
      <c r="N35" s="94">
        <v>0</v>
      </c>
    </row>
    <row r="36" spans="1:14" ht="12">
      <c r="A36" s="92" t="s">
        <v>33</v>
      </c>
      <c r="B36" s="118">
        <f t="shared" si="1"/>
        <v>83</v>
      </c>
      <c r="C36" s="94">
        <v>75</v>
      </c>
      <c r="D36" s="94">
        <v>1</v>
      </c>
      <c r="E36" s="94">
        <v>0</v>
      </c>
      <c r="F36" s="94">
        <v>1</v>
      </c>
      <c r="G36" s="94">
        <v>0</v>
      </c>
      <c r="H36" s="94">
        <v>0</v>
      </c>
      <c r="I36" s="94">
        <v>6</v>
      </c>
      <c r="J36" s="94">
        <v>0</v>
      </c>
      <c r="K36" s="94">
        <v>0</v>
      </c>
      <c r="L36" s="94">
        <v>0</v>
      </c>
      <c r="M36" s="94">
        <v>0</v>
      </c>
      <c r="N36" s="94">
        <v>0</v>
      </c>
    </row>
    <row r="37" spans="1:14" ht="12">
      <c r="A37" s="92" t="s">
        <v>34</v>
      </c>
      <c r="B37" s="118">
        <f t="shared" si="1"/>
        <v>1</v>
      </c>
      <c r="C37" s="94">
        <v>0</v>
      </c>
      <c r="D37" s="94">
        <v>0</v>
      </c>
      <c r="E37" s="94">
        <v>0</v>
      </c>
      <c r="F37" s="94">
        <v>0</v>
      </c>
      <c r="G37" s="94">
        <v>0</v>
      </c>
      <c r="H37" s="94">
        <v>0</v>
      </c>
      <c r="I37" s="94">
        <v>1</v>
      </c>
      <c r="J37" s="94">
        <v>0</v>
      </c>
      <c r="K37" s="94">
        <v>0</v>
      </c>
      <c r="L37" s="94">
        <v>0</v>
      </c>
      <c r="M37" s="94">
        <v>0</v>
      </c>
      <c r="N37" s="94">
        <v>0</v>
      </c>
    </row>
    <row r="38" spans="1:14" ht="12">
      <c r="A38" s="92" t="s">
        <v>90</v>
      </c>
      <c r="B38" s="118">
        <f t="shared" si="1"/>
        <v>1</v>
      </c>
      <c r="C38" s="94">
        <v>1</v>
      </c>
      <c r="D38" s="94">
        <v>0</v>
      </c>
      <c r="E38" s="94">
        <v>0</v>
      </c>
      <c r="F38" s="94">
        <v>0</v>
      </c>
      <c r="G38" s="94">
        <v>0</v>
      </c>
      <c r="H38" s="94">
        <v>0</v>
      </c>
      <c r="I38" s="94">
        <v>0</v>
      </c>
      <c r="J38" s="94">
        <v>0</v>
      </c>
      <c r="K38" s="94">
        <v>0</v>
      </c>
      <c r="L38" s="94">
        <v>0</v>
      </c>
      <c r="M38" s="94">
        <v>0</v>
      </c>
      <c r="N38" s="94">
        <v>0</v>
      </c>
    </row>
    <row r="39" spans="1:14" ht="12">
      <c r="A39" s="92" t="s">
        <v>113</v>
      </c>
      <c r="B39" s="118">
        <f t="shared" si="1"/>
        <v>2</v>
      </c>
      <c r="C39" s="94">
        <v>2</v>
      </c>
      <c r="D39" s="94">
        <v>0</v>
      </c>
      <c r="E39" s="94">
        <v>0</v>
      </c>
      <c r="F39" s="94">
        <v>0</v>
      </c>
      <c r="G39" s="94">
        <v>0</v>
      </c>
      <c r="H39" s="94">
        <v>0</v>
      </c>
      <c r="I39" s="94">
        <v>0</v>
      </c>
      <c r="J39" s="94">
        <v>0</v>
      </c>
      <c r="K39" s="94">
        <v>0</v>
      </c>
      <c r="L39" s="94">
        <v>0</v>
      </c>
      <c r="M39" s="94">
        <v>0</v>
      </c>
      <c r="N39" s="94">
        <v>0</v>
      </c>
    </row>
    <row r="40" spans="1:14" ht="12">
      <c r="A40" s="92" t="s">
        <v>35</v>
      </c>
      <c r="B40" s="118">
        <f t="shared" si="1"/>
        <v>17</v>
      </c>
      <c r="C40" s="94">
        <v>13</v>
      </c>
      <c r="D40" s="94">
        <v>0</v>
      </c>
      <c r="E40" s="94">
        <v>1</v>
      </c>
      <c r="F40" s="94">
        <v>0</v>
      </c>
      <c r="G40" s="94">
        <v>0</v>
      </c>
      <c r="H40" s="94">
        <v>0</v>
      </c>
      <c r="I40" s="94">
        <v>3</v>
      </c>
      <c r="J40" s="94">
        <v>0</v>
      </c>
      <c r="K40" s="94">
        <v>0</v>
      </c>
      <c r="L40" s="94">
        <v>0</v>
      </c>
      <c r="M40" s="94">
        <v>0</v>
      </c>
      <c r="N40" s="94">
        <v>0</v>
      </c>
    </row>
    <row r="41" spans="1:14" ht="12">
      <c r="A41" s="92" t="s">
        <v>123</v>
      </c>
      <c r="B41" s="118">
        <f>SUM(C41:N41)</f>
        <v>11</v>
      </c>
      <c r="C41" s="94">
        <v>6</v>
      </c>
      <c r="D41" s="94">
        <v>1</v>
      </c>
      <c r="E41" s="94">
        <v>1</v>
      </c>
      <c r="F41" s="94">
        <v>2</v>
      </c>
      <c r="G41" s="94">
        <v>0</v>
      </c>
      <c r="H41" s="94">
        <v>0</v>
      </c>
      <c r="I41" s="94">
        <v>1</v>
      </c>
      <c r="J41" s="94">
        <v>0</v>
      </c>
      <c r="K41" s="94">
        <v>0</v>
      </c>
      <c r="L41" s="94">
        <v>0</v>
      </c>
      <c r="M41" s="94">
        <v>0</v>
      </c>
      <c r="N41" s="94">
        <v>0</v>
      </c>
    </row>
    <row r="42" spans="1:14" ht="12">
      <c r="A42" s="92" t="s">
        <v>36</v>
      </c>
      <c r="B42" s="118">
        <v>304</v>
      </c>
      <c r="C42" s="94">
        <v>218</v>
      </c>
      <c r="D42" s="94">
        <v>28</v>
      </c>
      <c r="E42" s="94">
        <v>14</v>
      </c>
      <c r="F42" s="94">
        <v>14</v>
      </c>
      <c r="G42" s="94">
        <v>2</v>
      </c>
      <c r="H42" s="94">
        <v>0</v>
      </c>
      <c r="I42" s="94">
        <v>24</v>
      </c>
      <c r="J42" s="94">
        <v>1</v>
      </c>
      <c r="K42" s="94">
        <v>2</v>
      </c>
      <c r="L42" s="94">
        <v>0</v>
      </c>
      <c r="M42" s="94">
        <v>1</v>
      </c>
      <c r="N42" s="94">
        <v>0</v>
      </c>
    </row>
    <row r="43" spans="1:14" ht="12">
      <c r="A43" s="92" t="s">
        <v>37</v>
      </c>
      <c r="B43" s="118">
        <f aca="true" t="shared" si="2" ref="B43:B65">SUM(C43:N43)</f>
        <v>58</v>
      </c>
      <c r="C43" s="94">
        <v>33</v>
      </c>
      <c r="D43" s="94">
        <v>3</v>
      </c>
      <c r="E43" s="94">
        <v>4</v>
      </c>
      <c r="F43" s="94">
        <v>8</v>
      </c>
      <c r="G43" s="94">
        <v>1</v>
      </c>
      <c r="H43" s="94">
        <v>0</v>
      </c>
      <c r="I43" s="94">
        <v>9</v>
      </c>
      <c r="J43" s="94">
        <v>0</v>
      </c>
      <c r="K43" s="94">
        <v>0</v>
      </c>
      <c r="L43" s="94">
        <v>0</v>
      </c>
      <c r="M43" s="94">
        <v>0</v>
      </c>
      <c r="N43" s="94">
        <v>0</v>
      </c>
    </row>
    <row r="44" spans="1:14" ht="12">
      <c r="A44" s="92" t="s">
        <v>38</v>
      </c>
      <c r="B44" s="118">
        <f t="shared" si="2"/>
        <v>6</v>
      </c>
      <c r="C44" s="94">
        <v>2</v>
      </c>
      <c r="D44" s="94">
        <v>0</v>
      </c>
      <c r="E44" s="94">
        <v>0</v>
      </c>
      <c r="F44" s="94">
        <v>1</v>
      </c>
      <c r="G44" s="94">
        <v>0</v>
      </c>
      <c r="H44" s="94">
        <v>0</v>
      </c>
      <c r="I44" s="94">
        <v>3</v>
      </c>
      <c r="J44" s="94">
        <v>0</v>
      </c>
      <c r="K44" s="94">
        <v>0</v>
      </c>
      <c r="L44" s="94">
        <v>0</v>
      </c>
      <c r="M44" s="94">
        <v>0</v>
      </c>
      <c r="N44" s="94">
        <v>0</v>
      </c>
    </row>
    <row r="45" spans="1:14" ht="12">
      <c r="A45" s="92" t="s">
        <v>149</v>
      </c>
      <c r="B45" s="118">
        <f t="shared" si="2"/>
        <v>1</v>
      </c>
      <c r="C45" s="94">
        <v>0</v>
      </c>
      <c r="D45" s="94">
        <v>0</v>
      </c>
      <c r="E45" s="94">
        <v>0</v>
      </c>
      <c r="F45" s="94">
        <v>0</v>
      </c>
      <c r="G45" s="94">
        <v>0</v>
      </c>
      <c r="H45" s="94">
        <v>0</v>
      </c>
      <c r="I45" s="94">
        <v>1</v>
      </c>
      <c r="J45" s="94">
        <v>0</v>
      </c>
      <c r="K45" s="94">
        <v>0</v>
      </c>
      <c r="L45" s="94">
        <v>0</v>
      </c>
      <c r="M45" s="94">
        <v>0</v>
      </c>
      <c r="N45" s="94">
        <v>0</v>
      </c>
    </row>
    <row r="46" spans="1:14" ht="12">
      <c r="A46" s="92" t="s">
        <v>138</v>
      </c>
      <c r="B46" s="118">
        <f t="shared" si="2"/>
        <v>1</v>
      </c>
      <c r="C46" s="94">
        <v>0</v>
      </c>
      <c r="D46" s="94">
        <v>0</v>
      </c>
      <c r="E46" s="94">
        <v>1</v>
      </c>
      <c r="F46" s="94">
        <v>0</v>
      </c>
      <c r="G46" s="94">
        <v>0</v>
      </c>
      <c r="H46" s="94">
        <v>0</v>
      </c>
      <c r="I46" s="94">
        <v>0</v>
      </c>
      <c r="J46" s="94">
        <v>0</v>
      </c>
      <c r="K46" s="94">
        <v>0</v>
      </c>
      <c r="L46" s="94">
        <v>0</v>
      </c>
      <c r="M46" s="94">
        <v>0</v>
      </c>
      <c r="N46" s="94">
        <v>0</v>
      </c>
    </row>
    <row r="47" spans="1:14" ht="12">
      <c r="A47" s="92" t="s">
        <v>39</v>
      </c>
      <c r="B47" s="118">
        <f t="shared" si="2"/>
        <v>6</v>
      </c>
      <c r="C47" s="94">
        <v>5</v>
      </c>
      <c r="D47" s="94">
        <v>0</v>
      </c>
      <c r="E47" s="94">
        <v>0</v>
      </c>
      <c r="F47" s="94">
        <v>0</v>
      </c>
      <c r="G47" s="94">
        <v>0</v>
      </c>
      <c r="H47" s="94">
        <v>0</v>
      </c>
      <c r="I47" s="94">
        <v>1</v>
      </c>
      <c r="J47" s="94">
        <v>0</v>
      </c>
      <c r="K47" s="94">
        <v>0</v>
      </c>
      <c r="L47" s="94">
        <v>0</v>
      </c>
      <c r="M47" s="94">
        <v>0</v>
      </c>
      <c r="N47" s="94">
        <v>0</v>
      </c>
    </row>
    <row r="48" spans="1:14" ht="12">
      <c r="A48" s="92" t="s">
        <v>40</v>
      </c>
      <c r="B48" s="118">
        <f t="shared" si="2"/>
        <v>3</v>
      </c>
      <c r="C48" s="94">
        <v>3</v>
      </c>
      <c r="D48" s="94">
        <v>0</v>
      </c>
      <c r="E48" s="94">
        <v>0</v>
      </c>
      <c r="F48" s="94">
        <v>0</v>
      </c>
      <c r="G48" s="94">
        <v>0</v>
      </c>
      <c r="H48" s="94">
        <v>0</v>
      </c>
      <c r="I48" s="94">
        <v>0</v>
      </c>
      <c r="J48" s="94">
        <v>0</v>
      </c>
      <c r="K48" s="94">
        <v>0</v>
      </c>
      <c r="L48" s="94">
        <v>0</v>
      </c>
      <c r="M48" s="94">
        <v>0</v>
      </c>
      <c r="N48" s="94">
        <v>0</v>
      </c>
    </row>
    <row r="49" spans="1:14" ht="12">
      <c r="A49" s="92" t="s">
        <v>41</v>
      </c>
      <c r="B49" s="118">
        <f t="shared" si="2"/>
        <v>7</v>
      </c>
      <c r="C49" s="94">
        <v>0</v>
      </c>
      <c r="D49" s="94">
        <v>0</v>
      </c>
      <c r="E49" s="94">
        <v>0</v>
      </c>
      <c r="F49" s="94">
        <v>0</v>
      </c>
      <c r="G49" s="94">
        <v>0</v>
      </c>
      <c r="H49" s="94">
        <v>0</v>
      </c>
      <c r="I49" s="94">
        <v>7</v>
      </c>
      <c r="J49" s="94">
        <v>0</v>
      </c>
      <c r="K49" s="94">
        <v>0</v>
      </c>
      <c r="L49" s="94">
        <v>0</v>
      </c>
      <c r="M49" s="94">
        <v>0</v>
      </c>
      <c r="N49" s="94">
        <v>0</v>
      </c>
    </row>
    <row r="50" spans="1:14" ht="12">
      <c r="A50" s="92" t="s">
        <v>42</v>
      </c>
      <c r="B50" s="118">
        <f t="shared" si="2"/>
        <v>34</v>
      </c>
      <c r="C50" s="94">
        <v>25</v>
      </c>
      <c r="D50" s="94">
        <v>4</v>
      </c>
      <c r="E50" s="94">
        <v>1</v>
      </c>
      <c r="F50" s="94">
        <v>1</v>
      </c>
      <c r="G50" s="94">
        <v>1</v>
      </c>
      <c r="H50" s="94">
        <v>0</v>
      </c>
      <c r="I50" s="94">
        <v>2</v>
      </c>
      <c r="J50" s="94">
        <v>0</v>
      </c>
      <c r="K50" s="94">
        <v>0</v>
      </c>
      <c r="L50" s="94">
        <v>0</v>
      </c>
      <c r="M50" s="94">
        <v>0</v>
      </c>
      <c r="N50" s="94">
        <v>0</v>
      </c>
    </row>
    <row r="51" spans="1:14" ht="12">
      <c r="A51" s="92" t="s">
        <v>43</v>
      </c>
      <c r="B51" s="118">
        <f t="shared" si="2"/>
        <v>8</v>
      </c>
      <c r="C51" s="94">
        <v>6</v>
      </c>
      <c r="D51" s="94">
        <v>0</v>
      </c>
      <c r="E51" s="94">
        <v>0</v>
      </c>
      <c r="F51" s="94">
        <v>1</v>
      </c>
      <c r="G51" s="94">
        <v>0</v>
      </c>
      <c r="H51" s="94">
        <v>0</v>
      </c>
      <c r="I51" s="94">
        <v>1</v>
      </c>
      <c r="J51" s="94">
        <v>0</v>
      </c>
      <c r="K51" s="94">
        <v>0</v>
      </c>
      <c r="L51" s="94">
        <v>0</v>
      </c>
      <c r="M51" s="94">
        <v>0</v>
      </c>
      <c r="N51" s="94">
        <v>0</v>
      </c>
    </row>
    <row r="52" spans="1:14" ht="12">
      <c r="A52" s="92" t="s">
        <v>44</v>
      </c>
      <c r="B52" s="118">
        <f t="shared" si="2"/>
        <v>10</v>
      </c>
      <c r="C52" s="94">
        <v>7</v>
      </c>
      <c r="D52" s="94">
        <v>1</v>
      </c>
      <c r="E52" s="94">
        <v>0</v>
      </c>
      <c r="F52" s="94">
        <v>1</v>
      </c>
      <c r="G52" s="94">
        <v>1</v>
      </c>
      <c r="H52" s="94">
        <v>0</v>
      </c>
      <c r="I52" s="94">
        <v>0</v>
      </c>
      <c r="J52" s="94">
        <v>0</v>
      </c>
      <c r="K52" s="94">
        <v>0</v>
      </c>
      <c r="L52" s="94">
        <v>0</v>
      </c>
      <c r="M52" s="94">
        <v>0</v>
      </c>
      <c r="N52" s="94">
        <v>0</v>
      </c>
    </row>
    <row r="53" spans="1:14" ht="12">
      <c r="A53" s="92" t="s">
        <v>45</v>
      </c>
      <c r="B53" s="118">
        <f t="shared" si="2"/>
        <v>82</v>
      </c>
      <c r="C53" s="94">
        <v>54</v>
      </c>
      <c r="D53" s="94">
        <v>7</v>
      </c>
      <c r="E53" s="94">
        <v>13</v>
      </c>
      <c r="F53" s="94">
        <v>4</v>
      </c>
      <c r="G53" s="94">
        <v>0</v>
      </c>
      <c r="H53" s="94">
        <v>1</v>
      </c>
      <c r="I53" s="94">
        <v>3</v>
      </c>
      <c r="J53" s="94">
        <v>0</v>
      </c>
      <c r="K53" s="94">
        <v>0</v>
      </c>
      <c r="L53" s="94">
        <v>0</v>
      </c>
      <c r="M53" s="94">
        <v>0</v>
      </c>
      <c r="N53" s="94">
        <v>0</v>
      </c>
    </row>
    <row r="54" spans="1:14" ht="12">
      <c r="A54" s="92" t="s">
        <v>118</v>
      </c>
      <c r="B54" s="118">
        <f t="shared" si="2"/>
        <v>16</v>
      </c>
      <c r="C54" s="94">
        <v>11</v>
      </c>
      <c r="D54" s="94">
        <v>4</v>
      </c>
      <c r="E54" s="94">
        <v>0</v>
      </c>
      <c r="F54" s="94">
        <v>1</v>
      </c>
      <c r="G54" s="94">
        <v>0</v>
      </c>
      <c r="H54" s="94">
        <v>0</v>
      </c>
      <c r="I54" s="94">
        <v>0</v>
      </c>
      <c r="J54" s="94">
        <v>0</v>
      </c>
      <c r="K54" s="94">
        <v>0</v>
      </c>
      <c r="L54" s="94">
        <v>0</v>
      </c>
      <c r="M54" s="94">
        <v>0</v>
      </c>
      <c r="N54" s="94">
        <v>0</v>
      </c>
    </row>
    <row r="55" spans="1:14" ht="12">
      <c r="A55" s="92" t="s">
        <v>119</v>
      </c>
      <c r="B55" s="118">
        <f t="shared" si="2"/>
        <v>20</v>
      </c>
      <c r="C55" s="94">
        <v>17</v>
      </c>
      <c r="D55" s="94">
        <v>1</v>
      </c>
      <c r="E55" s="94">
        <v>1</v>
      </c>
      <c r="F55" s="94">
        <v>0</v>
      </c>
      <c r="G55" s="94">
        <v>0</v>
      </c>
      <c r="H55" s="94">
        <v>0</v>
      </c>
      <c r="I55" s="94">
        <v>1</v>
      </c>
      <c r="J55" s="94">
        <v>0</v>
      </c>
      <c r="K55" s="94">
        <v>0</v>
      </c>
      <c r="L55" s="94">
        <v>0</v>
      </c>
      <c r="M55" s="94">
        <v>0</v>
      </c>
      <c r="N55" s="94">
        <v>0</v>
      </c>
    </row>
    <row r="56" spans="1:14" ht="12">
      <c r="A56" s="92" t="s">
        <v>139</v>
      </c>
      <c r="B56" s="118">
        <f t="shared" si="2"/>
        <v>1</v>
      </c>
      <c r="C56" s="94">
        <v>0</v>
      </c>
      <c r="D56" s="94">
        <v>0</v>
      </c>
      <c r="E56" s="94">
        <v>0</v>
      </c>
      <c r="F56" s="94">
        <v>0</v>
      </c>
      <c r="G56" s="94">
        <v>0</v>
      </c>
      <c r="H56" s="94">
        <v>0</v>
      </c>
      <c r="I56" s="94">
        <v>1</v>
      </c>
      <c r="J56" s="94">
        <v>0</v>
      </c>
      <c r="K56" s="94">
        <v>0</v>
      </c>
      <c r="L56" s="94">
        <v>0</v>
      </c>
      <c r="M56" s="94">
        <v>0</v>
      </c>
      <c r="N56" s="94">
        <v>0</v>
      </c>
    </row>
    <row r="57" spans="1:14" ht="12">
      <c r="A57" s="92" t="s">
        <v>46</v>
      </c>
      <c r="B57" s="118">
        <f t="shared" si="2"/>
        <v>4</v>
      </c>
      <c r="C57" s="94">
        <v>1</v>
      </c>
      <c r="D57" s="94">
        <v>0</v>
      </c>
      <c r="E57" s="94">
        <v>1</v>
      </c>
      <c r="F57" s="94">
        <v>0</v>
      </c>
      <c r="G57" s="94">
        <v>0</v>
      </c>
      <c r="H57" s="94">
        <v>0</v>
      </c>
      <c r="I57" s="94">
        <v>2</v>
      </c>
      <c r="J57" s="94">
        <v>0</v>
      </c>
      <c r="K57" s="94">
        <v>0</v>
      </c>
      <c r="L57" s="94">
        <v>0</v>
      </c>
      <c r="M57" s="94">
        <v>0</v>
      </c>
      <c r="N57" s="94">
        <v>0</v>
      </c>
    </row>
    <row r="58" spans="1:14" ht="12">
      <c r="A58" s="92" t="s">
        <v>47</v>
      </c>
      <c r="B58" s="118">
        <f t="shared" si="2"/>
        <v>5</v>
      </c>
      <c r="C58" s="94">
        <v>4</v>
      </c>
      <c r="D58" s="94">
        <v>0</v>
      </c>
      <c r="E58" s="94">
        <v>1</v>
      </c>
      <c r="F58" s="94">
        <v>0</v>
      </c>
      <c r="G58" s="94">
        <v>0</v>
      </c>
      <c r="H58" s="94">
        <v>0</v>
      </c>
      <c r="I58" s="94">
        <v>0</v>
      </c>
      <c r="J58" s="94">
        <v>0</v>
      </c>
      <c r="K58" s="94">
        <v>0</v>
      </c>
      <c r="L58" s="94">
        <v>0</v>
      </c>
      <c r="M58" s="94">
        <v>0</v>
      </c>
      <c r="N58" s="94">
        <v>0</v>
      </c>
    </row>
    <row r="59" spans="1:14" ht="12">
      <c r="A59" s="92" t="s">
        <v>91</v>
      </c>
      <c r="B59" s="118">
        <f t="shared" si="2"/>
        <v>4</v>
      </c>
      <c r="C59" s="94">
        <v>2</v>
      </c>
      <c r="D59" s="94">
        <v>0</v>
      </c>
      <c r="E59" s="94">
        <v>0</v>
      </c>
      <c r="F59" s="94">
        <v>0</v>
      </c>
      <c r="G59" s="94">
        <v>0</v>
      </c>
      <c r="H59" s="94">
        <v>0</v>
      </c>
      <c r="I59" s="94">
        <v>2</v>
      </c>
      <c r="J59" s="94">
        <v>0</v>
      </c>
      <c r="K59" s="94">
        <v>0</v>
      </c>
      <c r="L59" s="94">
        <v>0</v>
      </c>
      <c r="M59" s="94">
        <v>0</v>
      </c>
      <c r="N59" s="94">
        <v>0</v>
      </c>
    </row>
    <row r="60" spans="1:14" ht="12">
      <c r="A60" s="92" t="s">
        <v>48</v>
      </c>
      <c r="B60" s="118">
        <f t="shared" si="2"/>
        <v>1</v>
      </c>
      <c r="C60" s="94">
        <v>0</v>
      </c>
      <c r="D60" s="94">
        <v>0</v>
      </c>
      <c r="E60" s="94">
        <v>0</v>
      </c>
      <c r="F60" s="94">
        <v>0</v>
      </c>
      <c r="G60" s="94">
        <v>1</v>
      </c>
      <c r="H60" s="94">
        <v>0</v>
      </c>
      <c r="I60" s="94">
        <v>0</v>
      </c>
      <c r="J60" s="94">
        <v>0</v>
      </c>
      <c r="K60" s="94">
        <v>0</v>
      </c>
      <c r="L60" s="94">
        <v>0</v>
      </c>
      <c r="M60" s="94">
        <v>0</v>
      </c>
      <c r="N60" s="94">
        <v>0</v>
      </c>
    </row>
    <row r="61" spans="1:14" ht="12">
      <c r="A61" s="92" t="s">
        <v>49</v>
      </c>
      <c r="B61" s="118">
        <f t="shared" si="2"/>
        <v>4</v>
      </c>
      <c r="C61" s="94">
        <v>2</v>
      </c>
      <c r="D61" s="94">
        <v>0</v>
      </c>
      <c r="E61" s="94">
        <v>0</v>
      </c>
      <c r="F61" s="94">
        <v>0</v>
      </c>
      <c r="G61" s="94">
        <v>0</v>
      </c>
      <c r="H61" s="94">
        <v>0</v>
      </c>
      <c r="I61" s="94">
        <v>1</v>
      </c>
      <c r="J61" s="94">
        <v>0</v>
      </c>
      <c r="K61" s="94">
        <v>0</v>
      </c>
      <c r="L61" s="94">
        <v>1</v>
      </c>
      <c r="M61" s="94">
        <v>0</v>
      </c>
      <c r="N61" s="94">
        <v>0</v>
      </c>
    </row>
    <row r="62" spans="1:14" ht="12">
      <c r="A62" s="92" t="s">
        <v>92</v>
      </c>
      <c r="B62" s="118">
        <f t="shared" si="2"/>
        <v>3</v>
      </c>
      <c r="C62" s="94">
        <v>1</v>
      </c>
      <c r="D62" s="94">
        <v>1</v>
      </c>
      <c r="E62" s="94">
        <v>0</v>
      </c>
      <c r="F62" s="94">
        <v>1</v>
      </c>
      <c r="G62" s="94">
        <v>0</v>
      </c>
      <c r="H62" s="94">
        <v>0</v>
      </c>
      <c r="I62" s="94">
        <v>0</v>
      </c>
      <c r="J62" s="94">
        <v>0</v>
      </c>
      <c r="K62" s="94">
        <v>0</v>
      </c>
      <c r="L62" s="94">
        <v>0</v>
      </c>
      <c r="M62" s="94">
        <v>0</v>
      </c>
      <c r="N62" s="94">
        <v>0</v>
      </c>
    </row>
    <row r="63" spans="1:14" ht="12">
      <c r="A63" s="92" t="s">
        <v>50</v>
      </c>
      <c r="B63" s="118">
        <f t="shared" si="2"/>
        <v>1</v>
      </c>
      <c r="C63" s="94">
        <v>1</v>
      </c>
      <c r="D63" s="94">
        <v>0</v>
      </c>
      <c r="E63" s="94">
        <v>0</v>
      </c>
      <c r="F63" s="94">
        <v>0</v>
      </c>
      <c r="G63" s="94">
        <v>0</v>
      </c>
      <c r="H63" s="94">
        <v>0</v>
      </c>
      <c r="I63" s="94">
        <v>0</v>
      </c>
      <c r="J63" s="94">
        <v>0</v>
      </c>
      <c r="K63" s="94">
        <v>0</v>
      </c>
      <c r="L63" s="94">
        <v>0</v>
      </c>
      <c r="M63" s="94">
        <v>0</v>
      </c>
      <c r="N63" s="94">
        <v>0</v>
      </c>
    </row>
    <row r="64" spans="1:14" ht="12">
      <c r="A64" s="92" t="s">
        <v>51</v>
      </c>
      <c r="B64" s="118">
        <f t="shared" si="2"/>
        <v>1067</v>
      </c>
      <c r="C64" s="94">
        <v>769</v>
      </c>
      <c r="D64" s="94">
        <v>88</v>
      </c>
      <c r="E64" s="94">
        <v>78</v>
      </c>
      <c r="F64" s="94">
        <v>69</v>
      </c>
      <c r="G64" s="94">
        <v>9</v>
      </c>
      <c r="H64" s="94">
        <v>1</v>
      </c>
      <c r="I64" s="94">
        <v>50</v>
      </c>
      <c r="J64" s="94">
        <v>2</v>
      </c>
      <c r="K64" s="94">
        <v>1</v>
      </c>
      <c r="L64" s="94">
        <v>0</v>
      </c>
      <c r="M64" s="94">
        <v>0</v>
      </c>
      <c r="N64" s="94">
        <v>0</v>
      </c>
    </row>
    <row r="65" spans="1:14" ht="12">
      <c r="A65" s="92" t="s">
        <v>52</v>
      </c>
      <c r="B65" s="118">
        <f t="shared" si="2"/>
        <v>336</v>
      </c>
      <c r="C65" s="94">
        <v>269</v>
      </c>
      <c r="D65" s="94">
        <v>20</v>
      </c>
      <c r="E65" s="94">
        <v>26</v>
      </c>
      <c r="F65" s="94">
        <v>14</v>
      </c>
      <c r="G65" s="94">
        <v>3</v>
      </c>
      <c r="H65" s="94">
        <v>1</v>
      </c>
      <c r="I65" s="94">
        <v>3</v>
      </c>
      <c r="J65" s="94">
        <v>0</v>
      </c>
      <c r="K65" s="94">
        <v>0</v>
      </c>
      <c r="L65" s="94">
        <v>0</v>
      </c>
      <c r="M65" s="94">
        <v>0</v>
      </c>
      <c r="N65" s="94">
        <v>0</v>
      </c>
    </row>
    <row r="66" spans="2:14" ht="12">
      <c r="B66" s="118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</row>
    <row r="76" spans="3:14" ht="12"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</row>
    <row r="90" spans="1:14" ht="12">
      <c r="A90" s="95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</row>
    <row r="91" spans="1:14" ht="12">
      <c r="A91" s="95" t="s">
        <v>221</v>
      </c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</row>
    <row r="92" spans="1:14" ht="12.75" thickBot="1">
      <c r="A92" s="95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</row>
    <row r="93" spans="1:16" s="83" customFormat="1" ht="20.25" customHeight="1">
      <c r="A93" s="122" t="s">
        <v>70</v>
      </c>
      <c r="B93" s="125" t="s">
        <v>14</v>
      </c>
      <c r="C93" s="145" t="s">
        <v>74</v>
      </c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P93" s="92"/>
    </row>
    <row r="94" spans="1:16" s="83" customFormat="1" ht="19.5" customHeight="1">
      <c r="A94" s="123"/>
      <c r="B94" s="143"/>
      <c r="C94" s="91" t="s">
        <v>225</v>
      </c>
      <c r="D94" s="91" t="s">
        <v>6</v>
      </c>
      <c r="E94" s="91" t="s">
        <v>4</v>
      </c>
      <c r="F94" s="91" t="s">
        <v>5</v>
      </c>
      <c r="G94" s="91" t="s">
        <v>0</v>
      </c>
      <c r="H94" s="91" t="s">
        <v>105</v>
      </c>
      <c r="I94" s="91" t="s">
        <v>7</v>
      </c>
      <c r="J94" s="91" t="s">
        <v>227</v>
      </c>
      <c r="K94" s="91" t="s">
        <v>3</v>
      </c>
      <c r="L94" s="91" t="s">
        <v>136</v>
      </c>
      <c r="M94" s="91" t="s">
        <v>120</v>
      </c>
      <c r="N94" s="91" t="s">
        <v>106</v>
      </c>
      <c r="P94" s="92"/>
    </row>
    <row r="95" spans="1:16" s="83" customFormat="1" ht="20.25" customHeight="1" thickBot="1">
      <c r="A95" s="124"/>
      <c r="B95" s="144"/>
      <c r="C95" s="99"/>
      <c r="D95" s="99" t="s">
        <v>226</v>
      </c>
      <c r="E95" s="99"/>
      <c r="F95" s="99"/>
      <c r="G95" s="99"/>
      <c r="H95" s="99" t="s">
        <v>226</v>
      </c>
      <c r="I95" s="99" t="s">
        <v>226</v>
      </c>
      <c r="J95" s="99" t="s">
        <v>135</v>
      </c>
      <c r="K95" s="99"/>
      <c r="L95" s="99" t="s">
        <v>137</v>
      </c>
      <c r="M95" s="99" t="s">
        <v>121</v>
      </c>
      <c r="N95" s="99"/>
      <c r="P95" s="92"/>
    </row>
    <row r="96" spans="2:14" ht="12">
      <c r="B96" s="118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</row>
    <row r="97" spans="1:14" ht="12">
      <c r="A97" s="100" t="s">
        <v>53</v>
      </c>
      <c r="B97" s="119">
        <f aca="true" t="shared" si="3" ref="B97:N97">SUM(B99:B101)</f>
        <v>203</v>
      </c>
      <c r="C97" s="96">
        <f t="shared" si="3"/>
        <v>155</v>
      </c>
      <c r="D97" s="96">
        <f>SUM(D99:D101)</f>
        <v>22</v>
      </c>
      <c r="E97" s="96">
        <f t="shared" si="3"/>
        <v>10</v>
      </c>
      <c r="F97" s="96">
        <f t="shared" si="3"/>
        <v>6</v>
      </c>
      <c r="G97" s="96">
        <f t="shared" si="3"/>
        <v>2</v>
      </c>
      <c r="H97" s="96">
        <f t="shared" si="3"/>
        <v>1</v>
      </c>
      <c r="I97" s="96">
        <f t="shared" si="3"/>
        <v>6</v>
      </c>
      <c r="J97" s="96">
        <f t="shared" si="3"/>
        <v>0</v>
      </c>
      <c r="K97" s="96">
        <f t="shared" si="3"/>
        <v>0</v>
      </c>
      <c r="L97" s="96">
        <f t="shared" si="3"/>
        <v>0</v>
      </c>
      <c r="M97" s="96">
        <f t="shared" si="3"/>
        <v>0</v>
      </c>
      <c r="N97" s="96">
        <f t="shared" si="3"/>
        <v>1</v>
      </c>
    </row>
    <row r="98" spans="2:14" ht="12">
      <c r="B98" s="118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</row>
    <row r="99" spans="1:14" ht="12">
      <c r="A99" s="92" t="s">
        <v>67</v>
      </c>
      <c r="B99" s="118">
        <f>SUM(C99:N99)</f>
        <v>162</v>
      </c>
      <c r="C99" s="94">
        <v>120</v>
      </c>
      <c r="D99" s="94">
        <v>20</v>
      </c>
      <c r="E99" s="94">
        <v>7</v>
      </c>
      <c r="F99" s="94">
        <v>6</v>
      </c>
      <c r="G99" s="94">
        <v>1</v>
      </c>
      <c r="H99" s="94">
        <v>1</v>
      </c>
      <c r="I99" s="94">
        <v>6</v>
      </c>
      <c r="J99" s="94">
        <v>0</v>
      </c>
      <c r="K99" s="94">
        <v>0</v>
      </c>
      <c r="L99" s="94">
        <v>0</v>
      </c>
      <c r="M99" s="94">
        <v>0</v>
      </c>
      <c r="N99" s="94">
        <v>1</v>
      </c>
    </row>
    <row r="100" spans="1:14" ht="12">
      <c r="A100" s="92" t="s">
        <v>54</v>
      </c>
      <c r="B100" s="118">
        <f>SUM(C100:N100)</f>
        <v>32</v>
      </c>
      <c r="C100" s="94">
        <v>27</v>
      </c>
      <c r="D100" s="94">
        <v>2</v>
      </c>
      <c r="E100" s="94">
        <v>2</v>
      </c>
      <c r="F100" s="94">
        <v>0</v>
      </c>
      <c r="G100" s="94">
        <v>1</v>
      </c>
      <c r="H100" s="94">
        <v>0</v>
      </c>
      <c r="I100" s="94">
        <v>0</v>
      </c>
      <c r="J100" s="94">
        <v>0</v>
      </c>
      <c r="K100" s="94">
        <v>0</v>
      </c>
      <c r="L100" s="94">
        <v>0</v>
      </c>
      <c r="M100" s="94">
        <v>0</v>
      </c>
      <c r="N100" s="94">
        <v>0</v>
      </c>
    </row>
    <row r="101" spans="1:14" ht="12">
      <c r="A101" s="92" t="s">
        <v>55</v>
      </c>
      <c r="B101" s="118">
        <f>SUM(C101:N101)</f>
        <v>9</v>
      </c>
      <c r="C101" s="94">
        <v>8</v>
      </c>
      <c r="D101" s="94">
        <v>0</v>
      </c>
      <c r="E101" s="94">
        <v>1</v>
      </c>
      <c r="F101" s="94">
        <v>0</v>
      </c>
      <c r="G101" s="94">
        <v>0</v>
      </c>
      <c r="H101" s="94">
        <v>0</v>
      </c>
      <c r="I101" s="94">
        <v>0</v>
      </c>
      <c r="J101" s="94">
        <v>0</v>
      </c>
      <c r="K101" s="94">
        <v>0</v>
      </c>
      <c r="L101" s="94">
        <v>0</v>
      </c>
      <c r="M101" s="94">
        <v>0</v>
      </c>
      <c r="N101" s="94">
        <v>0</v>
      </c>
    </row>
    <row r="102" spans="2:14" ht="12">
      <c r="B102" s="118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</row>
    <row r="103" spans="1:14" ht="12">
      <c r="A103" s="92" t="s">
        <v>140</v>
      </c>
      <c r="B103" s="118">
        <f>SUM(C103:N103)</f>
        <v>1</v>
      </c>
      <c r="C103" s="94">
        <v>1</v>
      </c>
      <c r="D103" s="94">
        <v>0</v>
      </c>
      <c r="E103" s="94">
        <v>0</v>
      </c>
      <c r="F103" s="94">
        <v>0</v>
      </c>
      <c r="G103" s="94">
        <v>0</v>
      </c>
      <c r="H103" s="94">
        <v>0</v>
      </c>
      <c r="I103" s="94">
        <v>0</v>
      </c>
      <c r="J103" s="94">
        <v>0</v>
      </c>
      <c r="K103" s="94">
        <v>0</v>
      </c>
      <c r="L103" s="94">
        <v>0</v>
      </c>
      <c r="M103" s="94">
        <v>0</v>
      </c>
      <c r="N103" s="94">
        <v>0</v>
      </c>
    </row>
    <row r="104" spans="1:14" ht="12">
      <c r="A104" s="92" t="s">
        <v>114</v>
      </c>
      <c r="B104" s="118">
        <f>SUM(C104:N104)</f>
        <v>25</v>
      </c>
      <c r="C104" s="94">
        <v>19</v>
      </c>
      <c r="D104" s="94">
        <v>1</v>
      </c>
      <c r="E104" s="94">
        <v>2</v>
      </c>
      <c r="F104" s="94">
        <v>2</v>
      </c>
      <c r="G104" s="94">
        <v>0</v>
      </c>
      <c r="H104" s="94">
        <v>0</v>
      </c>
      <c r="I104" s="94">
        <v>1</v>
      </c>
      <c r="J104" s="94">
        <v>0</v>
      </c>
      <c r="K104" s="94">
        <v>0</v>
      </c>
      <c r="L104" s="94">
        <v>0</v>
      </c>
      <c r="M104" s="94">
        <v>0</v>
      </c>
      <c r="N104" s="94">
        <v>0</v>
      </c>
    </row>
    <row r="105" spans="1:14" ht="12">
      <c r="A105" s="92" t="s">
        <v>56</v>
      </c>
      <c r="B105" s="118">
        <f>SUM(C105:N105)</f>
        <v>7</v>
      </c>
      <c r="C105" s="94">
        <v>4</v>
      </c>
      <c r="D105" s="94">
        <v>2</v>
      </c>
      <c r="E105" s="94">
        <v>1</v>
      </c>
      <c r="F105" s="94">
        <v>0</v>
      </c>
      <c r="G105" s="94">
        <v>0</v>
      </c>
      <c r="H105" s="94">
        <v>0</v>
      </c>
      <c r="I105" s="94">
        <v>0</v>
      </c>
      <c r="J105" s="94">
        <v>0</v>
      </c>
      <c r="K105" s="94">
        <v>0</v>
      </c>
      <c r="L105" s="94">
        <v>0</v>
      </c>
      <c r="M105" s="94">
        <v>0</v>
      </c>
      <c r="N105" s="94">
        <v>0</v>
      </c>
    </row>
    <row r="106" spans="1:14" ht="12">
      <c r="A106" s="92" t="s">
        <v>57</v>
      </c>
      <c r="B106" s="118">
        <f>SUM(C106:N106)</f>
        <v>7</v>
      </c>
      <c r="C106" s="94">
        <v>6</v>
      </c>
      <c r="D106" s="94">
        <v>1</v>
      </c>
      <c r="E106" s="94">
        <v>0</v>
      </c>
      <c r="F106" s="94">
        <v>0</v>
      </c>
      <c r="G106" s="94">
        <v>0</v>
      </c>
      <c r="H106" s="94">
        <v>0</v>
      </c>
      <c r="I106" s="94">
        <v>0</v>
      </c>
      <c r="J106" s="94">
        <v>0</v>
      </c>
      <c r="K106" s="94">
        <v>0</v>
      </c>
      <c r="L106" s="94">
        <v>0</v>
      </c>
      <c r="M106" s="94">
        <v>0</v>
      </c>
      <c r="N106" s="94">
        <v>0</v>
      </c>
    </row>
    <row r="107" spans="1:14" ht="12">
      <c r="A107" s="92" t="s">
        <v>198</v>
      </c>
      <c r="B107" s="118">
        <f>SUM(C107:N107)</f>
        <v>1</v>
      </c>
      <c r="C107" s="94">
        <v>1</v>
      </c>
      <c r="D107" s="94">
        <v>0</v>
      </c>
      <c r="E107" s="94">
        <v>0</v>
      </c>
      <c r="F107" s="94">
        <v>0</v>
      </c>
      <c r="G107" s="94">
        <v>0</v>
      </c>
      <c r="H107" s="94">
        <v>0</v>
      </c>
      <c r="I107" s="94">
        <v>0</v>
      </c>
      <c r="J107" s="94">
        <v>0</v>
      </c>
      <c r="K107" s="94">
        <v>0</v>
      </c>
      <c r="L107" s="94">
        <v>0</v>
      </c>
      <c r="M107" s="94">
        <v>0</v>
      </c>
      <c r="N107" s="94">
        <v>0</v>
      </c>
    </row>
    <row r="108" spans="1:14" ht="12">
      <c r="A108" s="92" t="s">
        <v>93</v>
      </c>
      <c r="B108" s="118">
        <f aca="true" t="shared" si="4" ref="B108:B122">SUM(C108:N108)</f>
        <v>1</v>
      </c>
      <c r="C108" s="94">
        <v>1</v>
      </c>
      <c r="D108" s="94">
        <v>0</v>
      </c>
      <c r="E108" s="94">
        <v>0</v>
      </c>
      <c r="F108" s="94">
        <v>0</v>
      </c>
      <c r="G108" s="94">
        <v>0</v>
      </c>
      <c r="H108" s="94">
        <v>0</v>
      </c>
      <c r="I108" s="94">
        <v>0</v>
      </c>
      <c r="J108" s="94">
        <v>0</v>
      </c>
      <c r="K108" s="94">
        <v>0</v>
      </c>
      <c r="L108" s="94">
        <v>0</v>
      </c>
      <c r="M108" s="94">
        <v>0</v>
      </c>
      <c r="N108" s="94">
        <v>0</v>
      </c>
    </row>
    <row r="109" spans="1:14" ht="12">
      <c r="A109" s="92" t="s">
        <v>58</v>
      </c>
      <c r="B109" s="118">
        <f t="shared" si="4"/>
        <v>2</v>
      </c>
      <c r="C109" s="94">
        <v>2</v>
      </c>
      <c r="D109" s="94">
        <v>0</v>
      </c>
      <c r="E109" s="94">
        <v>0</v>
      </c>
      <c r="F109" s="94">
        <v>0</v>
      </c>
      <c r="G109" s="94">
        <v>0</v>
      </c>
      <c r="H109" s="94">
        <v>0</v>
      </c>
      <c r="I109" s="94">
        <v>0</v>
      </c>
      <c r="J109" s="94">
        <v>0</v>
      </c>
      <c r="K109" s="94">
        <v>0</v>
      </c>
      <c r="L109" s="94">
        <v>0</v>
      </c>
      <c r="M109" s="94">
        <v>0</v>
      </c>
      <c r="N109" s="94">
        <v>0</v>
      </c>
    </row>
    <row r="110" spans="1:14" ht="12">
      <c r="A110" s="92" t="s">
        <v>122</v>
      </c>
      <c r="B110" s="118">
        <f t="shared" si="4"/>
        <v>6</v>
      </c>
      <c r="C110" s="94">
        <v>4</v>
      </c>
      <c r="D110" s="94">
        <v>0</v>
      </c>
      <c r="E110" s="94">
        <v>0</v>
      </c>
      <c r="F110" s="94">
        <v>2</v>
      </c>
      <c r="G110" s="94">
        <v>0</v>
      </c>
      <c r="H110" s="94">
        <v>0</v>
      </c>
      <c r="I110" s="94">
        <v>0</v>
      </c>
      <c r="J110" s="94">
        <v>0</v>
      </c>
      <c r="K110" s="94">
        <v>0</v>
      </c>
      <c r="L110" s="94">
        <v>0</v>
      </c>
      <c r="M110" s="94">
        <v>0</v>
      </c>
      <c r="N110" s="94">
        <v>0</v>
      </c>
    </row>
    <row r="111" spans="1:14" ht="12">
      <c r="A111" s="92" t="s">
        <v>94</v>
      </c>
      <c r="B111" s="118">
        <f t="shared" si="4"/>
        <v>1</v>
      </c>
      <c r="C111" s="94">
        <v>0</v>
      </c>
      <c r="D111" s="94">
        <v>0</v>
      </c>
      <c r="E111" s="94">
        <v>0</v>
      </c>
      <c r="F111" s="94">
        <v>0</v>
      </c>
      <c r="G111" s="94">
        <v>0</v>
      </c>
      <c r="H111" s="94">
        <v>0</v>
      </c>
      <c r="I111" s="94">
        <v>1</v>
      </c>
      <c r="J111" s="94">
        <v>0</v>
      </c>
      <c r="K111" s="94">
        <v>0</v>
      </c>
      <c r="L111" s="94">
        <v>0</v>
      </c>
      <c r="M111" s="94">
        <v>0</v>
      </c>
      <c r="N111" s="94">
        <v>0</v>
      </c>
    </row>
    <row r="112" spans="1:14" ht="12">
      <c r="A112" s="92" t="s">
        <v>115</v>
      </c>
      <c r="B112" s="118">
        <f t="shared" si="4"/>
        <v>10</v>
      </c>
      <c r="C112" s="94">
        <v>8</v>
      </c>
      <c r="D112" s="94">
        <v>0</v>
      </c>
      <c r="E112" s="94">
        <v>0</v>
      </c>
      <c r="F112" s="94">
        <v>1</v>
      </c>
      <c r="G112" s="94">
        <v>0</v>
      </c>
      <c r="H112" s="94">
        <v>0</v>
      </c>
      <c r="I112" s="94">
        <v>1</v>
      </c>
      <c r="J112" s="94">
        <v>0</v>
      </c>
      <c r="K112" s="94">
        <v>0</v>
      </c>
      <c r="L112" s="94">
        <v>0</v>
      </c>
      <c r="M112" s="94">
        <v>0</v>
      </c>
      <c r="N112" s="94">
        <v>0</v>
      </c>
    </row>
    <row r="113" spans="1:14" ht="12">
      <c r="A113" s="92" t="s">
        <v>133</v>
      </c>
      <c r="B113" s="118">
        <f t="shared" si="4"/>
        <v>3</v>
      </c>
      <c r="C113" s="94">
        <v>1</v>
      </c>
      <c r="D113" s="94">
        <v>1</v>
      </c>
      <c r="E113" s="94">
        <v>1</v>
      </c>
      <c r="F113" s="94">
        <v>0</v>
      </c>
      <c r="G113" s="94">
        <v>0</v>
      </c>
      <c r="H113" s="94">
        <v>0</v>
      </c>
      <c r="I113" s="94">
        <v>0</v>
      </c>
      <c r="J113" s="94">
        <v>0</v>
      </c>
      <c r="K113" s="94">
        <v>0</v>
      </c>
      <c r="L113" s="94">
        <v>0</v>
      </c>
      <c r="M113" s="94">
        <v>0</v>
      </c>
      <c r="N113" s="94">
        <v>0</v>
      </c>
    </row>
    <row r="114" spans="1:14" ht="12">
      <c r="A114" s="92" t="s">
        <v>59</v>
      </c>
      <c r="B114" s="118">
        <f t="shared" si="4"/>
        <v>4</v>
      </c>
      <c r="C114" s="94">
        <v>0</v>
      </c>
      <c r="D114" s="94">
        <v>1</v>
      </c>
      <c r="E114" s="94">
        <v>0</v>
      </c>
      <c r="F114" s="94">
        <v>1</v>
      </c>
      <c r="G114" s="94">
        <v>1</v>
      </c>
      <c r="H114" s="94">
        <v>0</v>
      </c>
      <c r="I114" s="94">
        <v>1</v>
      </c>
      <c r="J114" s="94">
        <v>0</v>
      </c>
      <c r="K114" s="94">
        <v>0</v>
      </c>
      <c r="L114" s="94">
        <v>0</v>
      </c>
      <c r="M114" s="94">
        <v>0</v>
      </c>
      <c r="N114" s="94">
        <v>0</v>
      </c>
    </row>
    <row r="115" spans="1:14" ht="12">
      <c r="A115" s="92" t="s">
        <v>141</v>
      </c>
      <c r="B115" s="118">
        <v>4</v>
      </c>
      <c r="C115" s="94">
        <v>2</v>
      </c>
      <c r="D115" s="94">
        <v>0</v>
      </c>
      <c r="E115" s="94">
        <v>0</v>
      </c>
      <c r="F115" s="94">
        <v>0</v>
      </c>
      <c r="G115" s="94">
        <v>0</v>
      </c>
      <c r="H115" s="94">
        <v>0</v>
      </c>
      <c r="I115" s="94">
        <v>2</v>
      </c>
      <c r="J115" s="94">
        <v>0</v>
      </c>
      <c r="K115" s="94">
        <v>0</v>
      </c>
      <c r="L115" s="94">
        <v>0</v>
      </c>
      <c r="M115" s="94">
        <v>0</v>
      </c>
      <c r="N115" s="94">
        <v>0</v>
      </c>
    </row>
    <row r="116" spans="1:14" ht="12">
      <c r="A116" s="92" t="s">
        <v>60</v>
      </c>
      <c r="B116" s="118">
        <f t="shared" si="4"/>
        <v>12</v>
      </c>
      <c r="C116" s="94">
        <v>10</v>
      </c>
      <c r="D116" s="94">
        <v>0</v>
      </c>
      <c r="E116" s="94">
        <v>1</v>
      </c>
      <c r="F116" s="94">
        <v>0</v>
      </c>
      <c r="G116" s="94">
        <v>0</v>
      </c>
      <c r="H116" s="94">
        <v>0</v>
      </c>
      <c r="I116" s="94">
        <v>1</v>
      </c>
      <c r="J116" s="94">
        <v>0</v>
      </c>
      <c r="K116" s="94">
        <v>0</v>
      </c>
      <c r="L116" s="94">
        <v>0</v>
      </c>
      <c r="M116" s="94">
        <v>0</v>
      </c>
      <c r="N116" s="94">
        <v>0</v>
      </c>
    </row>
    <row r="117" spans="1:14" ht="12">
      <c r="A117" s="92" t="s">
        <v>61</v>
      </c>
      <c r="B117" s="118">
        <f t="shared" si="4"/>
        <v>1</v>
      </c>
      <c r="C117" s="94">
        <v>0</v>
      </c>
      <c r="D117" s="94">
        <v>0</v>
      </c>
      <c r="E117" s="94">
        <v>1</v>
      </c>
      <c r="F117" s="94">
        <v>0</v>
      </c>
      <c r="G117" s="94">
        <v>0</v>
      </c>
      <c r="H117" s="94">
        <v>0</v>
      </c>
      <c r="I117" s="94">
        <v>0</v>
      </c>
      <c r="J117" s="94">
        <v>0</v>
      </c>
      <c r="K117" s="94">
        <v>0</v>
      </c>
      <c r="L117" s="94">
        <v>0</v>
      </c>
      <c r="M117" s="94">
        <v>0</v>
      </c>
      <c r="N117" s="94">
        <v>0</v>
      </c>
    </row>
    <row r="118" spans="1:14" ht="12">
      <c r="A118" s="92" t="s">
        <v>62</v>
      </c>
      <c r="B118" s="118">
        <f t="shared" si="4"/>
        <v>7</v>
      </c>
      <c r="C118" s="94">
        <v>6</v>
      </c>
      <c r="D118" s="94">
        <v>0</v>
      </c>
      <c r="E118" s="94">
        <v>0</v>
      </c>
      <c r="F118" s="94">
        <v>0</v>
      </c>
      <c r="G118" s="94">
        <v>0</v>
      </c>
      <c r="H118" s="94">
        <v>0</v>
      </c>
      <c r="I118" s="94">
        <v>1</v>
      </c>
      <c r="J118" s="94">
        <v>0</v>
      </c>
      <c r="K118" s="94">
        <v>0</v>
      </c>
      <c r="L118" s="94">
        <v>0</v>
      </c>
      <c r="M118" s="94">
        <v>0</v>
      </c>
      <c r="N118" s="94">
        <v>0</v>
      </c>
    </row>
    <row r="119" spans="1:14" ht="12">
      <c r="A119" s="92" t="s">
        <v>95</v>
      </c>
      <c r="B119" s="118">
        <f t="shared" si="4"/>
        <v>10</v>
      </c>
      <c r="C119" s="94">
        <v>8</v>
      </c>
      <c r="D119" s="94">
        <v>0</v>
      </c>
      <c r="E119" s="94">
        <v>0</v>
      </c>
      <c r="F119" s="94">
        <v>1</v>
      </c>
      <c r="G119" s="94">
        <v>1</v>
      </c>
      <c r="H119" s="94">
        <v>0</v>
      </c>
      <c r="I119" s="94">
        <v>0</v>
      </c>
      <c r="J119" s="94">
        <v>0</v>
      </c>
      <c r="K119" s="94">
        <v>0</v>
      </c>
      <c r="L119" s="94">
        <v>0</v>
      </c>
      <c r="M119" s="94">
        <v>0</v>
      </c>
      <c r="N119" s="94">
        <v>0</v>
      </c>
    </row>
    <row r="120" spans="1:14" ht="12">
      <c r="A120" s="92" t="s">
        <v>96</v>
      </c>
      <c r="B120" s="118">
        <f t="shared" si="4"/>
        <v>14</v>
      </c>
      <c r="C120" s="94">
        <v>7</v>
      </c>
      <c r="D120" s="94">
        <v>5</v>
      </c>
      <c r="E120" s="94">
        <v>1</v>
      </c>
      <c r="F120" s="94">
        <v>0</v>
      </c>
      <c r="G120" s="94">
        <v>0</v>
      </c>
      <c r="H120" s="94">
        <v>0</v>
      </c>
      <c r="I120" s="94">
        <v>1</v>
      </c>
      <c r="J120" s="94">
        <v>0</v>
      </c>
      <c r="K120" s="94">
        <v>0</v>
      </c>
      <c r="L120" s="94">
        <v>0</v>
      </c>
      <c r="M120" s="94">
        <v>0</v>
      </c>
      <c r="N120" s="94">
        <v>0</v>
      </c>
    </row>
    <row r="121" spans="1:14" ht="12">
      <c r="A121" s="92" t="s">
        <v>64</v>
      </c>
      <c r="B121" s="118">
        <f t="shared" si="4"/>
        <v>2</v>
      </c>
      <c r="C121" s="94">
        <v>1</v>
      </c>
      <c r="D121" s="94">
        <v>1</v>
      </c>
      <c r="E121" s="94">
        <v>0</v>
      </c>
      <c r="F121" s="94">
        <v>0</v>
      </c>
      <c r="G121" s="94">
        <v>0</v>
      </c>
      <c r="H121" s="94">
        <v>0</v>
      </c>
      <c r="I121" s="94">
        <v>0</v>
      </c>
      <c r="J121" s="94">
        <v>0</v>
      </c>
      <c r="K121" s="94">
        <v>0</v>
      </c>
      <c r="L121" s="94">
        <v>0</v>
      </c>
      <c r="M121" s="94">
        <v>0</v>
      </c>
      <c r="N121" s="94">
        <v>0</v>
      </c>
    </row>
    <row r="122" spans="1:14" ht="12">
      <c r="A122" s="92" t="s">
        <v>89</v>
      </c>
      <c r="B122" s="118">
        <f t="shared" si="4"/>
        <v>10</v>
      </c>
      <c r="C122" s="94">
        <v>8</v>
      </c>
      <c r="D122" s="94">
        <v>1</v>
      </c>
      <c r="E122" s="94">
        <v>1</v>
      </c>
      <c r="F122" s="94">
        <v>0</v>
      </c>
      <c r="G122" s="94">
        <v>0</v>
      </c>
      <c r="H122" s="94">
        <v>0</v>
      </c>
      <c r="I122" s="94">
        <v>0</v>
      </c>
      <c r="J122" s="94">
        <v>0</v>
      </c>
      <c r="K122" s="94">
        <v>0</v>
      </c>
      <c r="L122" s="94">
        <v>0</v>
      </c>
      <c r="M122" s="94">
        <v>0</v>
      </c>
      <c r="N122" s="94">
        <v>0</v>
      </c>
    </row>
    <row r="123" spans="1:14" ht="12">
      <c r="A123" s="92" t="s">
        <v>65</v>
      </c>
      <c r="B123" s="118">
        <v>3</v>
      </c>
      <c r="C123" s="94">
        <v>3</v>
      </c>
      <c r="D123" s="94">
        <v>0</v>
      </c>
      <c r="E123" s="94">
        <v>0</v>
      </c>
      <c r="F123" s="94">
        <v>0</v>
      </c>
      <c r="G123" s="94">
        <v>0</v>
      </c>
      <c r="H123" s="94">
        <v>0</v>
      </c>
      <c r="I123" s="94">
        <v>0</v>
      </c>
      <c r="J123" s="94">
        <v>0</v>
      </c>
      <c r="K123" s="94">
        <v>0</v>
      </c>
      <c r="L123" s="94">
        <v>0</v>
      </c>
      <c r="M123" s="94">
        <v>0</v>
      </c>
      <c r="N123" s="94">
        <v>0</v>
      </c>
    </row>
    <row r="124" spans="1:14" ht="12.75" thickBot="1">
      <c r="A124" s="97"/>
      <c r="B124" s="120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</row>
    <row r="125" ht="12">
      <c r="A125" s="59" t="s">
        <v>216</v>
      </c>
    </row>
    <row r="133" ht="12">
      <c r="B133" s="87">
        <f>SUM(B14:B129)-203</f>
        <v>2882</v>
      </c>
    </row>
  </sheetData>
  <mergeCells count="8">
    <mergeCell ref="A3:N3"/>
    <mergeCell ref="A4:N4"/>
    <mergeCell ref="A93:A95"/>
    <mergeCell ref="B93:B95"/>
    <mergeCell ref="C93:N93"/>
    <mergeCell ref="A7:A9"/>
    <mergeCell ref="B7:B9"/>
    <mergeCell ref="C7:N7"/>
  </mergeCells>
  <printOptions horizontalCentered="1" verticalCentered="1"/>
  <pageMargins left="0.25" right="0.25" top="1.01" bottom="0.7874015748031497" header="0" footer="0"/>
  <pageSetup fitToHeight="3" horizontalDpi="600" verticalDpi="600" orientation="portrait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I25"/>
  <sheetViews>
    <sheetView tabSelected="1" workbookViewId="0" topLeftCell="A1">
      <selection activeCell="A17" sqref="A17"/>
    </sheetView>
  </sheetViews>
  <sheetFormatPr defaultColWidth="11.421875" defaultRowHeight="12.75"/>
  <cols>
    <col min="1" max="1" width="16.57421875" style="2" customWidth="1"/>
    <col min="2" max="2" width="15.7109375" style="2" customWidth="1"/>
    <col min="3" max="3" width="16.140625" style="1" customWidth="1"/>
    <col min="4" max="4" width="17.00390625" style="1" customWidth="1"/>
    <col min="5" max="5" width="18.00390625" style="40" customWidth="1"/>
    <col min="6" max="6" width="16.7109375" style="2" customWidth="1"/>
    <col min="7" max="7" width="11.421875" style="2" customWidth="1"/>
    <col min="8" max="8" width="12.28125" style="2" customWidth="1"/>
    <col min="9" max="9" width="17.28125" style="2" customWidth="1"/>
    <col min="10" max="16384" width="11.421875" style="2" customWidth="1"/>
  </cols>
  <sheetData>
    <row r="1" ht="12">
      <c r="A1" s="3" t="s">
        <v>222</v>
      </c>
    </row>
    <row r="2" ht="12">
      <c r="A2" s="3"/>
    </row>
    <row r="4" spans="1:6" ht="17.25" customHeight="1">
      <c r="A4" s="131" t="s">
        <v>214</v>
      </c>
      <c r="B4" s="131"/>
      <c r="C4" s="131"/>
      <c r="D4" s="131"/>
      <c r="E4" s="131"/>
      <c r="F4" s="131"/>
    </row>
    <row r="5" spans="1:6" ht="21" customHeight="1">
      <c r="A5" s="131" t="s">
        <v>215</v>
      </c>
      <c r="B5" s="131"/>
      <c r="C5" s="131"/>
      <c r="D5" s="131"/>
      <c r="E5" s="131"/>
      <c r="F5" s="131"/>
    </row>
    <row r="6" spans="1:6" ht="21" customHeight="1">
      <c r="A6" s="131" t="s">
        <v>175</v>
      </c>
      <c r="B6" s="131"/>
      <c r="C6" s="131"/>
      <c r="D6" s="131"/>
      <c r="E6" s="131"/>
      <c r="F6" s="131"/>
    </row>
    <row r="7" ht="22.5" customHeight="1" thickBot="1"/>
    <row r="8" spans="1:6" ht="15.75" customHeight="1">
      <c r="A8" s="146" t="s">
        <v>74</v>
      </c>
      <c r="B8" s="128" t="s">
        <v>14</v>
      </c>
      <c r="C8" s="147" t="s">
        <v>75</v>
      </c>
      <c r="D8" s="147"/>
      <c r="E8" s="148" t="s">
        <v>76</v>
      </c>
      <c r="F8" s="150" t="s">
        <v>77</v>
      </c>
    </row>
    <row r="9" spans="1:6" ht="27" customHeight="1" thickBot="1">
      <c r="A9" s="127"/>
      <c r="B9" s="130"/>
      <c r="C9" s="21" t="s">
        <v>16</v>
      </c>
      <c r="D9" s="21" t="s">
        <v>15</v>
      </c>
      <c r="E9" s="149"/>
      <c r="F9" s="151"/>
    </row>
    <row r="10" spans="1:6" ht="12">
      <c r="A10" s="5"/>
      <c r="B10" s="22"/>
      <c r="C10" s="22"/>
      <c r="D10" s="22"/>
      <c r="E10" s="41"/>
      <c r="F10" s="5"/>
    </row>
    <row r="11" spans="1:7" ht="12">
      <c r="A11" s="6" t="s">
        <v>14</v>
      </c>
      <c r="B11" s="17">
        <f>+SUM(B13:B23)</f>
        <v>2025</v>
      </c>
      <c r="C11" s="17">
        <f>+SUM(C13:C23)</f>
        <v>1680</v>
      </c>
      <c r="D11" s="17">
        <f>+SUM(D13:D23)</f>
        <v>342</v>
      </c>
      <c r="E11" s="103" t="s">
        <v>163</v>
      </c>
      <c r="F11" s="104" t="s">
        <v>164</v>
      </c>
      <c r="G11" s="5"/>
    </row>
    <row r="12" spans="2:8" ht="12">
      <c r="B12" s="15"/>
      <c r="C12" s="18"/>
      <c r="D12" s="18"/>
      <c r="E12" s="105"/>
      <c r="F12" s="104"/>
      <c r="H12" s="5"/>
    </row>
    <row r="13" spans="1:7" ht="18" customHeight="1">
      <c r="A13" s="25" t="s">
        <v>1</v>
      </c>
      <c r="B13" s="18">
        <v>1493</v>
      </c>
      <c r="C13" s="7">
        <v>1254</v>
      </c>
      <c r="D13" s="18">
        <f>B13-C13</f>
        <v>239</v>
      </c>
      <c r="E13" s="106" t="s">
        <v>153</v>
      </c>
      <c r="F13" s="107" t="s">
        <v>171</v>
      </c>
      <c r="G13" s="5"/>
    </row>
    <row r="14" spans="1:7" ht="18" customHeight="1">
      <c r="A14" s="25" t="s">
        <v>4</v>
      </c>
      <c r="B14" s="18">
        <v>134</v>
      </c>
      <c r="C14" s="7">
        <v>117</v>
      </c>
      <c r="D14" s="18">
        <f aca="true" t="shared" si="0" ref="D14:D23">B14-C14</f>
        <v>17</v>
      </c>
      <c r="E14" s="106" t="s">
        <v>154</v>
      </c>
      <c r="F14" s="107" t="s">
        <v>170</v>
      </c>
      <c r="G14" s="5"/>
    </row>
    <row r="15" spans="1:7" ht="18" customHeight="1">
      <c r="A15" s="25" t="s">
        <v>6</v>
      </c>
      <c r="B15" s="18">
        <v>163</v>
      </c>
      <c r="C15" s="7">
        <v>148</v>
      </c>
      <c r="D15" s="18">
        <f t="shared" si="0"/>
        <v>15</v>
      </c>
      <c r="E15" s="106" t="s">
        <v>155</v>
      </c>
      <c r="F15" s="107" t="s">
        <v>169</v>
      </c>
      <c r="G15" s="5"/>
    </row>
    <row r="16" spans="1:7" ht="18" customHeight="1">
      <c r="A16" s="25" t="s">
        <v>5</v>
      </c>
      <c r="B16" s="18">
        <v>112</v>
      </c>
      <c r="C16" s="7">
        <v>101</v>
      </c>
      <c r="D16" s="18">
        <f t="shared" si="0"/>
        <v>11</v>
      </c>
      <c r="E16" s="106" t="s">
        <v>156</v>
      </c>
      <c r="F16" s="107" t="s">
        <v>166</v>
      </c>
      <c r="G16" s="5"/>
    </row>
    <row r="17" spans="1:7" ht="18" customHeight="1">
      <c r="A17" s="25" t="s">
        <v>7</v>
      </c>
      <c r="B17" s="18">
        <v>95</v>
      </c>
      <c r="C17" s="7">
        <v>36</v>
      </c>
      <c r="D17" s="18">
        <f t="shared" si="0"/>
        <v>59</v>
      </c>
      <c r="E17" s="106" t="s">
        <v>157</v>
      </c>
      <c r="F17" s="107" t="s">
        <v>168</v>
      </c>
      <c r="G17" s="5"/>
    </row>
    <row r="18" spans="1:7" ht="18" customHeight="1">
      <c r="A18" s="25" t="s">
        <v>0</v>
      </c>
      <c r="B18" s="18">
        <v>17</v>
      </c>
      <c r="C18" s="7">
        <v>16</v>
      </c>
      <c r="D18" s="18">
        <f t="shared" si="0"/>
        <v>1</v>
      </c>
      <c r="E18" s="106" t="s">
        <v>158</v>
      </c>
      <c r="F18" s="107" t="s">
        <v>167</v>
      </c>
      <c r="G18" s="5"/>
    </row>
    <row r="19" spans="1:7" ht="18" customHeight="1">
      <c r="A19" s="25" t="s">
        <v>105</v>
      </c>
      <c r="B19" s="18">
        <v>3</v>
      </c>
      <c r="C19" s="7">
        <v>3</v>
      </c>
      <c r="D19" s="18">
        <f t="shared" si="0"/>
        <v>0</v>
      </c>
      <c r="E19" s="106" t="s">
        <v>159</v>
      </c>
      <c r="F19" s="107" t="s">
        <v>165</v>
      </c>
      <c r="G19" s="5"/>
    </row>
    <row r="20" spans="1:7" ht="18" customHeight="1">
      <c r="A20" s="25" t="s">
        <v>2</v>
      </c>
      <c r="B20" s="18">
        <v>3</v>
      </c>
      <c r="C20" s="7">
        <v>3</v>
      </c>
      <c r="D20" s="18">
        <f t="shared" si="0"/>
        <v>0</v>
      </c>
      <c r="E20" s="106" t="s">
        <v>160</v>
      </c>
      <c r="F20" s="107" t="s">
        <v>172</v>
      </c>
      <c r="G20" s="5"/>
    </row>
    <row r="21" spans="1:7" ht="18" customHeight="1">
      <c r="A21" s="25" t="s">
        <v>3</v>
      </c>
      <c r="B21" s="18">
        <v>3</v>
      </c>
      <c r="C21" s="43" t="s">
        <v>17</v>
      </c>
      <c r="D21" s="18" t="s">
        <v>17</v>
      </c>
      <c r="E21" s="106" t="s">
        <v>17</v>
      </c>
      <c r="F21" s="107" t="s">
        <v>17</v>
      </c>
      <c r="G21" s="5"/>
    </row>
    <row r="22" spans="1:9" ht="18" customHeight="1">
      <c r="A22" s="25" t="s">
        <v>107</v>
      </c>
      <c r="B22" s="18">
        <v>1</v>
      </c>
      <c r="C22" s="7">
        <v>1</v>
      </c>
      <c r="D22" s="18">
        <f t="shared" si="0"/>
        <v>0</v>
      </c>
      <c r="E22" s="106" t="s">
        <v>161</v>
      </c>
      <c r="F22" s="107" t="s">
        <v>173</v>
      </c>
      <c r="G22" s="5"/>
      <c r="I22" s="8"/>
    </row>
    <row r="23" spans="1:8" ht="18" customHeight="1">
      <c r="A23" s="25" t="s">
        <v>106</v>
      </c>
      <c r="B23" s="18">
        <v>1</v>
      </c>
      <c r="C23" s="7">
        <v>1</v>
      </c>
      <c r="D23" s="18">
        <f t="shared" si="0"/>
        <v>0</v>
      </c>
      <c r="E23" s="106" t="s">
        <v>162</v>
      </c>
      <c r="F23" s="107" t="s">
        <v>174</v>
      </c>
      <c r="G23" s="5"/>
      <c r="H23" s="8"/>
    </row>
    <row r="24" spans="1:6" ht="12.75" thickBot="1">
      <c r="A24" s="10"/>
      <c r="B24" s="19"/>
      <c r="C24" s="23"/>
      <c r="D24" s="23"/>
      <c r="E24" s="42"/>
      <c r="F24" s="20"/>
    </row>
    <row r="25" ht="12">
      <c r="A25" s="55" t="s">
        <v>216</v>
      </c>
    </row>
  </sheetData>
  <mergeCells count="8">
    <mergeCell ref="A4:F4"/>
    <mergeCell ref="A5:F5"/>
    <mergeCell ref="B8:B9"/>
    <mergeCell ref="A8:A9"/>
    <mergeCell ref="C8:D8"/>
    <mergeCell ref="E8:E9"/>
    <mergeCell ref="F8:F9"/>
    <mergeCell ref="A6:F6"/>
  </mergeCells>
  <printOptions horizontalCentered="1" verticalCentered="1"/>
  <pageMargins left="0.3937007874015748" right="0.3937007874015748" top="0.7874015748031497" bottom="0.7874015748031497" header="0" footer="0"/>
  <pageSetup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/>
  <dimension ref="A1:F27"/>
  <sheetViews>
    <sheetView workbookViewId="0" topLeftCell="A1">
      <selection activeCell="A2" sqref="A2"/>
    </sheetView>
  </sheetViews>
  <sheetFormatPr defaultColWidth="11.421875" defaultRowHeight="12.75"/>
  <cols>
    <col min="1" max="1" width="38.8515625" style="2" customWidth="1"/>
    <col min="2" max="2" width="19.8515625" style="2" customWidth="1"/>
    <col min="3" max="3" width="23.7109375" style="2" customWidth="1"/>
    <col min="4" max="4" width="24.57421875" style="2" customWidth="1"/>
    <col min="5" max="5" width="28.7109375" style="2" customWidth="1"/>
    <col min="6" max="6" width="14.8515625" style="1" customWidth="1"/>
    <col min="7" max="7" width="6.8515625" style="2" customWidth="1"/>
    <col min="8" max="8" width="6.57421875" style="2" customWidth="1"/>
    <col min="9" max="9" width="6.140625" style="2" customWidth="1"/>
    <col min="10" max="10" width="7.140625" style="2" customWidth="1"/>
    <col min="11" max="11" width="9.00390625" style="2" customWidth="1"/>
    <col min="12" max="12" width="6.7109375" style="2" customWidth="1"/>
    <col min="13" max="13" width="7.28125" style="2" customWidth="1"/>
    <col min="14" max="14" width="7.421875" style="2" customWidth="1"/>
    <col min="15" max="16384" width="11.421875" style="2" customWidth="1"/>
  </cols>
  <sheetData>
    <row r="1" ht="12">
      <c r="A1" s="3" t="s">
        <v>223</v>
      </c>
    </row>
    <row r="3" spans="1:4" ht="18" customHeight="1">
      <c r="A3" s="131" t="s">
        <v>209</v>
      </c>
      <c r="B3" s="131"/>
      <c r="C3" s="131"/>
      <c r="D3" s="131"/>
    </row>
    <row r="4" spans="1:4" ht="22.5" customHeight="1">
      <c r="A4" s="131" t="s">
        <v>210</v>
      </c>
      <c r="B4" s="131"/>
      <c r="C4" s="131"/>
      <c r="D4" s="131"/>
    </row>
    <row r="5" spans="1:4" ht="24" customHeight="1">
      <c r="A5" s="131"/>
      <c r="B5" s="131"/>
      <c r="C5" s="131"/>
      <c r="D5" s="131"/>
    </row>
    <row r="6" spans="1:4" ht="24" customHeight="1" thickBot="1">
      <c r="A6" s="4"/>
      <c r="B6" s="4"/>
      <c r="C6" s="4"/>
      <c r="D6" s="4"/>
    </row>
    <row r="7" spans="1:4" ht="18" customHeight="1">
      <c r="A7" s="146" t="s">
        <v>143</v>
      </c>
      <c r="B7" s="46" t="s">
        <v>78</v>
      </c>
      <c r="C7" s="46" t="s">
        <v>80</v>
      </c>
      <c r="D7" s="48" t="s">
        <v>82</v>
      </c>
    </row>
    <row r="8" spans="1:4" ht="18" customHeight="1" thickBot="1">
      <c r="A8" s="127"/>
      <c r="B8" s="47" t="s">
        <v>79</v>
      </c>
      <c r="C8" s="47" t="s">
        <v>81</v>
      </c>
      <c r="D8" s="13" t="s">
        <v>83</v>
      </c>
    </row>
    <row r="9" spans="1:6" ht="18" customHeight="1">
      <c r="A9" s="5"/>
      <c r="B9" s="56"/>
      <c r="C9" s="15"/>
      <c r="D9" s="5"/>
      <c r="E9" s="5"/>
      <c r="F9" s="7"/>
    </row>
    <row r="10" spans="1:6" ht="18" customHeight="1">
      <c r="A10" s="6" t="s">
        <v>14</v>
      </c>
      <c r="B10" s="110">
        <f>+SUM(B12:B17)</f>
        <v>1680</v>
      </c>
      <c r="C10" s="111" t="s">
        <v>163</v>
      </c>
      <c r="D10" s="112" t="s">
        <v>164</v>
      </c>
      <c r="E10" s="5"/>
      <c r="F10" s="7"/>
    </row>
    <row r="11" spans="1:6" ht="18" customHeight="1">
      <c r="A11" s="5"/>
      <c r="B11" s="18"/>
      <c r="C11" s="105"/>
      <c r="D11" s="106"/>
      <c r="E11" s="5"/>
      <c r="F11" s="7"/>
    </row>
    <row r="12" spans="1:6" ht="18" customHeight="1">
      <c r="A12" s="5" t="s">
        <v>176</v>
      </c>
      <c r="B12" s="43">
        <v>39</v>
      </c>
      <c r="C12" s="105" t="s">
        <v>180</v>
      </c>
      <c r="D12" s="106" t="s">
        <v>187</v>
      </c>
      <c r="E12" s="5"/>
      <c r="F12" s="2"/>
    </row>
    <row r="13" spans="1:6" ht="18" customHeight="1">
      <c r="A13" s="5" t="s">
        <v>177</v>
      </c>
      <c r="B13" s="58">
        <v>302</v>
      </c>
      <c r="C13" s="105" t="s">
        <v>181</v>
      </c>
      <c r="D13" s="106" t="s">
        <v>188</v>
      </c>
      <c r="E13" s="5"/>
      <c r="F13" s="2"/>
    </row>
    <row r="14" spans="1:6" ht="18" customHeight="1">
      <c r="A14" s="5" t="s">
        <v>51</v>
      </c>
      <c r="B14" s="43">
        <v>889</v>
      </c>
      <c r="C14" s="105" t="s">
        <v>182</v>
      </c>
      <c r="D14" s="106" t="s">
        <v>189</v>
      </c>
      <c r="E14" s="5"/>
      <c r="F14" s="2"/>
    </row>
    <row r="15" spans="1:6" ht="18" customHeight="1">
      <c r="A15" s="5" t="s">
        <v>199</v>
      </c>
      <c r="B15" s="43">
        <v>290</v>
      </c>
      <c r="C15" s="105" t="s">
        <v>183</v>
      </c>
      <c r="D15" s="106" t="s">
        <v>190</v>
      </c>
      <c r="E15" s="5"/>
      <c r="F15" s="2"/>
    </row>
    <row r="16" spans="1:6" ht="18" customHeight="1">
      <c r="A16" s="5"/>
      <c r="B16" s="43"/>
      <c r="C16" s="105"/>
      <c r="D16" s="106"/>
      <c r="E16" s="5"/>
      <c r="F16" s="2"/>
    </row>
    <row r="17" spans="1:6" ht="18" customHeight="1">
      <c r="A17" s="14" t="s">
        <v>53</v>
      </c>
      <c r="B17" s="57">
        <f>+SUM(B19:B21)</f>
        <v>160</v>
      </c>
      <c r="C17" s="103" t="s">
        <v>194</v>
      </c>
      <c r="D17" s="104"/>
      <c r="E17" s="5"/>
      <c r="F17" s="2"/>
    </row>
    <row r="18" spans="1:6" ht="18" customHeight="1">
      <c r="A18" s="5"/>
      <c r="B18" s="58"/>
      <c r="C18" s="105"/>
      <c r="D18" s="106"/>
      <c r="E18" s="5"/>
      <c r="F18" s="7"/>
    </row>
    <row r="19" spans="1:6" ht="18" customHeight="1">
      <c r="A19" s="5" t="s">
        <v>67</v>
      </c>
      <c r="B19" s="43">
        <v>127</v>
      </c>
      <c r="C19" s="105" t="s">
        <v>184</v>
      </c>
      <c r="D19" s="106" t="s">
        <v>191</v>
      </c>
      <c r="E19" s="5"/>
      <c r="F19" s="2"/>
    </row>
    <row r="20" spans="1:6" ht="18" customHeight="1">
      <c r="A20" s="5" t="s">
        <v>54</v>
      </c>
      <c r="B20" s="43">
        <v>25</v>
      </c>
      <c r="C20" s="105" t="s">
        <v>185</v>
      </c>
      <c r="D20" s="106" t="s">
        <v>192</v>
      </c>
      <c r="E20" s="5"/>
      <c r="F20" s="2"/>
    </row>
    <row r="21" spans="1:6" ht="18" customHeight="1">
      <c r="A21" s="5" t="s">
        <v>55</v>
      </c>
      <c r="B21" s="43">
        <v>8</v>
      </c>
      <c r="C21" s="105" t="s">
        <v>186</v>
      </c>
      <c r="D21" s="106" t="s">
        <v>193</v>
      </c>
      <c r="E21" s="5"/>
      <c r="F21" s="2"/>
    </row>
    <row r="22" spans="1:6" ht="18" customHeight="1" thickBot="1">
      <c r="A22" s="10"/>
      <c r="B22" s="19"/>
      <c r="C22" s="19"/>
      <c r="D22" s="10"/>
      <c r="E22" s="5"/>
      <c r="F22" s="7"/>
    </row>
    <row r="23" spans="1:6" ht="12" customHeight="1">
      <c r="A23" s="109" t="s">
        <v>178</v>
      </c>
      <c r="B23" s="5"/>
      <c r="C23" s="5"/>
      <c r="D23" s="5"/>
      <c r="E23" s="5"/>
      <c r="F23" s="7"/>
    </row>
    <row r="24" spans="1:6" ht="13.5" customHeight="1">
      <c r="A24" s="109" t="s">
        <v>179</v>
      </c>
      <c r="E24" s="5"/>
      <c r="F24" s="7"/>
    </row>
    <row r="25" spans="1:6" ht="13.5" customHeight="1">
      <c r="A25" s="82"/>
      <c r="E25" s="5"/>
      <c r="F25" s="7"/>
    </row>
    <row r="26" spans="1:6" ht="12">
      <c r="A26" s="60" t="s">
        <v>216</v>
      </c>
      <c r="E26" s="5"/>
      <c r="F26" s="7"/>
    </row>
    <row r="27" spans="1:6" ht="12">
      <c r="A27" s="121"/>
      <c r="E27" s="5"/>
      <c r="F27" s="24"/>
    </row>
  </sheetData>
  <mergeCells count="4">
    <mergeCell ref="A3:D3"/>
    <mergeCell ref="A4:D4"/>
    <mergeCell ref="A5:D5"/>
    <mergeCell ref="A7:A8"/>
  </mergeCells>
  <printOptions horizontalCentered="1" verticalCentered="1"/>
  <pageMargins left="0.3937007874015748" right="0.3937007874015748" top="0.7874015748031497" bottom="0.7874015748031497" header="0" footer="0"/>
  <pageSetup horizontalDpi="600" verticalDpi="6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1"/>
  <sheetViews>
    <sheetView workbookViewId="0" topLeftCell="A1">
      <selection activeCell="A2" sqref="A2"/>
    </sheetView>
  </sheetViews>
  <sheetFormatPr defaultColWidth="11.421875" defaultRowHeight="15" customHeight="1"/>
  <cols>
    <col min="1" max="1" width="34.140625" style="64" customWidth="1"/>
    <col min="2" max="16" width="5.7109375" style="64" customWidth="1"/>
    <col min="17" max="16384" width="11.421875" style="64" customWidth="1"/>
  </cols>
  <sheetData>
    <row r="1" ht="15" customHeight="1">
      <c r="A1" s="63" t="s">
        <v>224</v>
      </c>
    </row>
    <row r="2" ht="15" customHeight="1">
      <c r="A2" s="63"/>
    </row>
    <row r="3" spans="1:16" ht="15" customHeight="1">
      <c r="A3" s="152" t="s">
        <v>211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</row>
    <row r="4" spans="1:16" ht="15" customHeight="1">
      <c r="A4" s="152" t="s">
        <v>212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</row>
    <row r="5" spans="1:16" ht="15" customHeight="1" thickBot="1">
      <c r="A5" s="65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6" ht="15" customHeight="1">
      <c r="A6" s="67" t="s">
        <v>84</v>
      </c>
      <c r="B6" s="154" t="s">
        <v>14</v>
      </c>
      <c r="C6" s="156" t="s">
        <v>213</v>
      </c>
      <c r="D6" s="157"/>
      <c r="E6" s="156" t="s">
        <v>124</v>
      </c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</row>
    <row r="7" spans="1:16" s="63" customFormat="1" ht="15" customHeight="1" thickBot="1">
      <c r="A7" s="62" t="s">
        <v>85</v>
      </c>
      <c r="B7" s="155"/>
      <c r="C7" s="68" t="s">
        <v>125</v>
      </c>
      <c r="D7" s="69" t="s">
        <v>18</v>
      </c>
      <c r="E7" s="68" t="s">
        <v>8</v>
      </c>
      <c r="F7" s="68" t="s">
        <v>9</v>
      </c>
      <c r="G7" s="68" t="s">
        <v>10</v>
      </c>
      <c r="H7" s="68" t="s">
        <v>11</v>
      </c>
      <c r="I7" s="68" t="s">
        <v>12</v>
      </c>
      <c r="J7" s="68" t="s">
        <v>13</v>
      </c>
      <c r="K7" s="68" t="s">
        <v>100</v>
      </c>
      <c r="L7" s="68" t="s">
        <v>101</v>
      </c>
      <c r="M7" s="68" t="s">
        <v>144</v>
      </c>
      <c r="N7" s="68" t="s">
        <v>102</v>
      </c>
      <c r="O7" s="68" t="s">
        <v>103</v>
      </c>
      <c r="P7" s="68" t="s">
        <v>104</v>
      </c>
    </row>
    <row r="8" spans="1:16" s="63" customFormat="1" ht="15" customHeight="1">
      <c r="A8" s="70" t="s">
        <v>14</v>
      </c>
      <c r="B8" s="71">
        <f>SUM(B10:B40)</f>
        <v>717</v>
      </c>
      <c r="C8" s="71">
        <f>SUM(C10:C40)</f>
        <v>703</v>
      </c>
      <c r="D8" s="71">
        <f>SUM(D10:D40)</f>
        <v>14</v>
      </c>
      <c r="E8" s="72">
        <f>SUM(E10:E40)</f>
        <v>57</v>
      </c>
      <c r="F8" s="72">
        <f aca="true" t="shared" si="0" ref="F8:P8">SUM(F10:F40)</f>
        <v>65</v>
      </c>
      <c r="G8" s="72">
        <f t="shared" si="0"/>
        <v>66</v>
      </c>
      <c r="H8" s="72">
        <f t="shared" si="0"/>
        <v>71</v>
      </c>
      <c r="I8" s="72">
        <f t="shared" si="0"/>
        <v>54</v>
      </c>
      <c r="J8" s="72">
        <f t="shared" si="0"/>
        <v>39</v>
      </c>
      <c r="K8" s="72">
        <f t="shared" si="0"/>
        <v>56</v>
      </c>
      <c r="L8" s="72">
        <f t="shared" si="0"/>
        <v>69</v>
      </c>
      <c r="M8" s="72">
        <f t="shared" si="0"/>
        <v>56</v>
      </c>
      <c r="N8" s="72">
        <f t="shared" si="0"/>
        <v>74</v>
      </c>
      <c r="O8" s="72">
        <f t="shared" si="0"/>
        <v>57</v>
      </c>
      <c r="P8" s="72">
        <f t="shared" si="0"/>
        <v>53</v>
      </c>
    </row>
    <row r="9" spans="2:16" s="63" customFormat="1" ht="15" customHeight="1">
      <c r="B9" s="73"/>
      <c r="C9" s="73"/>
      <c r="D9" s="73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</row>
    <row r="10" spans="1:17" ht="15" customHeight="1">
      <c r="A10" s="64" t="s">
        <v>68</v>
      </c>
      <c r="B10" s="75">
        <f>C10+D10</f>
        <v>15</v>
      </c>
      <c r="C10" s="75">
        <f>9+4+2</f>
        <v>15</v>
      </c>
      <c r="D10" s="73">
        <v>0</v>
      </c>
      <c r="E10" s="28">
        <v>1</v>
      </c>
      <c r="F10" s="28">
        <v>1</v>
      </c>
      <c r="G10" s="28">
        <v>2</v>
      </c>
      <c r="H10" s="28">
        <v>2</v>
      </c>
      <c r="I10" s="74">
        <v>0</v>
      </c>
      <c r="J10" s="28">
        <v>3</v>
      </c>
      <c r="K10" s="74">
        <v>0</v>
      </c>
      <c r="L10" s="74">
        <v>0</v>
      </c>
      <c r="M10" s="74">
        <v>0</v>
      </c>
      <c r="N10" s="74">
        <v>4</v>
      </c>
      <c r="O10" s="74">
        <v>0</v>
      </c>
      <c r="P10" s="74">
        <v>2</v>
      </c>
      <c r="Q10" s="63"/>
    </row>
    <row r="11" spans="1:17" ht="15" customHeight="1">
      <c r="A11" s="64" t="s">
        <v>20</v>
      </c>
      <c r="B11" s="75">
        <f aca="true" t="shared" si="1" ref="B11:B40">C11+D11</f>
        <v>34</v>
      </c>
      <c r="C11" s="75">
        <f>4+4+2+2+5+7+1+3+3+3</f>
        <v>34</v>
      </c>
      <c r="D11" s="73">
        <v>0</v>
      </c>
      <c r="E11" s="28">
        <v>0</v>
      </c>
      <c r="F11" s="28">
        <v>4</v>
      </c>
      <c r="G11" s="28">
        <v>4</v>
      </c>
      <c r="H11" s="28">
        <v>2</v>
      </c>
      <c r="I11" s="28">
        <v>2</v>
      </c>
      <c r="J11" s="28">
        <v>0</v>
      </c>
      <c r="K11" s="28">
        <v>5</v>
      </c>
      <c r="L11" s="74">
        <v>7</v>
      </c>
      <c r="M11" s="74">
        <v>1</v>
      </c>
      <c r="N11" s="74">
        <v>3</v>
      </c>
      <c r="O11" s="74">
        <v>3</v>
      </c>
      <c r="P11" s="74">
        <v>3</v>
      </c>
      <c r="Q11" s="63"/>
    </row>
    <row r="12" spans="1:17" ht="15" customHeight="1">
      <c r="A12" s="64" t="s">
        <v>126</v>
      </c>
      <c r="B12" s="75">
        <f t="shared" si="1"/>
        <v>7</v>
      </c>
      <c r="C12" s="75">
        <f>6</f>
        <v>6</v>
      </c>
      <c r="D12" s="73">
        <f>1</f>
        <v>1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1</v>
      </c>
      <c r="K12" s="28">
        <v>0</v>
      </c>
      <c r="L12" s="74">
        <v>0</v>
      </c>
      <c r="M12" s="74">
        <v>6</v>
      </c>
      <c r="N12" s="74">
        <v>0</v>
      </c>
      <c r="O12" s="74">
        <v>0</v>
      </c>
      <c r="P12" s="74">
        <v>0</v>
      </c>
      <c r="Q12" s="63"/>
    </row>
    <row r="13" spans="1:17" ht="15" customHeight="1">
      <c r="A13" s="64" t="s">
        <v>22</v>
      </c>
      <c r="B13" s="75">
        <f t="shared" si="1"/>
        <v>4</v>
      </c>
      <c r="C13" s="75">
        <v>4</v>
      </c>
      <c r="D13" s="73">
        <v>0</v>
      </c>
      <c r="E13" s="28">
        <v>0</v>
      </c>
      <c r="F13" s="28">
        <v>0</v>
      </c>
      <c r="G13" s="28">
        <v>0</v>
      </c>
      <c r="H13" s="28">
        <v>0</v>
      </c>
      <c r="I13" s="28">
        <v>1</v>
      </c>
      <c r="J13" s="28">
        <v>0</v>
      </c>
      <c r="K13" s="28">
        <v>0</v>
      </c>
      <c r="L13" s="74">
        <v>0</v>
      </c>
      <c r="M13" s="74">
        <v>0</v>
      </c>
      <c r="N13" s="74">
        <v>3</v>
      </c>
      <c r="O13" s="74">
        <v>0</v>
      </c>
      <c r="P13" s="74">
        <v>0</v>
      </c>
      <c r="Q13" s="63"/>
    </row>
    <row r="14" spans="1:17" ht="15" customHeight="1">
      <c r="A14" s="64" t="s">
        <v>127</v>
      </c>
      <c r="B14" s="75">
        <f t="shared" si="1"/>
        <v>2</v>
      </c>
      <c r="C14" s="75">
        <f>1+1</f>
        <v>2</v>
      </c>
      <c r="D14" s="73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1</v>
      </c>
      <c r="K14" s="28">
        <v>0</v>
      </c>
      <c r="L14" s="74">
        <v>0</v>
      </c>
      <c r="M14" s="74">
        <v>0</v>
      </c>
      <c r="N14" s="74">
        <v>0</v>
      </c>
      <c r="O14" s="74">
        <v>1</v>
      </c>
      <c r="P14" s="74">
        <v>0</v>
      </c>
      <c r="Q14" s="63"/>
    </row>
    <row r="15" spans="1:17" ht="15" customHeight="1">
      <c r="A15" s="64" t="s">
        <v>24</v>
      </c>
      <c r="B15" s="75">
        <f t="shared" si="1"/>
        <v>14</v>
      </c>
      <c r="C15" s="75">
        <f>1+1+5+3+1+1+1+1</f>
        <v>14</v>
      </c>
      <c r="D15" s="73">
        <v>0</v>
      </c>
      <c r="E15" s="28">
        <v>0</v>
      </c>
      <c r="F15" s="28">
        <v>1</v>
      </c>
      <c r="G15" s="28">
        <v>1</v>
      </c>
      <c r="H15" s="28">
        <v>0</v>
      </c>
      <c r="I15" s="28">
        <v>5</v>
      </c>
      <c r="J15" s="28">
        <v>0</v>
      </c>
      <c r="K15" s="28">
        <v>3</v>
      </c>
      <c r="L15" s="74">
        <v>0</v>
      </c>
      <c r="M15" s="74">
        <v>1</v>
      </c>
      <c r="N15" s="74">
        <v>1</v>
      </c>
      <c r="O15" s="74">
        <v>1</v>
      </c>
      <c r="P15" s="74">
        <v>1</v>
      </c>
      <c r="Q15" s="63"/>
    </row>
    <row r="16" spans="1:17" ht="15" customHeight="1">
      <c r="A16" s="64" t="s">
        <v>128</v>
      </c>
      <c r="B16" s="75">
        <f t="shared" si="1"/>
        <v>10</v>
      </c>
      <c r="C16" s="75">
        <f>1+8</f>
        <v>9</v>
      </c>
      <c r="D16" s="73">
        <v>1</v>
      </c>
      <c r="E16" s="28">
        <v>1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9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63"/>
    </row>
    <row r="17" spans="1:17" ht="15" customHeight="1">
      <c r="A17" s="64" t="s">
        <v>26</v>
      </c>
      <c r="B17" s="75">
        <f t="shared" si="1"/>
        <v>97</v>
      </c>
      <c r="C17" s="75">
        <f>8+7+15+9+5+7+5+7+16+7+9</f>
        <v>95</v>
      </c>
      <c r="D17" s="73">
        <v>2</v>
      </c>
      <c r="E17" s="28">
        <v>8</v>
      </c>
      <c r="F17" s="28">
        <v>7</v>
      </c>
      <c r="G17" s="28">
        <v>15</v>
      </c>
      <c r="H17" s="28">
        <v>9</v>
      </c>
      <c r="I17" s="28">
        <v>5</v>
      </c>
      <c r="J17" s="28">
        <v>7</v>
      </c>
      <c r="K17" s="28">
        <v>0</v>
      </c>
      <c r="L17" s="74">
        <v>7</v>
      </c>
      <c r="M17" s="74">
        <v>7</v>
      </c>
      <c r="N17" s="74">
        <v>16</v>
      </c>
      <c r="O17" s="74">
        <v>7</v>
      </c>
      <c r="P17" s="74">
        <v>9</v>
      </c>
      <c r="Q17" s="63"/>
    </row>
    <row r="18" spans="1:17" ht="15" customHeight="1">
      <c r="A18" s="64" t="s">
        <v>29</v>
      </c>
      <c r="B18" s="75">
        <f t="shared" si="1"/>
        <v>12</v>
      </c>
      <c r="C18" s="75">
        <f>1+1+2+2+2+2+1</f>
        <v>11</v>
      </c>
      <c r="D18" s="73">
        <v>1</v>
      </c>
      <c r="E18" s="28">
        <v>1</v>
      </c>
      <c r="F18" s="28">
        <v>1</v>
      </c>
      <c r="G18" s="28">
        <v>2</v>
      </c>
      <c r="H18" s="28">
        <v>2</v>
      </c>
      <c r="I18" s="28">
        <v>2</v>
      </c>
      <c r="J18" s="28">
        <v>1</v>
      </c>
      <c r="K18" s="28">
        <v>0</v>
      </c>
      <c r="L18" s="74">
        <v>0</v>
      </c>
      <c r="M18" s="74">
        <v>2</v>
      </c>
      <c r="N18" s="74">
        <v>0</v>
      </c>
      <c r="O18" s="74">
        <v>1</v>
      </c>
      <c r="P18" s="74">
        <v>0</v>
      </c>
      <c r="Q18" s="63"/>
    </row>
    <row r="19" spans="1:17" ht="15" customHeight="1">
      <c r="A19" s="64" t="s">
        <v>30</v>
      </c>
      <c r="B19" s="75">
        <f t="shared" si="1"/>
        <v>3</v>
      </c>
      <c r="C19" s="75">
        <v>3</v>
      </c>
      <c r="D19" s="73">
        <v>0</v>
      </c>
      <c r="E19" s="28">
        <v>1</v>
      </c>
      <c r="F19" s="28">
        <v>0</v>
      </c>
      <c r="G19" s="28">
        <v>0</v>
      </c>
      <c r="H19" s="28">
        <v>1</v>
      </c>
      <c r="I19" s="28">
        <v>0</v>
      </c>
      <c r="J19" s="28">
        <v>0</v>
      </c>
      <c r="K19" s="28">
        <v>0</v>
      </c>
      <c r="L19" s="74">
        <v>1</v>
      </c>
      <c r="M19" s="74">
        <v>0</v>
      </c>
      <c r="N19" s="74">
        <v>0</v>
      </c>
      <c r="O19" s="74">
        <v>0</v>
      </c>
      <c r="P19" s="74">
        <v>0</v>
      </c>
      <c r="Q19" s="63"/>
    </row>
    <row r="20" spans="1:17" ht="15" customHeight="1">
      <c r="A20" s="64" t="s">
        <v>31</v>
      </c>
      <c r="B20" s="75">
        <f t="shared" si="1"/>
        <v>2</v>
      </c>
      <c r="C20" s="75">
        <v>2</v>
      </c>
      <c r="D20" s="73">
        <v>0</v>
      </c>
      <c r="E20" s="28">
        <v>0</v>
      </c>
      <c r="F20" s="28">
        <v>0</v>
      </c>
      <c r="G20" s="28">
        <v>0</v>
      </c>
      <c r="H20" s="28">
        <v>1</v>
      </c>
      <c r="I20" s="28">
        <v>1</v>
      </c>
      <c r="J20" s="28">
        <v>0</v>
      </c>
      <c r="K20" s="28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63"/>
    </row>
    <row r="21" spans="1:17" ht="15" customHeight="1">
      <c r="A21" s="64" t="s">
        <v>32</v>
      </c>
      <c r="B21" s="75">
        <f t="shared" si="1"/>
        <v>1</v>
      </c>
      <c r="C21" s="75">
        <f>1</f>
        <v>1</v>
      </c>
      <c r="D21" s="73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74">
        <v>0</v>
      </c>
      <c r="M21" s="74">
        <v>0</v>
      </c>
      <c r="N21" s="74">
        <v>0</v>
      </c>
      <c r="O21" s="74">
        <v>1</v>
      </c>
      <c r="P21" s="74">
        <v>0</v>
      </c>
      <c r="Q21" s="63"/>
    </row>
    <row r="22" spans="1:17" ht="15" customHeight="1">
      <c r="A22" s="64" t="s">
        <v>123</v>
      </c>
      <c r="B22" s="75">
        <f t="shared" si="1"/>
        <v>12</v>
      </c>
      <c r="C22" s="75">
        <f>1+4+2+1+1+3</f>
        <v>12</v>
      </c>
      <c r="D22" s="73">
        <v>0</v>
      </c>
      <c r="E22" s="28">
        <v>1</v>
      </c>
      <c r="F22" s="28">
        <v>0</v>
      </c>
      <c r="G22" s="28">
        <v>0</v>
      </c>
      <c r="H22" s="28">
        <v>4</v>
      </c>
      <c r="I22" s="28">
        <v>0</v>
      </c>
      <c r="J22" s="28">
        <v>2</v>
      </c>
      <c r="K22" s="28">
        <v>0</v>
      </c>
      <c r="L22" s="74">
        <v>1</v>
      </c>
      <c r="M22" s="74">
        <v>0</v>
      </c>
      <c r="N22" s="74">
        <v>1</v>
      </c>
      <c r="O22" s="74">
        <v>0</v>
      </c>
      <c r="P22" s="74">
        <v>3</v>
      </c>
      <c r="Q22" s="63"/>
    </row>
    <row r="23" spans="1:17" ht="15" customHeight="1">
      <c r="A23" s="64" t="s">
        <v>36</v>
      </c>
      <c r="B23" s="75">
        <f t="shared" si="1"/>
        <v>38</v>
      </c>
      <c r="C23" s="75">
        <f>20+4+2+1+3+4+1</f>
        <v>35</v>
      </c>
      <c r="D23" s="73">
        <v>3</v>
      </c>
      <c r="E23" s="28">
        <v>2</v>
      </c>
      <c r="F23" s="28">
        <v>2</v>
      </c>
      <c r="G23" s="28">
        <v>4</v>
      </c>
      <c r="H23" s="28">
        <v>6</v>
      </c>
      <c r="I23" s="28">
        <v>5</v>
      </c>
      <c r="J23" s="28">
        <v>1</v>
      </c>
      <c r="K23" s="28">
        <v>4</v>
      </c>
      <c r="L23" s="74">
        <v>5</v>
      </c>
      <c r="M23" s="74">
        <v>1</v>
      </c>
      <c r="N23" s="74">
        <v>3</v>
      </c>
      <c r="O23" s="74">
        <v>4</v>
      </c>
      <c r="P23" s="74">
        <v>1</v>
      </c>
      <c r="Q23" s="63"/>
    </row>
    <row r="24" spans="1:17" ht="15" customHeight="1">
      <c r="A24" s="64" t="s">
        <v>39</v>
      </c>
      <c r="B24" s="75">
        <f t="shared" si="1"/>
        <v>2</v>
      </c>
      <c r="C24" s="75">
        <f>1+1</f>
        <v>2</v>
      </c>
      <c r="D24" s="73">
        <v>0</v>
      </c>
      <c r="E24" s="28">
        <v>0</v>
      </c>
      <c r="F24" s="28">
        <v>0</v>
      </c>
      <c r="G24" s="28">
        <v>1</v>
      </c>
      <c r="H24" s="28">
        <v>0</v>
      </c>
      <c r="I24" s="28">
        <v>0</v>
      </c>
      <c r="J24" s="28">
        <v>0</v>
      </c>
      <c r="K24" s="28">
        <v>0</v>
      </c>
      <c r="L24" s="74">
        <v>0</v>
      </c>
      <c r="M24" s="74">
        <v>0</v>
      </c>
      <c r="N24" s="74">
        <v>0</v>
      </c>
      <c r="O24" s="74">
        <v>0</v>
      </c>
      <c r="P24" s="74">
        <v>1</v>
      </c>
      <c r="Q24" s="63"/>
    </row>
    <row r="25" spans="1:17" ht="15" customHeight="1">
      <c r="A25" s="64" t="s">
        <v>42</v>
      </c>
      <c r="B25" s="75">
        <f t="shared" si="1"/>
        <v>15</v>
      </c>
      <c r="C25" s="75">
        <f>9+2+2+2</f>
        <v>15</v>
      </c>
      <c r="D25" s="73">
        <v>0</v>
      </c>
      <c r="E25" s="28">
        <v>0</v>
      </c>
      <c r="F25" s="28">
        <v>1</v>
      </c>
      <c r="G25" s="28">
        <v>0</v>
      </c>
      <c r="H25" s="28">
        <v>3</v>
      </c>
      <c r="I25" s="28">
        <v>0</v>
      </c>
      <c r="J25" s="28">
        <v>2</v>
      </c>
      <c r="K25" s="28">
        <v>1</v>
      </c>
      <c r="L25" s="74">
        <v>2</v>
      </c>
      <c r="M25" s="74">
        <v>2</v>
      </c>
      <c r="N25" s="74">
        <v>2</v>
      </c>
      <c r="O25" s="74">
        <v>2</v>
      </c>
      <c r="P25" s="74">
        <v>0</v>
      </c>
      <c r="Q25" s="63"/>
    </row>
    <row r="26" spans="1:17" ht="15" customHeight="1">
      <c r="A26" s="64" t="s">
        <v>47</v>
      </c>
      <c r="B26" s="75">
        <f t="shared" si="1"/>
        <v>1</v>
      </c>
      <c r="C26" s="75">
        <v>1</v>
      </c>
      <c r="D26" s="73">
        <v>0</v>
      </c>
      <c r="E26" s="28">
        <v>0</v>
      </c>
      <c r="F26" s="28">
        <v>1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63"/>
    </row>
    <row r="27" spans="1:17" ht="15" customHeight="1">
      <c r="A27" s="64" t="s">
        <v>49</v>
      </c>
      <c r="B27" s="75">
        <f t="shared" si="1"/>
        <v>4</v>
      </c>
      <c r="C27" s="75">
        <v>4</v>
      </c>
      <c r="D27" s="73">
        <v>0</v>
      </c>
      <c r="E27" s="28">
        <v>1</v>
      </c>
      <c r="F27" s="28">
        <v>2</v>
      </c>
      <c r="G27" s="28">
        <v>0</v>
      </c>
      <c r="H27" s="28">
        <v>1</v>
      </c>
      <c r="I27" s="28">
        <v>0</v>
      </c>
      <c r="J27" s="28">
        <v>0</v>
      </c>
      <c r="K27" s="28">
        <v>0</v>
      </c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63"/>
    </row>
    <row r="28" spans="1:17" ht="15" customHeight="1">
      <c r="A28" s="64" t="s">
        <v>129</v>
      </c>
      <c r="B28" s="75">
        <f t="shared" si="1"/>
        <v>3</v>
      </c>
      <c r="C28" s="75">
        <f>3</f>
        <v>3</v>
      </c>
      <c r="D28" s="73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74">
        <v>0</v>
      </c>
      <c r="M28" s="74">
        <v>0</v>
      </c>
      <c r="N28" s="74">
        <v>0</v>
      </c>
      <c r="O28" s="74">
        <v>3</v>
      </c>
      <c r="P28" s="74">
        <v>0</v>
      </c>
      <c r="Q28" s="63"/>
    </row>
    <row r="29" spans="1:17" ht="15" customHeight="1">
      <c r="A29" s="64" t="s">
        <v>50</v>
      </c>
      <c r="B29" s="75">
        <f t="shared" si="1"/>
        <v>10</v>
      </c>
      <c r="C29" s="75">
        <f>1+1+2+2+2+1+1</f>
        <v>10</v>
      </c>
      <c r="D29" s="73">
        <v>0</v>
      </c>
      <c r="E29" s="28">
        <v>0</v>
      </c>
      <c r="F29" s="28">
        <v>1</v>
      </c>
      <c r="G29" s="28">
        <v>0</v>
      </c>
      <c r="H29" s="28">
        <v>0</v>
      </c>
      <c r="I29" s="28">
        <v>1</v>
      </c>
      <c r="J29" s="28">
        <v>0</v>
      </c>
      <c r="K29" s="28">
        <v>0</v>
      </c>
      <c r="L29" s="74">
        <v>2</v>
      </c>
      <c r="M29" s="74">
        <v>2</v>
      </c>
      <c r="N29" s="74">
        <v>2</v>
      </c>
      <c r="O29" s="74">
        <v>1</v>
      </c>
      <c r="P29" s="74">
        <v>1</v>
      </c>
      <c r="Q29" s="63"/>
    </row>
    <row r="30" spans="1:17" ht="15" customHeight="1">
      <c r="A30" s="64" t="s">
        <v>98</v>
      </c>
      <c r="B30" s="75">
        <f t="shared" si="1"/>
        <v>307</v>
      </c>
      <c r="C30" s="75">
        <f>25+36+29+33+18+11+26+33+21+34+19+21</f>
        <v>306</v>
      </c>
      <c r="D30" s="73">
        <f>1</f>
        <v>1</v>
      </c>
      <c r="E30" s="28">
        <v>25</v>
      </c>
      <c r="F30" s="28">
        <v>36</v>
      </c>
      <c r="G30" s="28">
        <v>29</v>
      </c>
      <c r="H30" s="28">
        <v>33</v>
      </c>
      <c r="I30" s="28">
        <v>18</v>
      </c>
      <c r="J30" s="28">
        <v>11</v>
      </c>
      <c r="K30" s="28">
        <v>27</v>
      </c>
      <c r="L30" s="74">
        <v>33</v>
      </c>
      <c r="M30" s="74">
        <v>21</v>
      </c>
      <c r="N30" s="74">
        <v>34</v>
      </c>
      <c r="O30" s="74">
        <v>19</v>
      </c>
      <c r="P30" s="74">
        <v>21</v>
      </c>
      <c r="Q30" s="63"/>
    </row>
    <row r="31" spans="1:17" ht="15" customHeight="1">
      <c r="A31" s="64" t="s">
        <v>57</v>
      </c>
      <c r="B31" s="75">
        <f t="shared" si="1"/>
        <v>11</v>
      </c>
      <c r="C31" s="75">
        <f>8+3</f>
        <v>11</v>
      </c>
      <c r="D31" s="73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8</v>
      </c>
      <c r="K31" s="28">
        <v>0</v>
      </c>
      <c r="L31" s="74">
        <v>0</v>
      </c>
      <c r="M31" s="74">
        <v>0</v>
      </c>
      <c r="N31" s="74">
        <v>0</v>
      </c>
      <c r="O31" s="74">
        <v>3</v>
      </c>
      <c r="P31" s="74">
        <v>0</v>
      </c>
      <c r="Q31" s="63"/>
    </row>
    <row r="32" spans="1:17" ht="15" customHeight="1">
      <c r="A32" s="64" t="s">
        <v>58</v>
      </c>
      <c r="B32" s="75">
        <f t="shared" si="1"/>
        <v>1</v>
      </c>
      <c r="C32" s="75">
        <v>1</v>
      </c>
      <c r="D32" s="73">
        <v>0</v>
      </c>
      <c r="E32" s="28">
        <v>0</v>
      </c>
      <c r="F32" s="28">
        <v>1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74">
        <v>0</v>
      </c>
      <c r="M32" s="74">
        <v>0</v>
      </c>
      <c r="N32" s="74">
        <v>0</v>
      </c>
      <c r="O32" s="74">
        <v>0</v>
      </c>
      <c r="P32" s="74">
        <v>0</v>
      </c>
      <c r="Q32" s="63"/>
    </row>
    <row r="33" spans="1:17" ht="15" customHeight="1">
      <c r="A33" s="64" t="s">
        <v>122</v>
      </c>
      <c r="B33" s="75">
        <f t="shared" si="1"/>
        <v>6</v>
      </c>
      <c r="C33" s="75">
        <f>4+2</f>
        <v>6</v>
      </c>
      <c r="D33" s="73">
        <v>0</v>
      </c>
      <c r="E33" s="28">
        <v>1</v>
      </c>
      <c r="F33" s="28">
        <v>0</v>
      </c>
      <c r="G33" s="28">
        <v>1</v>
      </c>
      <c r="H33" s="28">
        <v>0</v>
      </c>
      <c r="I33" s="28">
        <v>1</v>
      </c>
      <c r="J33" s="28">
        <v>0</v>
      </c>
      <c r="K33" s="28">
        <v>0</v>
      </c>
      <c r="L33" s="74">
        <v>1</v>
      </c>
      <c r="M33" s="74">
        <v>2</v>
      </c>
      <c r="N33" s="74">
        <v>0</v>
      </c>
      <c r="O33" s="74">
        <v>0</v>
      </c>
      <c r="P33" s="74">
        <v>0</v>
      </c>
      <c r="Q33" s="63"/>
    </row>
    <row r="34" spans="1:17" ht="15" customHeight="1">
      <c r="A34" s="64" t="s">
        <v>99</v>
      </c>
      <c r="B34" s="75">
        <f t="shared" si="1"/>
        <v>21</v>
      </c>
      <c r="C34" s="75">
        <f>15+1+3</f>
        <v>19</v>
      </c>
      <c r="D34" s="73">
        <v>2</v>
      </c>
      <c r="E34" s="28">
        <v>9</v>
      </c>
      <c r="F34" s="28">
        <v>3</v>
      </c>
      <c r="G34" s="28">
        <v>0</v>
      </c>
      <c r="H34" s="28">
        <v>0</v>
      </c>
      <c r="I34" s="28">
        <v>3</v>
      </c>
      <c r="J34" s="28">
        <v>0</v>
      </c>
      <c r="K34" s="28">
        <v>1</v>
      </c>
      <c r="L34" s="74">
        <v>0</v>
      </c>
      <c r="M34" s="74">
        <v>1</v>
      </c>
      <c r="N34" s="74">
        <v>0</v>
      </c>
      <c r="O34" s="74">
        <v>1</v>
      </c>
      <c r="P34" s="74">
        <v>3</v>
      </c>
      <c r="Q34" s="63"/>
    </row>
    <row r="35" spans="1:17" ht="15" customHeight="1">
      <c r="A35" s="64" t="s">
        <v>130</v>
      </c>
      <c r="B35" s="75">
        <f t="shared" si="1"/>
        <v>31</v>
      </c>
      <c r="C35" s="75">
        <f>1+4+1+7+1+5+7+2+1</f>
        <v>29</v>
      </c>
      <c r="D35" s="73">
        <f>2</f>
        <v>2</v>
      </c>
      <c r="E35" s="28">
        <v>0</v>
      </c>
      <c r="F35" s="28">
        <v>1</v>
      </c>
      <c r="G35" s="28">
        <v>4</v>
      </c>
      <c r="H35" s="28">
        <v>1</v>
      </c>
      <c r="I35" s="28">
        <v>7</v>
      </c>
      <c r="J35" s="28">
        <v>0</v>
      </c>
      <c r="K35" s="28">
        <v>1</v>
      </c>
      <c r="L35" s="74">
        <v>5</v>
      </c>
      <c r="M35" s="74">
        <v>7</v>
      </c>
      <c r="N35" s="74">
        <v>2</v>
      </c>
      <c r="O35" s="74">
        <v>0</v>
      </c>
      <c r="P35" s="74">
        <v>3</v>
      </c>
      <c r="Q35" s="63"/>
    </row>
    <row r="36" spans="1:17" ht="15" customHeight="1">
      <c r="A36" s="64" t="s">
        <v>60</v>
      </c>
      <c r="B36" s="75">
        <f t="shared" si="1"/>
        <v>2</v>
      </c>
      <c r="C36" s="75">
        <v>2</v>
      </c>
      <c r="D36" s="73">
        <v>0</v>
      </c>
      <c r="E36" s="28">
        <v>1</v>
      </c>
      <c r="F36" s="28">
        <v>1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74">
        <v>0</v>
      </c>
      <c r="M36" s="74">
        <v>0</v>
      </c>
      <c r="N36" s="74">
        <v>0</v>
      </c>
      <c r="O36" s="74">
        <v>0</v>
      </c>
      <c r="P36" s="74">
        <v>0</v>
      </c>
      <c r="Q36" s="63"/>
    </row>
    <row r="37" spans="1:17" ht="15" customHeight="1">
      <c r="A37" s="64" t="s">
        <v>63</v>
      </c>
      <c r="B37" s="75">
        <f t="shared" si="1"/>
        <v>31</v>
      </c>
      <c r="C37" s="75">
        <f>3+2+2+6+2+1+3+1+3+2+5+1</f>
        <v>31</v>
      </c>
      <c r="D37" s="73">
        <v>0</v>
      </c>
      <c r="E37" s="28">
        <v>3</v>
      </c>
      <c r="F37" s="28">
        <v>2</v>
      </c>
      <c r="G37" s="28">
        <v>2</v>
      </c>
      <c r="H37" s="28">
        <v>6</v>
      </c>
      <c r="I37" s="28">
        <v>2</v>
      </c>
      <c r="J37" s="28">
        <v>1</v>
      </c>
      <c r="K37" s="28">
        <v>3</v>
      </c>
      <c r="L37" s="74">
        <v>1</v>
      </c>
      <c r="M37" s="74">
        <v>3</v>
      </c>
      <c r="N37" s="74">
        <v>2</v>
      </c>
      <c r="O37" s="74">
        <v>5</v>
      </c>
      <c r="P37" s="74">
        <v>1</v>
      </c>
      <c r="Q37" s="63"/>
    </row>
    <row r="38" spans="1:17" s="76" customFormat="1" ht="15" customHeight="1">
      <c r="A38" s="76" t="s">
        <v>64</v>
      </c>
      <c r="B38" s="75">
        <f t="shared" si="1"/>
        <v>4</v>
      </c>
      <c r="C38" s="75">
        <f>3+1</f>
        <v>4</v>
      </c>
      <c r="D38" s="73">
        <v>0</v>
      </c>
      <c r="E38" s="30">
        <v>1</v>
      </c>
      <c r="F38" s="30">
        <v>0</v>
      </c>
      <c r="G38" s="30">
        <v>0</v>
      </c>
      <c r="H38" s="30">
        <v>0</v>
      </c>
      <c r="I38" s="30">
        <v>1</v>
      </c>
      <c r="J38" s="30">
        <v>1</v>
      </c>
      <c r="K38" s="30">
        <v>0</v>
      </c>
      <c r="L38" s="77">
        <v>0</v>
      </c>
      <c r="M38" s="77">
        <v>0</v>
      </c>
      <c r="N38" s="77">
        <v>0</v>
      </c>
      <c r="O38" s="77">
        <v>0</v>
      </c>
      <c r="P38" s="77">
        <v>1</v>
      </c>
      <c r="Q38" s="63"/>
    </row>
    <row r="39" spans="1:17" ht="15" customHeight="1">
      <c r="A39" s="64" t="s">
        <v>66</v>
      </c>
      <c r="B39" s="75">
        <f t="shared" si="1"/>
        <v>7</v>
      </c>
      <c r="C39" s="75">
        <f>3+3</f>
        <v>6</v>
      </c>
      <c r="D39" s="73">
        <v>1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1</v>
      </c>
      <c r="L39" s="74">
        <v>3</v>
      </c>
      <c r="M39" s="74">
        <v>0</v>
      </c>
      <c r="N39" s="74">
        <v>0</v>
      </c>
      <c r="O39" s="74">
        <v>3</v>
      </c>
      <c r="P39" s="74">
        <v>0</v>
      </c>
      <c r="Q39" s="63"/>
    </row>
    <row r="40" spans="1:17" ht="15" customHeight="1" thickBot="1">
      <c r="A40" s="78" t="s">
        <v>69</v>
      </c>
      <c r="B40" s="79">
        <f t="shared" si="1"/>
        <v>10</v>
      </c>
      <c r="C40" s="79">
        <f>4+1+2+3</f>
        <v>10</v>
      </c>
      <c r="D40" s="80">
        <v>0</v>
      </c>
      <c r="E40" s="53">
        <v>1</v>
      </c>
      <c r="F40" s="53">
        <v>0</v>
      </c>
      <c r="G40" s="53">
        <v>1</v>
      </c>
      <c r="H40" s="53">
        <v>0</v>
      </c>
      <c r="I40" s="53">
        <v>0</v>
      </c>
      <c r="J40" s="53">
        <v>0</v>
      </c>
      <c r="K40" s="53">
        <v>1</v>
      </c>
      <c r="L40" s="81">
        <v>1</v>
      </c>
      <c r="M40" s="81">
        <v>0</v>
      </c>
      <c r="N40" s="81">
        <v>1</v>
      </c>
      <c r="O40" s="81">
        <v>2</v>
      </c>
      <c r="P40" s="81">
        <v>3</v>
      </c>
      <c r="Q40" s="63"/>
    </row>
    <row r="41" spans="1:16" ht="15" customHeight="1">
      <c r="A41" s="82" t="s">
        <v>216</v>
      </c>
      <c r="B41" s="30"/>
      <c r="C41" s="30"/>
      <c r="D41" s="77"/>
      <c r="E41" s="30"/>
      <c r="F41" s="30"/>
      <c r="G41" s="30"/>
      <c r="H41" s="30"/>
      <c r="I41" s="30"/>
      <c r="J41" s="30"/>
      <c r="K41" s="30"/>
      <c r="L41" s="77"/>
      <c r="M41" s="77"/>
      <c r="N41" s="77"/>
      <c r="O41" s="77"/>
      <c r="P41" s="77"/>
    </row>
    <row r="42" s="76" customFormat="1" ht="15" customHeight="1"/>
  </sheetData>
  <mergeCells count="5">
    <mergeCell ref="A3:P3"/>
    <mergeCell ref="A4:P4"/>
    <mergeCell ref="B6:B7"/>
    <mergeCell ref="C6:D6"/>
    <mergeCell ref="E6:P6"/>
  </mergeCells>
  <printOptions horizontalCentered="1" verticalCentered="1"/>
  <pageMargins left="0.5905511811023623" right="0.5905511811023623" top="0.7874015748031497" bottom="0.7874015748031497" header="0" footer="0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apacheco</dc:creator>
  <cp:keywords/>
  <dc:description/>
  <cp:lastModifiedBy>xbarrientos</cp:lastModifiedBy>
  <cp:lastPrinted>2004-08-19T20:53:38Z</cp:lastPrinted>
  <dcterms:created xsi:type="dcterms:W3CDTF">2003-08-11T19:22:37Z</dcterms:created>
  <dcterms:modified xsi:type="dcterms:W3CDTF">2004-08-19T20:58:31Z</dcterms:modified>
  <cp:category/>
  <cp:version/>
  <cp:contentType/>
  <cp:contentStatus/>
</cp:coreProperties>
</file>