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20" tabRatio="598" activeTab="5"/>
  </bookViews>
  <sheets>
    <sheet name="64" sheetId="1" r:id="rId1"/>
    <sheet name="65" sheetId="2" r:id="rId2"/>
    <sheet name="66" sheetId="3" r:id="rId3"/>
    <sheet name="67" sheetId="4" r:id="rId4"/>
    <sheet name="68" sheetId="5" r:id="rId5"/>
    <sheet name="69" sheetId="6" r:id="rId6"/>
  </sheets>
  <definedNames>
    <definedName name="_xlnm.Print_Area" localSheetId="5">'69'!$A$1:$P$52</definedName>
  </definedNames>
  <calcPr fullCalcOnLoad="1"/>
</workbook>
</file>

<file path=xl/sharedStrings.xml><?xml version="1.0" encoding="utf-8"?>
<sst xmlns="http://schemas.openxmlformats.org/spreadsheetml/2006/main" count="465" uniqueCount="246">
  <si>
    <t>Tentativa de incendio</t>
  </si>
  <si>
    <t>Tentativa de suicidio</t>
  </si>
  <si>
    <t>Uso de documento falso</t>
  </si>
  <si>
    <t>Usurpación</t>
  </si>
  <si>
    <t>Venta de droga</t>
  </si>
  <si>
    <t>Violación de correspondencia</t>
  </si>
  <si>
    <t>Violación de domicilio</t>
  </si>
  <si>
    <t>Cantón</t>
  </si>
  <si>
    <t>Barva</t>
  </si>
  <si>
    <t>Belén</t>
  </si>
  <si>
    <t>Flores</t>
  </si>
  <si>
    <t>San Isidro</t>
  </si>
  <si>
    <t>San Pablo</t>
  </si>
  <si>
    <t>San Rafael</t>
  </si>
  <si>
    <t>Santo Domingo</t>
  </si>
  <si>
    <t>Abuso de autoridad</t>
  </si>
  <si>
    <t>Abuso sexual a menor</t>
  </si>
  <si>
    <t>Agresión</t>
  </si>
  <si>
    <t>Falsificación de señas y marcas</t>
  </si>
  <si>
    <t>Amenazas</t>
  </si>
  <si>
    <t>Privación de libertad</t>
  </si>
  <si>
    <t>Estafa</t>
  </si>
  <si>
    <t>Daños</t>
  </si>
  <si>
    <t>Desaparición de persona</t>
  </si>
  <si>
    <t>Desobediencia a la autoridad</t>
  </si>
  <si>
    <t>Circulación de moneda falsa</t>
  </si>
  <si>
    <t>Falsedad ideológica</t>
  </si>
  <si>
    <t>Falsificación de documento</t>
  </si>
  <si>
    <t>Homicidio culposo</t>
  </si>
  <si>
    <t>Lesiones con arma blanca</t>
  </si>
  <si>
    <t>Lesiones</t>
  </si>
  <si>
    <t>Lesiones con arma de fuego</t>
  </si>
  <si>
    <t>Lesiones culposas</t>
  </si>
  <si>
    <t>Averiguar muerte</t>
  </si>
  <si>
    <t>Proxenetismo</t>
  </si>
  <si>
    <t>Tenencia de marihuana</t>
  </si>
  <si>
    <t>Hallazgo de marihuana</t>
  </si>
  <si>
    <t>Venta de marihuana</t>
  </si>
  <si>
    <t>Abuso sexual a mayor</t>
  </si>
  <si>
    <t>Suicidio</t>
  </si>
  <si>
    <t>Hurto de ganado</t>
  </si>
  <si>
    <t>Violación a mayor</t>
  </si>
  <si>
    <t>Violación a menor</t>
  </si>
  <si>
    <t>Central Heredia</t>
  </si>
  <si>
    <t>Total</t>
  </si>
  <si>
    <t>De años</t>
  </si>
  <si>
    <t>anteriores</t>
  </si>
  <si>
    <t>Aborto</t>
  </si>
  <si>
    <t>Estelionato</t>
  </si>
  <si>
    <t>Sustracción de menor</t>
  </si>
  <si>
    <t>Ene</t>
  </si>
  <si>
    <t>Feb</t>
  </si>
  <si>
    <t>Mar</t>
  </si>
  <si>
    <t>Abr</t>
  </si>
  <si>
    <t>May</t>
  </si>
  <si>
    <t>Jun</t>
  </si>
  <si>
    <t>M   e   s</t>
  </si>
  <si>
    <t xml:space="preserve">Robo de medio de transporte </t>
  </si>
  <si>
    <t>Tipo de Caso</t>
  </si>
  <si>
    <t>Entrados</t>
  </si>
  <si>
    <t>Del</t>
  </si>
  <si>
    <t>Jul</t>
  </si>
  <si>
    <t>Ago</t>
  </si>
  <si>
    <t>Sep</t>
  </si>
  <si>
    <t>Oct</t>
  </si>
  <si>
    <t>Nov</t>
  </si>
  <si>
    <t>Dic</t>
  </si>
  <si>
    <t>Terminados</t>
  </si>
  <si>
    <t>Goicoechea</t>
  </si>
  <si>
    <t>Montes de Oca</t>
  </si>
  <si>
    <t>Santa Ana</t>
  </si>
  <si>
    <t>Sarapiquí</t>
  </si>
  <si>
    <t>Tibás</t>
  </si>
  <si>
    <t>Provincia de Heredia</t>
  </si>
  <si>
    <t>Provincia de Alajuela</t>
  </si>
  <si>
    <t>Provincia de Limón</t>
  </si>
  <si>
    <t>Provincia de Puntarenas</t>
  </si>
  <si>
    <t>Provincia de San José</t>
  </si>
  <si>
    <t>Apropiación y/o retención indebida</t>
  </si>
  <si>
    <t>Atípico</t>
  </si>
  <si>
    <t>Corrupción a menor</t>
  </si>
  <si>
    <t>Cultivo de marihuana</t>
  </si>
  <si>
    <t>Estafa mediante cheque</t>
  </si>
  <si>
    <t>Extorsión</t>
  </si>
  <si>
    <t>Favorecimiento personal</t>
  </si>
  <si>
    <t>Hallazgo de droga</t>
  </si>
  <si>
    <t>Hurto</t>
  </si>
  <si>
    <t>Incendio</t>
  </si>
  <si>
    <t>Localización de restos óseos</t>
  </si>
  <si>
    <t>Profanación de Tumbas y Cadáveres</t>
  </si>
  <si>
    <t>Rapto</t>
  </si>
  <si>
    <t>Receptación</t>
  </si>
  <si>
    <t>Robo con fuerza sobre las cosas</t>
  </si>
  <si>
    <t>Robo con violencia sobre las personas</t>
  </si>
  <si>
    <t>Tenencia de droga</t>
  </si>
  <si>
    <t>Tentativa de estafa</t>
  </si>
  <si>
    <t>Tentativa de rapto</t>
  </si>
  <si>
    <t>Tentativa de robo con fuerza sobre las cosas</t>
  </si>
  <si>
    <t>Tentativa de robo con violencia sobre las personas</t>
  </si>
  <si>
    <t>Muerte accidental</t>
  </si>
  <si>
    <t>Muerte natural</t>
  </si>
  <si>
    <t>Santo</t>
  </si>
  <si>
    <t>San</t>
  </si>
  <si>
    <t>Pablo</t>
  </si>
  <si>
    <t>Domingo</t>
  </si>
  <si>
    <t>Rafael</t>
  </si>
  <si>
    <t>Isidro</t>
  </si>
  <si>
    <t>Robo de medio de transporte</t>
  </si>
  <si>
    <t>Denuncias</t>
  </si>
  <si>
    <t>Entradas</t>
  </si>
  <si>
    <t>Valor de lo</t>
  </si>
  <si>
    <t>Promedio por</t>
  </si>
  <si>
    <t>Con Valor</t>
  </si>
  <si>
    <t>Sustraído</t>
  </si>
  <si>
    <t>Acción</t>
  </si>
  <si>
    <t>Conocido</t>
  </si>
  <si>
    <t>Desconocido</t>
  </si>
  <si>
    <t>Central Alajuela</t>
  </si>
  <si>
    <t>Estafa(1)</t>
  </si>
  <si>
    <t>Hurto (2)</t>
  </si>
  <si>
    <t xml:space="preserve">   Motocicleta.</t>
  </si>
  <si>
    <t xml:space="preserve">   Automóvil</t>
  </si>
  <si>
    <t xml:space="preserve">   Cuadraciclo</t>
  </si>
  <si>
    <t>(1) Incluye estafa mediante cheque</t>
  </si>
  <si>
    <t>(2) Incluye hurto de ganado</t>
  </si>
  <si>
    <t>Central Puntarenas</t>
  </si>
  <si>
    <t>Tent. robo con fuerza sobre las cosas</t>
  </si>
  <si>
    <t>Tent. robo con violencia sobre las personas</t>
  </si>
  <si>
    <t>Tent. robo de medio de transporte</t>
  </si>
  <si>
    <t>Tentativa de secuestro extorsivo</t>
  </si>
  <si>
    <t>-</t>
  </si>
  <si>
    <t>Delito o Causa</t>
  </si>
  <si>
    <t>M e s</t>
  </si>
  <si>
    <t>de Detención</t>
  </si>
  <si>
    <t xml:space="preserve">Mas </t>
  </si>
  <si>
    <t>Fem</t>
  </si>
  <si>
    <t>Abuso sexual</t>
  </si>
  <si>
    <t>Corrupción de menores</t>
  </si>
  <si>
    <t>Denuncia calumniosa</t>
  </si>
  <si>
    <t>Desacato a la autoridad</t>
  </si>
  <si>
    <t>Evasiòn</t>
  </si>
  <si>
    <t>Extorsiòn</t>
  </si>
  <si>
    <t>Homicidio doloso</t>
  </si>
  <si>
    <t>Infracción Ley de Armas</t>
  </si>
  <si>
    <t>Lesiones arma blanca</t>
  </si>
  <si>
    <t>Libramiento de cheque sin fondos</t>
  </si>
  <si>
    <t>Peculado</t>
  </si>
  <si>
    <t>Resistencia a la autoridad</t>
  </si>
  <si>
    <t>Robo</t>
  </si>
  <si>
    <t>Secuestro extorsivo</t>
  </si>
  <si>
    <t>Tenencia  de marihuana</t>
  </si>
  <si>
    <t>Tentativa de homicidio doloso</t>
  </si>
  <si>
    <t>Tentativa de hurto</t>
  </si>
  <si>
    <t>Tentativa de robo</t>
  </si>
  <si>
    <t>Tráfico de droga</t>
  </si>
  <si>
    <t>Violación</t>
  </si>
  <si>
    <t>Otros</t>
  </si>
  <si>
    <t>Por existir orden de captura</t>
  </si>
  <si>
    <t xml:space="preserve">     Cuadraciclo</t>
  </si>
  <si>
    <t xml:space="preserve">     Motocicleta</t>
  </si>
  <si>
    <t xml:space="preserve">     Automóvil</t>
  </si>
  <si>
    <t>Tentativa de robo de medio de transporte</t>
  </si>
  <si>
    <t>Santa Bárbara</t>
  </si>
  <si>
    <t>Central Limón</t>
  </si>
  <si>
    <t>Central San José</t>
  </si>
  <si>
    <t xml:space="preserve">Tentativa de violación </t>
  </si>
  <si>
    <t>Infracción Ley Derechos de Autor</t>
  </si>
  <si>
    <t>Infracción Ley Salud</t>
  </si>
  <si>
    <t>C  a  n  t  ó  n</t>
  </si>
  <si>
    <t>Central</t>
  </si>
  <si>
    <t>Denuncias con valor</t>
  </si>
  <si>
    <t>Tipo de Delito</t>
  </si>
  <si>
    <t>¢ 2,812,370,581</t>
  </si>
  <si>
    <t>¢ 1,515,286</t>
  </si>
  <si>
    <t>¢ 1,402,016,290</t>
  </si>
  <si>
    <t>¢   1,460,434</t>
  </si>
  <si>
    <t>¢ 1,790,835</t>
  </si>
  <si>
    <t>¢   257,675,700</t>
  </si>
  <si>
    <t>¢ 1,982,121</t>
  </si>
  <si>
    <t>¢   139,701,352</t>
  </si>
  <si>
    <t>¢   1,270,012</t>
  </si>
  <si>
    <t>¢  212,251,696</t>
  </si>
  <si>
    <t>¢ 1,484,278</t>
  </si>
  <si>
    <t>¢  71,487,000</t>
  </si>
  <si>
    <t>¢  1,051,279</t>
  </si>
  <si>
    <t>¢  139,136,000</t>
  </si>
  <si>
    <t>¢  1,464,589</t>
  </si>
  <si>
    <t>¢ 213,551,363</t>
  </si>
  <si>
    <t>¢ 1,736,190</t>
  </si>
  <si>
    <t>¢   53,541,500</t>
  </si>
  <si>
    <t>¢  1,163,946</t>
  </si>
  <si>
    <t>¢   7,350,000</t>
  </si>
  <si>
    <t>¢ 2,450,000</t>
  </si>
  <si>
    <t>¢    13,540</t>
  </si>
  <si>
    <t>¢    250,000</t>
  </si>
  <si>
    <t>¢  2,000,000</t>
  </si>
  <si>
    <t>¢   42,663,637</t>
  </si>
  <si>
    <t>¢  430,946</t>
  </si>
  <si>
    <t>¢  258,577,941</t>
  </si>
  <si>
    <t>¢  943,715</t>
  </si>
  <si>
    <t>¢ 448,929,109</t>
  </si>
  <si>
    <t>¢   991,511</t>
  </si>
  <si>
    <t xml:space="preserve">  ¢  1,103,020</t>
  </si>
  <si>
    <t>¢  1,675,510,500</t>
  </si>
  <si>
    <t>¢  1,611,223,500</t>
  </si>
  <si>
    <t>¢      62,187,000</t>
  </si>
  <si>
    <t>¢       2,100,000</t>
  </si>
  <si>
    <t>¢   1,050,000</t>
  </si>
  <si>
    <t>¢  2,667,589</t>
  </si>
  <si>
    <t xml:space="preserve"> ¢     777,338</t>
  </si>
  <si>
    <t>¢   313,396,140</t>
  </si>
  <si>
    <t>Provincia</t>
  </si>
  <si>
    <t>y</t>
  </si>
  <si>
    <t>Abandono dañino de animal</t>
  </si>
  <si>
    <t>Descuido de animal</t>
  </si>
  <si>
    <t>Relación sexual con menor de edad</t>
  </si>
  <si>
    <t xml:space="preserve">   Motocicleta</t>
  </si>
  <si>
    <t>¢  1,515,286</t>
  </si>
  <si>
    <t>Casos entrados en la Delegación de Heredia, según cantón</t>
  </si>
  <si>
    <t>y  mes de ocurrencia, durante el 2003</t>
  </si>
  <si>
    <t>Casos entrados y terminados por la Delegación de Heredia</t>
  </si>
  <si>
    <t>según tipo de caso, durante el 2003</t>
  </si>
  <si>
    <t>y cantón de ocurrencia, durante el 2003</t>
  </si>
  <si>
    <t>Casos entrados en la Delegación de Heredia, según tipo de caso</t>
  </si>
  <si>
    <t xml:space="preserve">Denuncias entradas en la Delegación de Heredia según cantón, valor de lo sustraído y </t>
  </si>
  <si>
    <t>promedio por acción delictiva para los delitos de estafa, hurto y robo, durante el 2003</t>
  </si>
  <si>
    <t>Denuncias entradas con monto conocido en la Delegación de Heredia,  según valor de lo sustraído</t>
  </si>
  <si>
    <t>y valor promedio por acción delictiva, para los delitos de estafa, hurto y robo, durante el 2003</t>
  </si>
  <si>
    <t>Personas detenidas en la Delegación de Heredia, según delito</t>
  </si>
  <si>
    <t>o causa de detención, sexo y mes, durante el 2003</t>
  </si>
  <si>
    <t>Sexo</t>
  </si>
  <si>
    <t>Fuente: Sección de Estadística, Departamento de Planificación.</t>
  </si>
  <si>
    <t>Cuadro No.64</t>
  </si>
  <si>
    <t>Continuación cuadro No.65</t>
  </si>
  <si>
    <t xml:space="preserve">Cuadro No.65 </t>
  </si>
  <si>
    <t>Continuación cuadro No.66</t>
  </si>
  <si>
    <t xml:space="preserve">Cuadro No.66 </t>
  </si>
  <si>
    <t>Cuadro No.67</t>
  </si>
  <si>
    <t>Cuadro No.68</t>
  </si>
  <si>
    <t>Cuadro No.69</t>
  </si>
  <si>
    <t>Alajuela</t>
  </si>
  <si>
    <t>Limón</t>
  </si>
  <si>
    <t>Puntarenas</t>
  </si>
  <si>
    <t>San José</t>
  </si>
  <si>
    <t xml:space="preserve">Santa </t>
  </si>
  <si>
    <t>Bárbara</t>
  </si>
</sst>
</file>

<file path=xl/styles.xml><?xml version="1.0" encoding="utf-8"?>
<styleSheet xmlns="http://schemas.openxmlformats.org/spreadsheetml/2006/main">
  <numFmts count="5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¢&quot;#,##0_);\(&quot;¢&quot;#,##0\)"/>
    <numFmt numFmtId="171" formatCode="&quot;¢&quot;#,##0_);[Red]\(&quot;¢&quot;#,##0\)"/>
    <numFmt numFmtId="172" formatCode="&quot;¢&quot;#,##0.00_);\(&quot;¢&quot;#,##0.00\)"/>
    <numFmt numFmtId="173" formatCode="&quot;¢&quot;#,##0.00_);[Red]\(&quot;¢&quot;#,##0.00\)"/>
    <numFmt numFmtId="174" formatCode="_(&quot;¢&quot;* #,##0_);_(&quot;¢&quot;* \(#,##0\);_(&quot;¢&quot;* &quot;-&quot;_);_(@_)"/>
    <numFmt numFmtId="175" formatCode="_(&quot;¢&quot;* #,##0.00_);_(&quot;¢&quot;* \(#,##0.00\);_(&quot;¢&quot;* &quot;-&quot;??_);_(@_)"/>
    <numFmt numFmtId="176" formatCode="&quot;C&quot;#,##0_);\(&quot;C&quot;#,##0\)"/>
    <numFmt numFmtId="177" formatCode="&quot;C&quot;#,##0_);[Red]\(&quot;C&quot;#,##0\)"/>
    <numFmt numFmtId="178" formatCode="&quot;C&quot;#,##0.00_);\(&quot;C&quot;#,##0.00\)"/>
    <numFmt numFmtId="179" formatCode="&quot;C&quot;#,##0.00_);[Red]\(&quot;C&quot;#,##0.00\)"/>
    <numFmt numFmtId="180" formatCode="_(&quot;C&quot;* #,##0_);_(&quot;C&quot;* \(#,##0\);_(&quot;C&quot;* &quot;-&quot;_);_(@_)"/>
    <numFmt numFmtId="181" formatCode="_(&quot;C&quot;* #,##0.00_);_(&quot;C&quot;* \(#,##0.00\);_(&quot;C&quot;* &quot;-&quot;??_);_(@_)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&quot;¢&quot;#,##0;\-&quot;¢&quot;#,##0"/>
    <numFmt numFmtId="191" formatCode="&quot;¢&quot;#,##0;[Red]\-&quot;¢&quot;#,##0"/>
    <numFmt numFmtId="192" formatCode="&quot;¢&quot;#,##0.00;\-&quot;¢&quot;#,##0.00"/>
    <numFmt numFmtId="193" formatCode="&quot;¢&quot;#,##0.00;[Red]\-&quot;¢&quot;#,##0.00"/>
    <numFmt numFmtId="194" formatCode="_-&quot;¢&quot;* #,##0_-;\-&quot;¢&quot;* #,##0_-;_-&quot;¢&quot;* &quot;-&quot;_-;_-@_-"/>
    <numFmt numFmtId="195" formatCode="_-* #,##0_-;\-* #,##0_-;_-* &quot;-&quot;_-;_-@_-"/>
    <numFmt numFmtId="196" formatCode="_-&quot;¢&quot;* #,##0.00_-;\-&quot;¢&quot;* #,##0.00_-;_-&quot;¢&quot;* &quot;-&quot;??_-;_-@_-"/>
    <numFmt numFmtId="197" formatCode="_-* #,##0.00_-;\-* #,##0.00_-;_-* &quot;-&quot;??_-;_-@_-"/>
    <numFmt numFmtId="198" formatCode="_-* #,##0\ _p_t_a_-;\-* #,##0\ _p_t_a_-;_-* &quot;-&quot;\ _p_t_a_-;_-@_-"/>
    <numFmt numFmtId="199" formatCode="_-* #,##0.00\ _p_t_a_-;\-* #,##0.00\ _p_t_a_-;_-* &quot;-&quot;??\ _p_t_a_-;_-@_-"/>
    <numFmt numFmtId="200" formatCode="d/m"/>
    <numFmt numFmtId="201" formatCode="mmmm\ d\,\ yyyy"/>
    <numFmt numFmtId="202" formatCode="[&lt;=9999999]###\-####;\(###\)\ ###\-####"/>
    <numFmt numFmtId="203" formatCode="#,##0.0"/>
    <numFmt numFmtId="204" formatCode="_-* #,##0.000\ _P_t_a_-;\-* #,##0.000\ _P_t_a_-;_-* &quot;-&quot;??\ _P_t_a_-;_-@_-"/>
    <numFmt numFmtId="205" formatCode="_-* #,##0.0\ _P_t_a_-;\-* #,##0.0\ _P_t_a_-;_-* &quot;-&quot;??\ _P_t_a_-;_-@_-"/>
    <numFmt numFmtId="206" formatCode="_-* #,##0\ _P_t_a_-;\-* #,##0\ _P_t_a_-;_-* &quot;-&quot;??\ _P_t_a_-;_-@_-"/>
    <numFmt numFmtId="207" formatCode="_(* #,##0.0_);_(* \(#,##0.0\);_(* &quot;-&quot;??_);_(@_)"/>
    <numFmt numFmtId="208" formatCode="_(* #,##0_);_(* \(#,##0\);_(* &quot;-&quot;??_);_(@_)"/>
    <numFmt numFmtId="209" formatCode="\¢#,##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@Batang"/>
      <family val="1"/>
    </font>
    <font>
      <b/>
      <sz val="10"/>
      <name val="@Batang"/>
      <family val="1"/>
    </font>
    <font>
      <b/>
      <u val="single"/>
      <sz val="10"/>
      <name val="@Batang"/>
      <family val="1"/>
    </font>
    <font>
      <sz val="8"/>
      <name val="Tahoma"/>
      <family val="2"/>
    </font>
    <font>
      <b/>
      <u val="double"/>
      <sz val="10"/>
      <name val="@Batang"/>
      <family val="1"/>
    </font>
    <font>
      <b/>
      <sz val="10"/>
      <name val="Batang"/>
      <family val="1"/>
    </font>
    <font>
      <b/>
      <u val="single"/>
      <sz val="10"/>
      <name val="Batang"/>
      <family val="1"/>
    </font>
    <font>
      <sz val="10"/>
      <name val="Batang"/>
      <family val="1"/>
    </font>
    <font>
      <b/>
      <u val="double"/>
      <sz val="10"/>
      <name val="Batang"/>
      <family val="1"/>
    </font>
    <font>
      <sz val="8"/>
      <name val="Batang"/>
      <family val="1"/>
    </font>
    <font>
      <sz val="8"/>
      <name val="@Batang"/>
      <family val="1"/>
    </font>
    <font>
      <b/>
      <sz val="12"/>
      <name val="@Batang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209" fontId="7" fillId="0" borderId="0" xfId="0" applyNumberFormat="1" applyFont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09" fontId="7" fillId="0" borderId="5" xfId="0" applyNumberFormat="1" applyFont="1" applyBorder="1" applyAlignment="1">
      <alignment horizontal="center" vertical="center"/>
    </xf>
    <xf numFmtId="209" fontId="7" fillId="0" borderId="2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09" fontId="7" fillId="0" borderId="6" xfId="0" applyNumberFormat="1" applyFont="1" applyBorder="1" applyAlignment="1">
      <alignment horizontal="center" vertical="center"/>
    </xf>
    <xf numFmtId="209" fontId="7" fillId="0" borderId="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09" fontId="7" fillId="0" borderId="7" xfId="0" applyNumberFormat="1" applyFont="1" applyBorder="1" applyAlignment="1">
      <alignment horizontal="center" vertical="center"/>
    </xf>
    <xf numFmtId="209" fontId="7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/>
    </xf>
    <xf numFmtId="209" fontId="7" fillId="0" borderId="5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6" xfId="0" applyNumberFormat="1" applyFont="1" applyBorder="1" applyAlignment="1">
      <alignment horizontal="center"/>
    </xf>
    <xf numFmtId="209" fontId="4" fillId="0" borderId="6" xfId="0" applyNumberFormat="1" applyFont="1" applyBorder="1" applyAlignment="1">
      <alignment horizontal="center"/>
    </xf>
    <xf numFmtId="209" fontId="8" fillId="0" borderId="0" xfId="0" applyNumberFormat="1" applyFont="1" applyAlignment="1">
      <alignment horizontal="center"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 horizontal="center"/>
    </xf>
    <xf numFmtId="209" fontId="2" fillId="0" borderId="6" xfId="0" applyNumberFormat="1" applyFont="1" applyBorder="1" applyAlignment="1">
      <alignment horizontal="center"/>
    </xf>
    <xf numFmtId="209" fontId="9" fillId="0" borderId="0" xfId="0" applyNumberFormat="1" applyFont="1" applyAlignment="1">
      <alignment horizontal="center"/>
    </xf>
    <xf numFmtId="0" fontId="9" fillId="0" borderId="6" xfId="0" applyNumberFormat="1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9" fillId="0" borderId="0" xfId="0" applyFont="1" applyAlignment="1">
      <alignment/>
    </xf>
    <xf numFmtId="20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209" fontId="10" fillId="0" borderId="12" xfId="0" applyNumberFormat="1" applyFont="1" applyBorder="1" applyAlignment="1">
      <alignment horizontal="center"/>
    </xf>
    <xf numFmtId="209" fontId="10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09" fontId="9" fillId="0" borderId="12" xfId="0" applyNumberFormat="1" applyFont="1" applyBorder="1" applyAlignment="1">
      <alignment horizontal="center"/>
    </xf>
    <xf numFmtId="209" fontId="8" fillId="0" borderId="13" xfId="0" applyNumberFormat="1" applyFont="1" applyBorder="1" applyAlignment="1">
      <alignment horizontal="center"/>
    </xf>
    <xf numFmtId="209" fontId="9" fillId="0" borderId="13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209" fontId="9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209" fontId="9" fillId="0" borderId="11" xfId="0" applyNumberFormat="1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1" fillId="0" borderId="2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209" fontId="2" fillId="0" borderId="16" xfId="0" applyNumberFormat="1" applyFont="1" applyBorder="1" applyAlignment="1">
      <alignment horizontal="center"/>
    </xf>
    <xf numFmtId="209" fontId="9" fillId="0" borderId="16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H5" sqref="H5"/>
    </sheetView>
  </sheetViews>
  <sheetFormatPr defaultColWidth="11.421875" defaultRowHeight="12.75"/>
  <cols>
    <col min="1" max="1" width="39.00390625" style="2" customWidth="1"/>
    <col min="2" max="2" width="9.140625" style="11" customWidth="1"/>
    <col min="3" max="3" width="5.421875" style="11" customWidth="1"/>
    <col min="4" max="5" width="5.140625" style="11" customWidth="1"/>
    <col min="6" max="6" width="5.28125" style="11" customWidth="1"/>
    <col min="7" max="7" width="4.7109375" style="11" bestFit="1" customWidth="1"/>
    <col min="8" max="8" width="5.28125" style="11" customWidth="1"/>
    <col min="9" max="9" width="5.57421875" style="11" customWidth="1"/>
    <col min="10" max="11" width="4.57421875" style="11" bestFit="1" customWidth="1"/>
    <col min="12" max="12" width="5.00390625" style="11" customWidth="1"/>
    <col min="13" max="13" width="5.57421875" style="11" customWidth="1"/>
    <col min="14" max="14" width="6.00390625" style="11" customWidth="1"/>
    <col min="15" max="16384" width="11.421875" style="11" customWidth="1"/>
  </cols>
  <sheetData>
    <row r="1" s="10" customFormat="1" ht="12">
      <c r="A1" s="9" t="s">
        <v>232</v>
      </c>
    </row>
    <row r="2" s="10" customFormat="1" ht="12">
      <c r="A2" s="9"/>
    </row>
    <row r="3" spans="1:14" s="10" customFormat="1" ht="24.75" customHeight="1">
      <c r="A3" s="147" t="s">
        <v>218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s="10" customFormat="1" ht="24.75" customHeight="1">
      <c r="A4" s="147" t="s">
        <v>219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ht="30" customHeight="1" thickBot="1"/>
    <row r="6" spans="1:14" ht="27.75" customHeight="1">
      <c r="A6" s="125" t="s">
        <v>211</v>
      </c>
      <c r="B6" s="149" t="s">
        <v>44</v>
      </c>
      <c r="C6" s="148" t="s">
        <v>56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spans="1:14" ht="12">
      <c r="A7" s="4" t="s">
        <v>212</v>
      </c>
      <c r="B7" s="150"/>
      <c r="C7" s="145" t="s">
        <v>50</v>
      </c>
      <c r="D7" s="145" t="s">
        <v>51</v>
      </c>
      <c r="E7" s="145" t="s">
        <v>52</v>
      </c>
      <c r="F7" s="145" t="s">
        <v>53</v>
      </c>
      <c r="G7" s="145" t="s">
        <v>54</v>
      </c>
      <c r="H7" s="145" t="s">
        <v>55</v>
      </c>
      <c r="I7" s="145" t="s">
        <v>61</v>
      </c>
      <c r="J7" s="145" t="s">
        <v>62</v>
      </c>
      <c r="K7" s="145" t="s">
        <v>63</v>
      </c>
      <c r="L7" s="145" t="s">
        <v>64</v>
      </c>
      <c r="M7" s="145" t="s">
        <v>65</v>
      </c>
      <c r="N7" s="145" t="s">
        <v>66</v>
      </c>
    </row>
    <row r="8" spans="1:14" ht="12.75" thickBot="1">
      <c r="A8" s="126" t="s">
        <v>7</v>
      </c>
      <c r="B8" s="151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</row>
    <row r="9" spans="1:8" ht="15" customHeight="1">
      <c r="A9" s="3"/>
      <c r="B9" s="127"/>
      <c r="C9" s="3"/>
      <c r="D9" s="3"/>
      <c r="E9" s="3"/>
      <c r="F9" s="12"/>
      <c r="G9" s="3"/>
      <c r="H9" s="3"/>
    </row>
    <row r="10" spans="1:14" ht="15" customHeight="1">
      <c r="A10" s="3" t="s">
        <v>44</v>
      </c>
      <c r="B10" s="128">
        <f>SUM(C10:N10)</f>
        <v>3133</v>
      </c>
      <c r="C10" s="13">
        <f>C12+C25+C29+C33+C37</f>
        <v>226</v>
      </c>
      <c r="D10" s="13">
        <f aca="true" t="shared" si="0" ref="D10:N10">D12+D25+D29+D33+D37</f>
        <v>191</v>
      </c>
      <c r="E10" s="13">
        <f t="shared" si="0"/>
        <v>232</v>
      </c>
      <c r="F10" s="13">
        <f t="shared" si="0"/>
        <v>242</v>
      </c>
      <c r="G10" s="13">
        <f t="shared" si="0"/>
        <v>294</v>
      </c>
      <c r="H10" s="13">
        <f t="shared" si="0"/>
        <v>272</v>
      </c>
      <c r="I10" s="13">
        <f t="shared" si="0"/>
        <v>292</v>
      </c>
      <c r="J10" s="13">
        <f t="shared" si="0"/>
        <v>292</v>
      </c>
      <c r="K10" s="13">
        <f t="shared" si="0"/>
        <v>328</v>
      </c>
      <c r="L10" s="13">
        <f t="shared" si="0"/>
        <v>295</v>
      </c>
      <c r="M10" s="13">
        <f t="shared" si="0"/>
        <v>251</v>
      </c>
      <c r="N10" s="13">
        <f t="shared" si="0"/>
        <v>218</v>
      </c>
    </row>
    <row r="11" spans="1:8" ht="15" customHeight="1">
      <c r="A11" s="3"/>
      <c r="B11" s="129"/>
      <c r="C11" s="12"/>
      <c r="D11" s="12"/>
      <c r="E11" s="12"/>
      <c r="F11" s="12"/>
      <c r="G11" s="12"/>
      <c r="H11" s="12"/>
    </row>
    <row r="12" spans="1:14" ht="15" customHeight="1">
      <c r="A12" s="12" t="s">
        <v>73</v>
      </c>
      <c r="B12" s="129">
        <f aca="true" t="shared" si="1" ref="B12:B29">SUM(C12:N12)</f>
        <v>3110</v>
      </c>
      <c r="C12" s="12">
        <f>SUM(C14:C23)</f>
        <v>225</v>
      </c>
      <c r="D12" s="12">
        <f aca="true" t="shared" si="2" ref="D12:N12">SUM(D14:D23)</f>
        <v>191</v>
      </c>
      <c r="E12" s="12">
        <f t="shared" si="2"/>
        <v>231</v>
      </c>
      <c r="F12" s="12">
        <f t="shared" si="2"/>
        <v>241</v>
      </c>
      <c r="G12" s="12">
        <f t="shared" si="2"/>
        <v>292</v>
      </c>
      <c r="H12" s="12">
        <f t="shared" si="2"/>
        <v>261</v>
      </c>
      <c r="I12" s="12">
        <f t="shared" si="2"/>
        <v>288</v>
      </c>
      <c r="J12" s="12">
        <f t="shared" si="2"/>
        <v>289</v>
      </c>
      <c r="K12" s="12">
        <f t="shared" si="2"/>
        <v>328</v>
      </c>
      <c r="L12" s="12">
        <f t="shared" si="2"/>
        <v>295</v>
      </c>
      <c r="M12" s="12">
        <f t="shared" si="2"/>
        <v>251</v>
      </c>
      <c r="N12" s="12">
        <f t="shared" si="2"/>
        <v>218</v>
      </c>
    </row>
    <row r="13" spans="2:8" ht="15" customHeight="1">
      <c r="B13" s="130"/>
      <c r="C13" s="4"/>
      <c r="D13" s="4"/>
      <c r="E13" s="4"/>
      <c r="F13" s="4"/>
      <c r="G13" s="4"/>
      <c r="H13" s="4"/>
    </row>
    <row r="14" spans="1:14" ht="15" customHeight="1">
      <c r="A14" s="2" t="s">
        <v>43</v>
      </c>
      <c r="B14" s="131">
        <f t="shared" si="1"/>
        <v>1796</v>
      </c>
      <c r="C14" s="8">
        <v>120</v>
      </c>
      <c r="D14" s="8">
        <v>112</v>
      </c>
      <c r="E14" s="8">
        <v>138</v>
      </c>
      <c r="F14" s="8">
        <v>135</v>
      </c>
      <c r="G14" s="8">
        <v>189</v>
      </c>
      <c r="H14" s="8">
        <v>149</v>
      </c>
      <c r="I14" s="8">
        <v>167</v>
      </c>
      <c r="J14" s="8">
        <v>162</v>
      </c>
      <c r="K14" s="8">
        <v>193</v>
      </c>
      <c r="L14" s="8">
        <v>166</v>
      </c>
      <c r="M14" s="8">
        <v>151</v>
      </c>
      <c r="N14" s="8">
        <v>114</v>
      </c>
    </row>
    <row r="15" spans="1:14" ht="15" customHeight="1">
      <c r="A15" s="2" t="s">
        <v>14</v>
      </c>
      <c r="B15" s="131">
        <f t="shared" si="1"/>
        <v>252</v>
      </c>
      <c r="C15" s="8">
        <v>23</v>
      </c>
      <c r="D15" s="8">
        <v>15</v>
      </c>
      <c r="E15" s="8">
        <v>15</v>
      </c>
      <c r="F15" s="8">
        <v>19</v>
      </c>
      <c r="G15" s="8">
        <v>18</v>
      </c>
      <c r="H15" s="8">
        <v>23</v>
      </c>
      <c r="I15" s="8">
        <v>22</v>
      </c>
      <c r="J15" s="8">
        <v>31</v>
      </c>
      <c r="K15" s="8">
        <v>20</v>
      </c>
      <c r="L15" s="8">
        <v>27</v>
      </c>
      <c r="M15" s="8">
        <v>10</v>
      </c>
      <c r="N15" s="8">
        <v>29</v>
      </c>
    </row>
    <row r="16" spans="1:14" ht="15" customHeight="1">
      <c r="A16" s="2" t="s">
        <v>9</v>
      </c>
      <c r="B16" s="131">
        <f t="shared" si="1"/>
        <v>192</v>
      </c>
      <c r="C16" s="8">
        <v>13</v>
      </c>
      <c r="D16" s="8">
        <v>4</v>
      </c>
      <c r="E16" s="8">
        <v>15</v>
      </c>
      <c r="F16" s="8">
        <v>12</v>
      </c>
      <c r="G16" s="8">
        <v>22</v>
      </c>
      <c r="H16" s="8">
        <v>14</v>
      </c>
      <c r="I16" s="8">
        <v>18</v>
      </c>
      <c r="J16" s="8">
        <v>17</v>
      </c>
      <c r="K16" s="8">
        <v>25</v>
      </c>
      <c r="L16" s="8">
        <v>18</v>
      </c>
      <c r="M16" s="8">
        <v>18</v>
      </c>
      <c r="N16" s="8">
        <v>16</v>
      </c>
    </row>
    <row r="17" spans="1:14" ht="15" customHeight="1">
      <c r="A17" s="2" t="s">
        <v>13</v>
      </c>
      <c r="B17" s="131">
        <f t="shared" si="1"/>
        <v>181</v>
      </c>
      <c r="C17" s="8">
        <v>19</v>
      </c>
      <c r="D17" s="8">
        <v>9</v>
      </c>
      <c r="E17" s="8">
        <v>15</v>
      </c>
      <c r="F17" s="8">
        <v>14</v>
      </c>
      <c r="G17" s="8">
        <v>10</v>
      </c>
      <c r="H17" s="8">
        <v>21</v>
      </c>
      <c r="I17" s="8">
        <v>16</v>
      </c>
      <c r="J17" s="8">
        <v>16</v>
      </c>
      <c r="K17" s="8">
        <v>14</v>
      </c>
      <c r="L17" s="8">
        <v>12</v>
      </c>
      <c r="M17" s="8">
        <v>16</v>
      </c>
      <c r="N17" s="8">
        <v>19</v>
      </c>
    </row>
    <row r="18" spans="1:14" ht="15" customHeight="1">
      <c r="A18" s="2" t="s">
        <v>8</v>
      </c>
      <c r="B18" s="131">
        <f t="shared" si="1"/>
        <v>216</v>
      </c>
      <c r="C18" s="8">
        <v>15</v>
      </c>
      <c r="D18" s="8">
        <v>16</v>
      </c>
      <c r="E18" s="8">
        <v>13</v>
      </c>
      <c r="F18" s="8">
        <v>19</v>
      </c>
      <c r="G18" s="8">
        <v>14</v>
      </c>
      <c r="H18" s="8">
        <v>19</v>
      </c>
      <c r="I18" s="8">
        <v>23</v>
      </c>
      <c r="J18" s="8">
        <v>23</v>
      </c>
      <c r="K18" s="8">
        <v>18</v>
      </c>
      <c r="L18" s="8">
        <v>25</v>
      </c>
      <c r="M18" s="8">
        <v>21</v>
      </c>
      <c r="N18" s="8">
        <v>10</v>
      </c>
    </row>
    <row r="19" spans="1:14" ht="15" customHeight="1">
      <c r="A19" s="2" t="s">
        <v>12</v>
      </c>
      <c r="B19" s="131">
        <f t="shared" si="1"/>
        <v>95</v>
      </c>
      <c r="C19" s="8">
        <v>7</v>
      </c>
      <c r="D19" s="8">
        <v>10</v>
      </c>
      <c r="E19" s="8">
        <v>8</v>
      </c>
      <c r="F19" s="8">
        <v>6</v>
      </c>
      <c r="G19" s="8">
        <v>6</v>
      </c>
      <c r="H19" s="8">
        <v>4</v>
      </c>
      <c r="I19" s="8">
        <v>9</v>
      </c>
      <c r="J19" s="8">
        <v>9</v>
      </c>
      <c r="K19" s="8">
        <v>10</v>
      </c>
      <c r="L19" s="8">
        <v>14</v>
      </c>
      <c r="M19" s="8">
        <v>5</v>
      </c>
      <c r="N19" s="8">
        <v>7</v>
      </c>
    </row>
    <row r="20" spans="1:14" ht="15" customHeight="1">
      <c r="A20" s="2" t="s">
        <v>162</v>
      </c>
      <c r="B20" s="131">
        <f t="shared" si="1"/>
        <v>136</v>
      </c>
      <c r="C20" s="8">
        <v>8</v>
      </c>
      <c r="D20" s="8">
        <v>14</v>
      </c>
      <c r="E20" s="8">
        <v>12</v>
      </c>
      <c r="F20" s="8">
        <v>14</v>
      </c>
      <c r="G20" s="8">
        <v>8</v>
      </c>
      <c r="H20" s="8">
        <v>12</v>
      </c>
      <c r="I20" s="8">
        <v>11</v>
      </c>
      <c r="J20" s="8">
        <v>13</v>
      </c>
      <c r="K20" s="8">
        <v>16</v>
      </c>
      <c r="L20" s="8">
        <v>12</v>
      </c>
      <c r="M20" s="8">
        <v>8</v>
      </c>
      <c r="N20" s="8">
        <v>8</v>
      </c>
    </row>
    <row r="21" spans="1:14" ht="15" customHeight="1">
      <c r="A21" s="2" t="s">
        <v>10</v>
      </c>
      <c r="B21" s="131">
        <f t="shared" si="1"/>
        <v>165</v>
      </c>
      <c r="C21" s="8">
        <v>16</v>
      </c>
      <c r="D21" s="8">
        <v>8</v>
      </c>
      <c r="E21" s="8">
        <v>11</v>
      </c>
      <c r="F21" s="8">
        <v>15</v>
      </c>
      <c r="G21" s="8">
        <v>13</v>
      </c>
      <c r="H21" s="8">
        <v>13</v>
      </c>
      <c r="I21" s="8">
        <v>12</v>
      </c>
      <c r="J21" s="8">
        <v>15</v>
      </c>
      <c r="K21" s="8">
        <v>22</v>
      </c>
      <c r="L21" s="8">
        <v>15</v>
      </c>
      <c r="M21" s="8">
        <v>15</v>
      </c>
      <c r="N21" s="8">
        <v>10</v>
      </c>
    </row>
    <row r="22" spans="1:14" ht="15" customHeight="1">
      <c r="A22" s="2" t="s">
        <v>11</v>
      </c>
      <c r="B22" s="131">
        <f t="shared" si="1"/>
        <v>76</v>
      </c>
      <c r="C22" s="8">
        <v>4</v>
      </c>
      <c r="D22" s="8">
        <v>3</v>
      </c>
      <c r="E22" s="8">
        <v>4</v>
      </c>
      <c r="F22" s="8">
        <v>7</v>
      </c>
      <c r="G22" s="8">
        <v>12</v>
      </c>
      <c r="H22" s="8">
        <v>6</v>
      </c>
      <c r="I22" s="8">
        <v>10</v>
      </c>
      <c r="J22" s="8">
        <v>3</v>
      </c>
      <c r="K22" s="8">
        <v>10</v>
      </c>
      <c r="L22" s="8">
        <v>6</v>
      </c>
      <c r="M22" s="8">
        <v>6</v>
      </c>
      <c r="N22" s="8">
        <v>5</v>
      </c>
    </row>
    <row r="23" spans="1:14" ht="15" customHeight="1">
      <c r="A23" s="2" t="s">
        <v>71</v>
      </c>
      <c r="B23" s="131">
        <f t="shared" si="1"/>
        <v>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</v>
      </c>
      <c r="N23" s="8">
        <v>0</v>
      </c>
    </row>
    <row r="24" spans="2:14" ht="15" customHeight="1">
      <c r="B24" s="13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5" customHeight="1">
      <c r="A25" s="5" t="s">
        <v>74</v>
      </c>
      <c r="B25" s="129">
        <f t="shared" si="1"/>
        <v>15</v>
      </c>
      <c r="C25" s="15">
        <f>SUM(C27:C28)</f>
        <v>1</v>
      </c>
      <c r="D25" s="15">
        <f aca="true" t="shared" si="3" ref="D25:N25">SUM(D27:D28)</f>
        <v>0</v>
      </c>
      <c r="E25" s="15">
        <f t="shared" si="3"/>
        <v>0</v>
      </c>
      <c r="F25" s="15">
        <f t="shared" si="3"/>
        <v>0</v>
      </c>
      <c r="G25" s="15">
        <f t="shared" si="3"/>
        <v>1</v>
      </c>
      <c r="H25" s="15">
        <f t="shared" si="3"/>
        <v>10</v>
      </c>
      <c r="I25" s="15">
        <f t="shared" si="3"/>
        <v>2</v>
      </c>
      <c r="J25" s="15">
        <f t="shared" si="3"/>
        <v>1</v>
      </c>
      <c r="K25" s="15">
        <f t="shared" si="3"/>
        <v>0</v>
      </c>
      <c r="L25" s="15">
        <f t="shared" si="3"/>
        <v>0</v>
      </c>
      <c r="M25" s="15">
        <f t="shared" si="3"/>
        <v>0</v>
      </c>
      <c r="N25" s="15">
        <f t="shared" si="3"/>
        <v>0</v>
      </c>
    </row>
    <row r="26" spans="1:14" ht="15" customHeight="1">
      <c r="A26" s="5"/>
      <c r="B26" s="132"/>
      <c r="C26" s="8"/>
      <c r="D26" s="8"/>
      <c r="E26" s="8"/>
      <c r="F26" s="8"/>
      <c r="G26" s="8"/>
      <c r="H26" s="8"/>
      <c r="I26" s="16"/>
      <c r="J26" s="16"/>
      <c r="K26" s="16"/>
      <c r="L26" s="16"/>
      <c r="M26" s="16"/>
      <c r="N26" s="16"/>
    </row>
    <row r="27" spans="1:14" ht="15" customHeight="1">
      <c r="A27" s="17" t="s">
        <v>117</v>
      </c>
      <c r="B27" s="131">
        <f>SUM(C27:N27)</f>
        <v>15</v>
      </c>
      <c r="C27" s="8">
        <v>1</v>
      </c>
      <c r="D27" s="8">
        <v>0</v>
      </c>
      <c r="E27" s="8">
        <v>0</v>
      </c>
      <c r="F27" s="8">
        <v>0</v>
      </c>
      <c r="G27" s="8">
        <v>1</v>
      </c>
      <c r="H27" s="8">
        <v>10</v>
      </c>
      <c r="I27" s="8">
        <v>2</v>
      </c>
      <c r="J27" s="8">
        <v>1</v>
      </c>
      <c r="K27" s="8">
        <v>0</v>
      </c>
      <c r="L27" s="8">
        <v>0</v>
      </c>
      <c r="M27" s="8">
        <v>0</v>
      </c>
      <c r="N27" s="8">
        <v>0</v>
      </c>
    </row>
    <row r="28" spans="1:14" ht="15" customHeight="1">
      <c r="A28" s="5"/>
      <c r="B28" s="132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5" customHeight="1">
      <c r="A29" s="5" t="s">
        <v>75</v>
      </c>
      <c r="B29" s="129">
        <f t="shared" si="1"/>
        <v>1</v>
      </c>
      <c r="C29" s="15">
        <f>SUM(C31:C32)</f>
        <v>0</v>
      </c>
      <c r="D29" s="15">
        <f aca="true" t="shared" si="4" ref="D29:N29">SUM(D31:D32)</f>
        <v>0</v>
      </c>
      <c r="E29" s="15">
        <f t="shared" si="4"/>
        <v>0</v>
      </c>
      <c r="F29" s="15">
        <f t="shared" si="4"/>
        <v>0</v>
      </c>
      <c r="G29" s="15">
        <f t="shared" si="4"/>
        <v>0</v>
      </c>
      <c r="H29" s="15">
        <f t="shared" si="4"/>
        <v>1</v>
      </c>
      <c r="I29" s="15">
        <f t="shared" si="4"/>
        <v>0</v>
      </c>
      <c r="J29" s="15">
        <f t="shared" si="4"/>
        <v>0</v>
      </c>
      <c r="K29" s="15">
        <f t="shared" si="4"/>
        <v>0</v>
      </c>
      <c r="L29" s="15">
        <f t="shared" si="4"/>
        <v>0</v>
      </c>
      <c r="M29" s="15">
        <f t="shared" si="4"/>
        <v>0</v>
      </c>
      <c r="N29" s="15">
        <f t="shared" si="4"/>
        <v>0</v>
      </c>
    </row>
    <row r="30" spans="1:8" ht="15" customHeight="1">
      <c r="A30" s="5"/>
      <c r="B30" s="132"/>
      <c r="C30" s="8"/>
      <c r="D30" s="8"/>
      <c r="E30" s="8"/>
      <c r="F30" s="8"/>
      <c r="G30" s="8"/>
      <c r="H30" s="8"/>
    </row>
    <row r="31" spans="1:14" ht="15" customHeight="1">
      <c r="A31" s="17" t="s">
        <v>163</v>
      </c>
      <c r="B31" s="131">
        <f>SUM(C31:N31)</f>
        <v>1</v>
      </c>
      <c r="C31" s="8">
        <v>0</v>
      </c>
      <c r="D31" s="8">
        <v>0</v>
      </c>
      <c r="E31" s="8">
        <v>0</v>
      </c>
      <c r="F31" s="8">
        <v>0</v>
      </c>
      <c r="G31" s="18">
        <v>0</v>
      </c>
      <c r="H31" s="8">
        <v>1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</row>
    <row r="32" spans="1:8" ht="15" customHeight="1">
      <c r="A32" s="5"/>
      <c r="B32" s="132"/>
      <c r="C32" s="8"/>
      <c r="D32" s="8"/>
      <c r="E32" s="8"/>
      <c r="F32" s="8"/>
      <c r="G32" s="8"/>
      <c r="H32" s="8"/>
    </row>
    <row r="33" spans="1:14" ht="15" customHeight="1">
      <c r="A33" s="5" t="s">
        <v>76</v>
      </c>
      <c r="B33" s="129">
        <f>SUM(C33:N33)</f>
        <v>1</v>
      </c>
      <c r="C33" s="15">
        <f>SUM(C35:C36)</f>
        <v>0</v>
      </c>
      <c r="D33" s="15">
        <f aca="true" t="shared" si="5" ref="D33:N33">SUM(D35:D36)</f>
        <v>0</v>
      </c>
      <c r="E33" s="15">
        <f t="shared" si="5"/>
        <v>1</v>
      </c>
      <c r="F33" s="15">
        <f t="shared" si="5"/>
        <v>0</v>
      </c>
      <c r="G33" s="15">
        <f t="shared" si="5"/>
        <v>0</v>
      </c>
      <c r="H33" s="15">
        <f t="shared" si="5"/>
        <v>0</v>
      </c>
      <c r="I33" s="15">
        <f t="shared" si="5"/>
        <v>0</v>
      </c>
      <c r="J33" s="15">
        <f t="shared" si="5"/>
        <v>0</v>
      </c>
      <c r="K33" s="15">
        <f t="shared" si="5"/>
        <v>0</v>
      </c>
      <c r="L33" s="15">
        <f t="shared" si="5"/>
        <v>0</v>
      </c>
      <c r="M33" s="15">
        <f t="shared" si="5"/>
        <v>0</v>
      </c>
      <c r="N33" s="15">
        <f t="shared" si="5"/>
        <v>0</v>
      </c>
    </row>
    <row r="34" spans="1:8" ht="15" customHeight="1">
      <c r="A34" s="5"/>
      <c r="B34" s="132"/>
      <c r="C34" s="8"/>
      <c r="D34" s="8"/>
      <c r="E34" s="8"/>
      <c r="F34" s="8"/>
      <c r="G34" s="8"/>
      <c r="H34" s="8"/>
    </row>
    <row r="35" spans="1:14" ht="15" customHeight="1">
      <c r="A35" s="17" t="s">
        <v>125</v>
      </c>
      <c r="B35" s="131">
        <f>SUM(C35:N35)</f>
        <v>1</v>
      </c>
      <c r="C35" s="8">
        <v>0</v>
      </c>
      <c r="D35" s="8">
        <v>0</v>
      </c>
      <c r="E35" s="8">
        <v>1</v>
      </c>
      <c r="F35" s="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</row>
    <row r="36" spans="1:14" ht="15" customHeight="1">
      <c r="A36" s="5"/>
      <c r="B36" s="132"/>
      <c r="C36" s="8"/>
      <c r="D36" s="8"/>
      <c r="E36" s="8"/>
      <c r="F36" s="8"/>
      <c r="G36" s="8"/>
      <c r="H36" s="8"/>
      <c r="I36" s="16"/>
      <c r="J36" s="16"/>
      <c r="K36" s="16"/>
      <c r="L36" s="16"/>
      <c r="M36" s="16"/>
      <c r="N36" s="16"/>
    </row>
    <row r="37" spans="1:14" ht="15" customHeight="1">
      <c r="A37" s="5" t="s">
        <v>77</v>
      </c>
      <c r="B37" s="129">
        <f>SUM(C37:N37)</f>
        <v>6</v>
      </c>
      <c r="C37" s="15">
        <f>SUM(C39:C43)</f>
        <v>0</v>
      </c>
      <c r="D37" s="15">
        <f aca="true" t="shared" si="6" ref="D37:N37">SUM(D39:D43)</f>
        <v>0</v>
      </c>
      <c r="E37" s="15">
        <f t="shared" si="6"/>
        <v>0</v>
      </c>
      <c r="F37" s="15">
        <f t="shared" si="6"/>
        <v>1</v>
      </c>
      <c r="G37" s="15">
        <f t="shared" si="6"/>
        <v>1</v>
      </c>
      <c r="H37" s="15">
        <f t="shared" si="6"/>
        <v>0</v>
      </c>
      <c r="I37" s="15">
        <f t="shared" si="6"/>
        <v>2</v>
      </c>
      <c r="J37" s="15">
        <f t="shared" si="6"/>
        <v>2</v>
      </c>
      <c r="K37" s="15">
        <f t="shared" si="6"/>
        <v>0</v>
      </c>
      <c r="L37" s="15">
        <f t="shared" si="6"/>
        <v>0</v>
      </c>
      <c r="M37" s="15">
        <f t="shared" si="6"/>
        <v>0</v>
      </c>
      <c r="N37" s="15">
        <f t="shared" si="6"/>
        <v>0</v>
      </c>
    </row>
    <row r="38" spans="1:8" ht="15" customHeight="1">
      <c r="A38" s="5"/>
      <c r="B38" s="132"/>
      <c r="C38" s="8"/>
      <c r="D38" s="8"/>
      <c r="E38" s="8"/>
      <c r="F38" s="8"/>
      <c r="G38" s="8"/>
      <c r="H38" s="8"/>
    </row>
    <row r="39" spans="1:14" ht="15" customHeight="1">
      <c r="A39" s="17" t="s">
        <v>164</v>
      </c>
      <c r="B39" s="131">
        <f>SUM(C39:N39)</f>
        <v>2</v>
      </c>
      <c r="C39" s="8">
        <v>0</v>
      </c>
      <c r="D39" s="8">
        <v>0</v>
      </c>
      <c r="E39" s="8">
        <v>0</v>
      </c>
      <c r="F39" s="8">
        <v>0</v>
      </c>
      <c r="G39" s="18">
        <v>0</v>
      </c>
      <c r="H39" s="18">
        <v>0</v>
      </c>
      <c r="I39" s="18">
        <v>0</v>
      </c>
      <c r="J39" s="8">
        <v>2</v>
      </c>
      <c r="K39" s="18">
        <v>0</v>
      </c>
      <c r="L39" s="18">
        <v>0</v>
      </c>
      <c r="M39" s="18">
        <v>0</v>
      </c>
      <c r="N39" s="18">
        <v>0</v>
      </c>
    </row>
    <row r="40" spans="1:14" ht="15" customHeight="1">
      <c r="A40" s="17" t="s">
        <v>69</v>
      </c>
      <c r="B40" s="131">
        <f>SUM(C40:N40)</f>
        <v>1</v>
      </c>
      <c r="C40" s="8">
        <v>0</v>
      </c>
      <c r="D40" s="8">
        <v>0</v>
      </c>
      <c r="E40" s="8">
        <v>0</v>
      </c>
      <c r="F40" s="18">
        <v>0</v>
      </c>
      <c r="G40" s="18">
        <v>0</v>
      </c>
      <c r="H40" s="18">
        <v>0</v>
      </c>
      <c r="I40" s="8">
        <v>1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</row>
    <row r="41" spans="1:14" ht="15" customHeight="1">
      <c r="A41" s="17" t="s">
        <v>68</v>
      </c>
      <c r="B41" s="131">
        <f>SUM(C41:N41)</f>
        <v>1</v>
      </c>
      <c r="C41" s="8">
        <v>0</v>
      </c>
      <c r="D41" s="18">
        <v>0</v>
      </c>
      <c r="E41" s="18">
        <v>0</v>
      </c>
      <c r="F41" s="18">
        <v>0</v>
      </c>
      <c r="G41" s="8">
        <v>1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</row>
    <row r="42" spans="1:14" ht="15" customHeight="1">
      <c r="A42" s="17" t="s">
        <v>70</v>
      </c>
      <c r="B42" s="131">
        <f>SUM(C42:N42)</f>
        <v>1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8">
        <v>1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</row>
    <row r="43" spans="1:14" ht="15" customHeight="1">
      <c r="A43" s="17" t="s">
        <v>72</v>
      </c>
      <c r="B43" s="131">
        <f>SUM(C43:N43)</f>
        <v>1</v>
      </c>
      <c r="C43" s="18">
        <v>0</v>
      </c>
      <c r="D43" s="18">
        <v>0</v>
      </c>
      <c r="E43" s="18">
        <v>0</v>
      </c>
      <c r="F43" s="8">
        <v>1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</row>
    <row r="44" spans="1:14" ht="15" customHeight="1" thickBot="1">
      <c r="A44" s="7"/>
      <c r="B44" s="133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ht="12">
      <c r="A45" s="78" t="s">
        <v>231</v>
      </c>
    </row>
    <row r="46" spans="2:15" ht="1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2:15" ht="12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2"/>
    </row>
    <row r="48" spans="2:15" ht="12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2"/>
    </row>
    <row r="49" spans="2:15" ht="1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2"/>
    </row>
    <row r="50" spans="2:15" ht="1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2"/>
    </row>
    <row r="51" spans="2:15" ht="1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2:15" ht="1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1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</sheetData>
  <mergeCells count="16">
    <mergeCell ref="A3:N3"/>
    <mergeCell ref="A4:N4"/>
    <mergeCell ref="L7:L8"/>
    <mergeCell ref="M7:M8"/>
    <mergeCell ref="N7:N8"/>
    <mergeCell ref="C6:N6"/>
    <mergeCell ref="I7:I8"/>
    <mergeCell ref="J7:J8"/>
    <mergeCell ref="K7:K8"/>
    <mergeCell ref="B6:B8"/>
    <mergeCell ref="F7:F8"/>
    <mergeCell ref="G7:G8"/>
    <mergeCell ref="H7:H8"/>
    <mergeCell ref="C7:C8"/>
    <mergeCell ref="D7:D8"/>
    <mergeCell ref="E7:E8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4"/>
  <sheetViews>
    <sheetView workbookViewId="0" topLeftCell="A1">
      <selection activeCell="A4" sqref="A4"/>
    </sheetView>
  </sheetViews>
  <sheetFormatPr defaultColWidth="11.421875" defaultRowHeight="12.75"/>
  <cols>
    <col min="1" max="1" width="45.57421875" style="98" customWidth="1"/>
    <col min="2" max="2" width="10.28125" style="99" customWidth="1"/>
    <col min="3" max="3" width="8.7109375" style="98" customWidth="1"/>
    <col min="4" max="4" width="11.7109375" style="98" customWidth="1"/>
    <col min="5" max="5" width="11.00390625" style="98" customWidth="1"/>
    <col min="6" max="16384" width="11.421875" style="98" customWidth="1"/>
  </cols>
  <sheetData>
    <row r="1" ht="12">
      <c r="A1" s="106" t="s">
        <v>234</v>
      </c>
    </row>
    <row r="2" spans="1:5" ht="21.75" customHeight="1">
      <c r="A2" s="152" t="s">
        <v>220</v>
      </c>
      <c r="B2" s="152"/>
      <c r="C2" s="152"/>
      <c r="D2" s="152"/>
      <c r="E2" s="152"/>
    </row>
    <row r="3" spans="1:5" ht="21.75" customHeight="1">
      <c r="A3" s="152" t="s">
        <v>221</v>
      </c>
      <c r="B3" s="152"/>
      <c r="C3" s="152"/>
      <c r="D3" s="152"/>
      <c r="E3" s="152"/>
    </row>
    <row r="4" ht="18.75" customHeight="1" thickBot="1"/>
    <row r="5" spans="1:5" ht="24.75" customHeight="1" thickBot="1">
      <c r="A5" s="153" t="s">
        <v>58</v>
      </c>
      <c r="B5" s="156" t="s">
        <v>59</v>
      </c>
      <c r="C5" s="159" t="s">
        <v>67</v>
      </c>
      <c r="D5" s="160"/>
      <c r="E5" s="160"/>
    </row>
    <row r="6" spans="1:5" ht="12">
      <c r="A6" s="154"/>
      <c r="B6" s="157"/>
      <c r="C6" s="154" t="s">
        <v>44</v>
      </c>
      <c r="D6" s="100" t="s">
        <v>60</v>
      </c>
      <c r="E6" s="100" t="s">
        <v>45</v>
      </c>
    </row>
    <row r="7" spans="1:5" ht="12.75" thickBot="1">
      <c r="A7" s="155"/>
      <c r="B7" s="158"/>
      <c r="C7" s="155"/>
      <c r="D7" s="103">
        <v>2003</v>
      </c>
      <c r="E7" s="103" t="s">
        <v>46</v>
      </c>
    </row>
    <row r="8" spans="1:5" ht="12">
      <c r="A8" s="101"/>
      <c r="B8" s="109"/>
      <c r="C8" s="101"/>
      <c r="D8" s="99"/>
      <c r="E8" s="99"/>
    </row>
    <row r="9" spans="1:6" ht="21.75" customHeight="1">
      <c r="A9" s="101" t="s">
        <v>44</v>
      </c>
      <c r="B9" s="112">
        <f>SUM(B11:B96)-B66</f>
        <v>3133</v>
      </c>
      <c r="C9" s="107">
        <f>SUM(D9:E9)</f>
        <v>610</v>
      </c>
      <c r="D9" s="107">
        <f>SUM(D11:D96)-D66-D7</f>
        <v>568</v>
      </c>
      <c r="E9" s="107">
        <f>SUM(E11:E96)-E66</f>
        <v>42</v>
      </c>
      <c r="F9" s="99"/>
    </row>
    <row r="10" ht="12" customHeight="1">
      <c r="B10" s="76"/>
    </row>
    <row r="11" spans="1:5" ht="12.75" customHeight="1">
      <c r="A11" s="98" t="s">
        <v>213</v>
      </c>
      <c r="B11" s="50">
        <v>1</v>
      </c>
      <c r="C11" s="99">
        <f>SUM(D11:E11)</f>
        <v>0</v>
      </c>
      <c r="D11" s="99">
        <v>0</v>
      </c>
      <c r="E11" s="99">
        <v>0</v>
      </c>
    </row>
    <row r="12" spans="1:5" ht="12.75" customHeight="1">
      <c r="A12" s="98" t="s">
        <v>47</v>
      </c>
      <c r="B12" s="50">
        <v>0</v>
      </c>
      <c r="C12" s="99">
        <f aca="true" t="shared" si="0" ref="C12:C65">SUM(D12:E12)</f>
        <v>1</v>
      </c>
      <c r="D12" s="99">
        <v>0</v>
      </c>
      <c r="E12" s="99">
        <v>1</v>
      </c>
    </row>
    <row r="13" spans="1:5" ht="12.75" customHeight="1">
      <c r="A13" s="98" t="s">
        <v>15</v>
      </c>
      <c r="B13" s="50">
        <v>19</v>
      </c>
      <c r="C13" s="99">
        <f t="shared" si="0"/>
        <v>1</v>
      </c>
      <c r="D13" s="99">
        <v>1</v>
      </c>
      <c r="E13" s="99">
        <v>0</v>
      </c>
    </row>
    <row r="14" spans="1:5" ht="12.75" customHeight="1">
      <c r="A14" s="98" t="s">
        <v>38</v>
      </c>
      <c r="B14" s="50">
        <v>8</v>
      </c>
      <c r="C14" s="99">
        <f t="shared" si="0"/>
        <v>3</v>
      </c>
      <c r="D14" s="99">
        <v>1</v>
      </c>
      <c r="E14" s="99">
        <v>2</v>
      </c>
    </row>
    <row r="15" spans="1:5" ht="12.75" customHeight="1">
      <c r="A15" s="98" t="s">
        <v>16</v>
      </c>
      <c r="B15" s="50">
        <v>33</v>
      </c>
      <c r="C15" s="99">
        <f t="shared" si="0"/>
        <v>14</v>
      </c>
      <c r="D15" s="99">
        <v>11</v>
      </c>
      <c r="E15" s="99">
        <v>3</v>
      </c>
    </row>
    <row r="16" spans="1:5" ht="12.75" customHeight="1">
      <c r="A16" s="98" t="s">
        <v>17</v>
      </c>
      <c r="B16" s="50">
        <v>54</v>
      </c>
      <c r="C16" s="99">
        <f t="shared" si="0"/>
        <v>15</v>
      </c>
      <c r="D16" s="99">
        <v>12</v>
      </c>
      <c r="E16" s="99">
        <v>3</v>
      </c>
    </row>
    <row r="17" spans="1:5" ht="12.75" customHeight="1">
      <c r="A17" s="98" t="s">
        <v>19</v>
      </c>
      <c r="B17" s="50">
        <v>28</v>
      </c>
      <c r="C17" s="99">
        <f t="shared" si="0"/>
        <v>4</v>
      </c>
      <c r="D17" s="99">
        <v>2</v>
      </c>
      <c r="E17" s="99">
        <v>2</v>
      </c>
    </row>
    <row r="18" spans="1:5" ht="12.75" customHeight="1">
      <c r="A18" s="98" t="s">
        <v>78</v>
      </c>
      <c r="B18" s="50">
        <v>5</v>
      </c>
      <c r="C18" s="99">
        <f t="shared" si="0"/>
        <v>0</v>
      </c>
      <c r="D18" s="99">
        <v>0</v>
      </c>
      <c r="E18" s="99">
        <v>0</v>
      </c>
    </row>
    <row r="19" spans="1:5" ht="12.75" customHeight="1">
      <c r="A19" s="98" t="s">
        <v>33</v>
      </c>
      <c r="B19" s="50">
        <v>1</v>
      </c>
      <c r="C19" s="99">
        <f t="shared" si="0"/>
        <v>0</v>
      </c>
      <c r="D19" s="99">
        <v>0</v>
      </c>
      <c r="E19" s="99">
        <v>0</v>
      </c>
    </row>
    <row r="20" spans="1:5" ht="12.75" customHeight="1">
      <c r="A20" s="98" t="s">
        <v>25</v>
      </c>
      <c r="B20" s="50">
        <v>4</v>
      </c>
      <c r="C20" s="99">
        <f t="shared" si="0"/>
        <v>0</v>
      </c>
      <c r="D20" s="99">
        <v>0</v>
      </c>
      <c r="E20" s="99">
        <v>0</v>
      </c>
    </row>
    <row r="21" spans="1:5" ht="12.75" customHeight="1">
      <c r="A21" s="98" t="s">
        <v>80</v>
      </c>
      <c r="B21" s="50">
        <v>7</v>
      </c>
      <c r="C21" s="99">
        <f t="shared" si="0"/>
        <v>2</v>
      </c>
      <c r="D21" s="99">
        <v>2</v>
      </c>
      <c r="E21" s="99">
        <v>0</v>
      </c>
    </row>
    <row r="22" spans="1:5" ht="12.75" customHeight="1">
      <c r="A22" s="98" t="s">
        <v>81</v>
      </c>
      <c r="B22" s="50">
        <v>1</v>
      </c>
      <c r="C22" s="99">
        <f t="shared" si="0"/>
        <v>1</v>
      </c>
      <c r="D22" s="99">
        <v>1</v>
      </c>
      <c r="E22" s="99">
        <v>0</v>
      </c>
    </row>
    <row r="23" spans="1:5" ht="12.75" customHeight="1">
      <c r="A23" s="98" t="s">
        <v>22</v>
      </c>
      <c r="B23" s="50">
        <v>43</v>
      </c>
      <c r="C23" s="99">
        <f t="shared" si="0"/>
        <v>2</v>
      </c>
      <c r="D23" s="99">
        <v>2</v>
      </c>
      <c r="E23" s="99">
        <v>0</v>
      </c>
    </row>
    <row r="24" spans="1:5" ht="12.75" customHeight="1">
      <c r="A24" s="98" t="s">
        <v>23</v>
      </c>
      <c r="B24" s="50">
        <v>193</v>
      </c>
      <c r="C24" s="99">
        <f t="shared" si="0"/>
        <v>183</v>
      </c>
      <c r="D24" s="99">
        <v>183</v>
      </c>
      <c r="E24" s="99">
        <v>0</v>
      </c>
    </row>
    <row r="25" spans="1:5" ht="12.75" customHeight="1">
      <c r="A25" s="98" t="s">
        <v>214</v>
      </c>
      <c r="B25" s="50">
        <v>1</v>
      </c>
      <c r="C25" s="99">
        <f t="shared" si="0"/>
        <v>1</v>
      </c>
      <c r="D25" s="99">
        <v>1</v>
      </c>
      <c r="E25" s="99">
        <v>0</v>
      </c>
    </row>
    <row r="26" spans="1:5" ht="12.75" customHeight="1">
      <c r="A26" s="98" t="s">
        <v>24</v>
      </c>
      <c r="B26" s="50">
        <v>1</v>
      </c>
      <c r="C26" s="99">
        <f t="shared" si="0"/>
        <v>1</v>
      </c>
      <c r="D26" s="99">
        <v>0</v>
      </c>
      <c r="E26" s="99">
        <v>1</v>
      </c>
    </row>
    <row r="27" spans="1:5" ht="12.75" customHeight="1">
      <c r="A27" s="98" t="s">
        <v>21</v>
      </c>
      <c r="B27" s="50">
        <v>102</v>
      </c>
      <c r="C27" s="99">
        <f t="shared" si="0"/>
        <v>16</v>
      </c>
      <c r="D27" s="99">
        <v>15</v>
      </c>
      <c r="E27" s="99">
        <v>1</v>
      </c>
    </row>
    <row r="28" spans="1:5" ht="12.75" customHeight="1">
      <c r="A28" s="98" t="s">
        <v>82</v>
      </c>
      <c r="B28" s="50">
        <v>7</v>
      </c>
      <c r="C28" s="99">
        <f t="shared" si="0"/>
        <v>0</v>
      </c>
      <c r="D28" s="99">
        <v>0</v>
      </c>
      <c r="E28" s="99">
        <v>0</v>
      </c>
    </row>
    <row r="29" spans="1:5" ht="12.75" customHeight="1">
      <c r="A29" s="98" t="s">
        <v>48</v>
      </c>
      <c r="B29" s="50">
        <v>0</v>
      </c>
      <c r="C29" s="99">
        <f t="shared" si="0"/>
        <v>1</v>
      </c>
      <c r="D29" s="99">
        <v>0</v>
      </c>
      <c r="E29" s="99">
        <v>1</v>
      </c>
    </row>
    <row r="30" spans="1:5" ht="12.75" customHeight="1">
      <c r="A30" s="98" t="s">
        <v>83</v>
      </c>
      <c r="B30" s="50">
        <v>3</v>
      </c>
      <c r="C30" s="99">
        <f t="shared" si="0"/>
        <v>1</v>
      </c>
      <c r="D30" s="99">
        <v>1</v>
      </c>
      <c r="E30" s="99">
        <v>0</v>
      </c>
    </row>
    <row r="31" spans="1:5" ht="12.75" customHeight="1">
      <c r="A31" s="98" t="s">
        <v>26</v>
      </c>
      <c r="B31" s="50">
        <v>6</v>
      </c>
      <c r="C31" s="99">
        <f t="shared" si="0"/>
        <v>1</v>
      </c>
      <c r="D31" s="99">
        <v>1</v>
      </c>
      <c r="E31" s="99">
        <v>0</v>
      </c>
    </row>
    <row r="32" spans="1:5" ht="12.75" customHeight="1">
      <c r="A32" s="98" t="s">
        <v>27</v>
      </c>
      <c r="B32" s="50">
        <v>12</v>
      </c>
      <c r="C32" s="99">
        <f t="shared" si="0"/>
        <v>2</v>
      </c>
      <c r="D32" s="99">
        <v>2</v>
      </c>
      <c r="E32" s="99">
        <v>0</v>
      </c>
    </row>
    <row r="33" spans="1:5" ht="12.75" customHeight="1">
      <c r="A33" s="98" t="s">
        <v>18</v>
      </c>
      <c r="B33" s="50">
        <v>261</v>
      </c>
      <c r="C33" s="99">
        <f t="shared" si="0"/>
        <v>22</v>
      </c>
      <c r="D33" s="99">
        <v>20</v>
      </c>
      <c r="E33" s="99">
        <v>2</v>
      </c>
    </row>
    <row r="34" spans="1:5" ht="12.75" customHeight="1">
      <c r="A34" s="98" t="s">
        <v>84</v>
      </c>
      <c r="B34" s="50">
        <v>1</v>
      </c>
      <c r="C34" s="99">
        <f t="shared" si="0"/>
        <v>1</v>
      </c>
      <c r="D34" s="99">
        <v>1</v>
      </c>
      <c r="E34" s="99">
        <v>0</v>
      </c>
    </row>
    <row r="35" spans="1:5" ht="12.75" customHeight="1">
      <c r="A35" s="98" t="s">
        <v>85</v>
      </c>
      <c r="B35" s="50">
        <v>1</v>
      </c>
      <c r="C35" s="99">
        <f t="shared" si="0"/>
        <v>0</v>
      </c>
      <c r="D35" s="99">
        <v>0</v>
      </c>
      <c r="E35" s="99">
        <v>0</v>
      </c>
    </row>
    <row r="36" spans="1:5" ht="12.75" customHeight="1">
      <c r="A36" s="98" t="s">
        <v>36</v>
      </c>
      <c r="B36" s="50">
        <v>1</v>
      </c>
      <c r="C36" s="99">
        <f t="shared" si="0"/>
        <v>0</v>
      </c>
      <c r="D36" s="99">
        <v>0</v>
      </c>
      <c r="E36" s="99">
        <v>0</v>
      </c>
    </row>
    <row r="37" spans="1:5" ht="12.75" customHeight="1">
      <c r="A37" s="98" t="s">
        <v>142</v>
      </c>
      <c r="B37" s="50">
        <v>17</v>
      </c>
      <c r="C37" s="99">
        <f t="shared" si="0"/>
        <v>5</v>
      </c>
      <c r="D37" s="99">
        <v>4</v>
      </c>
      <c r="E37" s="99">
        <v>1</v>
      </c>
    </row>
    <row r="38" spans="1:5" ht="12.75" customHeight="1">
      <c r="A38" s="98" t="s">
        <v>28</v>
      </c>
      <c r="B38" s="50">
        <v>18</v>
      </c>
      <c r="C38" s="99">
        <f t="shared" si="0"/>
        <v>8</v>
      </c>
      <c r="D38" s="99">
        <v>8</v>
      </c>
      <c r="E38" s="99">
        <v>0</v>
      </c>
    </row>
    <row r="39" spans="1:5" ht="12.75" customHeight="1">
      <c r="A39" s="98" t="s">
        <v>86</v>
      </c>
      <c r="B39" s="50">
        <v>289</v>
      </c>
      <c r="C39" s="99">
        <f t="shared" si="0"/>
        <v>22</v>
      </c>
      <c r="D39" s="99">
        <v>17</v>
      </c>
      <c r="E39" s="99">
        <v>5</v>
      </c>
    </row>
    <row r="40" spans="1:5" ht="12.75" customHeight="1">
      <c r="A40" s="98" t="s">
        <v>40</v>
      </c>
      <c r="B40" s="50">
        <v>15</v>
      </c>
      <c r="C40" s="99">
        <f t="shared" si="0"/>
        <v>0</v>
      </c>
      <c r="D40" s="99">
        <v>0</v>
      </c>
      <c r="E40" s="99">
        <v>0</v>
      </c>
    </row>
    <row r="41" spans="1:5" ht="12.75" customHeight="1">
      <c r="A41" s="98" t="s">
        <v>87</v>
      </c>
      <c r="B41" s="50">
        <v>2</v>
      </c>
      <c r="C41" s="99">
        <f t="shared" si="0"/>
        <v>0</v>
      </c>
      <c r="D41" s="99">
        <v>0</v>
      </c>
      <c r="E41" s="99">
        <v>0</v>
      </c>
    </row>
    <row r="42" spans="1:5" ht="12.75" customHeight="1">
      <c r="A42" s="98" t="s">
        <v>143</v>
      </c>
      <c r="B42" s="50">
        <v>8</v>
      </c>
      <c r="C42" s="99">
        <f t="shared" si="0"/>
        <v>2</v>
      </c>
      <c r="D42" s="99">
        <v>2</v>
      </c>
      <c r="E42" s="99">
        <v>0</v>
      </c>
    </row>
    <row r="43" spans="1:5" ht="12.75" customHeight="1">
      <c r="A43" s="98" t="s">
        <v>166</v>
      </c>
      <c r="B43" s="50">
        <v>2</v>
      </c>
      <c r="C43" s="99">
        <f t="shared" si="0"/>
        <v>0</v>
      </c>
      <c r="D43" s="99">
        <v>0</v>
      </c>
      <c r="E43" s="99">
        <v>0</v>
      </c>
    </row>
    <row r="44" spans="1:5" ht="12.75" customHeight="1">
      <c r="A44" s="98" t="s">
        <v>167</v>
      </c>
      <c r="B44" s="50">
        <v>1</v>
      </c>
      <c r="C44" s="99">
        <f t="shared" si="0"/>
        <v>0</v>
      </c>
      <c r="D44" s="99">
        <v>0</v>
      </c>
      <c r="E44" s="99">
        <v>0</v>
      </c>
    </row>
    <row r="45" spans="1:5" ht="12.75" customHeight="1">
      <c r="A45" s="98" t="s">
        <v>30</v>
      </c>
      <c r="B45" s="50">
        <v>19</v>
      </c>
      <c r="C45" s="99">
        <f t="shared" si="0"/>
        <v>10</v>
      </c>
      <c r="D45" s="99">
        <v>8</v>
      </c>
      <c r="E45" s="99">
        <v>2</v>
      </c>
    </row>
    <row r="46" spans="1:5" ht="12.75" customHeight="1">
      <c r="A46" s="98" t="s">
        <v>29</v>
      </c>
      <c r="B46" s="50">
        <v>7</v>
      </c>
      <c r="C46" s="99">
        <f t="shared" si="0"/>
        <v>2</v>
      </c>
      <c r="D46" s="99">
        <v>2</v>
      </c>
      <c r="E46" s="99">
        <v>0</v>
      </c>
    </row>
    <row r="47" spans="1:5" ht="12.75" customHeight="1">
      <c r="A47" s="98" t="s">
        <v>31</v>
      </c>
      <c r="B47" s="50">
        <v>18</v>
      </c>
      <c r="C47" s="99">
        <f t="shared" si="0"/>
        <v>2</v>
      </c>
      <c r="D47" s="99">
        <v>2</v>
      </c>
      <c r="E47" s="99">
        <v>0</v>
      </c>
    </row>
    <row r="48" spans="1:5" ht="12.75" customHeight="1">
      <c r="A48" s="98" t="s">
        <v>32</v>
      </c>
      <c r="B48" s="50">
        <v>37</v>
      </c>
      <c r="C48" s="99">
        <f t="shared" si="0"/>
        <v>10</v>
      </c>
      <c r="D48" s="99">
        <v>7</v>
      </c>
      <c r="E48" s="99">
        <v>3</v>
      </c>
    </row>
    <row r="49" spans="1:5" ht="12.75" customHeight="1">
      <c r="A49" s="98" t="s">
        <v>88</v>
      </c>
      <c r="B49" s="50">
        <v>1</v>
      </c>
      <c r="C49" s="99">
        <f t="shared" si="0"/>
        <v>0</v>
      </c>
      <c r="D49" s="99">
        <v>0</v>
      </c>
      <c r="E49" s="99">
        <v>0</v>
      </c>
    </row>
    <row r="50" spans="2:5" ht="12.75" customHeight="1">
      <c r="B50" s="105"/>
      <c r="C50" s="99"/>
      <c r="D50" s="99"/>
      <c r="E50" s="99"/>
    </row>
    <row r="51" spans="2:5" ht="12.75" customHeight="1">
      <c r="B51" s="105"/>
      <c r="C51" s="99"/>
      <c r="D51" s="99"/>
      <c r="E51" s="99"/>
    </row>
    <row r="52" spans="1:5" ht="12.75" customHeight="1" thickBot="1">
      <c r="A52" s="106" t="s">
        <v>233</v>
      </c>
      <c r="B52" s="108"/>
      <c r="C52" s="99"/>
      <c r="D52" s="99"/>
      <c r="E52" s="99"/>
    </row>
    <row r="53" spans="1:5" ht="12.75" customHeight="1">
      <c r="A53" s="153" t="s">
        <v>58</v>
      </c>
      <c r="B53" s="157" t="s">
        <v>59</v>
      </c>
      <c r="C53" s="161" t="s">
        <v>67</v>
      </c>
      <c r="D53" s="161"/>
      <c r="E53" s="161"/>
    </row>
    <row r="54" spans="1:5" ht="12.75" customHeight="1">
      <c r="A54" s="154"/>
      <c r="B54" s="157"/>
      <c r="C54" s="162" t="s">
        <v>44</v>
      </c>
      <c r="D54" s="102" t="s">
        <v>60</v>
      </c>
      <c r="E54" s="102" t="s">
        <v>45</v>
      </c>
    </row>
    <row r="55" spans="1:5" ht="12.75" customHeight="1" thickBot="1">
      <c r="A55" s="155"/>
      <c r="B55" s="158"/>
      <c r="C55" s="155"/>
      <c r="D55" s="103">
        <v>2003</v>
      </c>
      <c r="E55" s="103" t="s">
        <v>46</v>
      </c>
    </row>
    <row r="56" spans="1:5" ht="12.75" customHeight="1">
      <c r="A56" s="98" t="s">
        <v>99</v>
      </c>
      <c r="B56" s="50">
        <v>17</v>
      </c>
      <c r="C56" s="99">
        <f t="shared" si="0"/>
        <v>17</v>
      </c>
      <c r="D56" s="99">
        <v>17</v>
      </c>
      <c r="E56" s="99">
        <v>0</v>
      </c>
    </row>
    <row r="57" spans="1:5" ht="12.75" customHeight="1">
      <c r="A57" s="98" t="s">
        <v>100</v>
      </c>
      <c r="B57" s="50">
        <v>55</v>
      </c>
      <c r="C57" s="99">
        <f t="shared" si="0"/>
        <v>55</v>
      </c>
      <c r="D57" s="99">
        <v>55</v>
      </c>
      <c r="E57" s="99">
        <v>0</v>
      </c>
    </row>
    <row r="58" spans="1:5" ht="12.75" customHeight="1">
      <c r="A58" s="98" t="s">
        <v>20</v>
      </c>
      <c r="B58" s="50">
        <v>11</v>
      </c>
      <c r="C58" s="99">
        <f t="shared" si="0"/>
        <v>2</v>
      </c>
      <c r="D58" s="99">
        <v>2</v>
      </c>
      <c r="E58" s="99">
        <v>0</v>
      </c>
    </row>
    <row r="59" spans="1:5" ht="12.75" customHeight="1">
      <c r="A59" s="98" t="s">
        <v>89</v>
      </c>
      <c r="B59" s="50">
        <v>1</v>
      </c>
      <c r="C59" s="99">
        <f t="shared" si="0"/>
        <v>0</v>
      </c>
      <c r="D59" s="99">
        <v>0</v>
      </c>
      <c r="E59" s="99">
        <v>0</v>
      </c>
    </row>
    <row r="60" spans="1:5" ht="12.75" customHeight="1">
      <c r="A60" s="98" t="s">
        <v>34</v>
      </c>
      <c r="B60" s="50">
        <v>7</v>
      </c>
      <c r="C60" s="99">
        <f t="shared" si="0"/>
        <v>0</v>
      </c>
      <c r="D60" s="99">
        <v>0</v>
      </c>
      <c r="E60" s="99">
        <v>0</v>
      </c>
    </row>
    <row r="61" spans="1:5" ht="12.75" customHeight="1">
      <c r="A61" s="98" t="s">
        <v>90</v>
      </c>
      <c r="B61" s="50">
        <v>3</v>
      </c>
      <c r="C61" s="99">
        <f t="shared" si="0"/>
        <v>0</v>
      </c>
      <c r="D61" s="99">
        <v>0</v>
      </c>
      <c r="E61" s="99">
        <v>0</v>
      </c>
    </row>
    <row r="62" spans="1:5" ht="12.75" customHeight="1">
      <c r="A62" s="98" t="s">
        <v>91</v>
      </c>
      <c r="B62" s="50">
        <v>1</v>
      </c>
      <c r="C62" s="99">
        <f t="shared" si="0"/>
        <v>0</v>
      </c>
      <c r="D62" s="99">
        <v>0</v>
      </c>
      <c r="E62" s="99">
        <v>0</v>
      </c>
    </row>
    <row r="63" spans="1:5" ht="12.75" customHeight="1">
      <c r="A63" s="98" t="s">
        <v>215</v>
      </c>
      <c r="B63" s="50">
        <v>2</v>
      </c>
      <c r="C63" s="99">
        <f t="shared" si="0"/>
        <v>0</v>
      </c>
      <c r="D63" s="99">
        <v>0</v>
      </c>
      <c r="E63" s="99">
        <v>0</v>
      </c>
    </row>
    <row r="64" spans="1:5" ht="12.75" customHeight="1">
      <c r="A64" s="98" t="s">
        <v>92</v>
      </c>
      <c r="B64" s="50">
        <v>457</v>
      </c>
      <c r="C64" s="99">
        <f t="shared" si="0"/>
        <v>42</v>
      </c>
      <c r="D64" s="99">
        <v>39</v>
      </c>
      <c r="E64" s="99">
        <v>3</v>
      </c>
    </row>
    <row r="65" spans="1:5" ht="12.75" customHeight="1">
      <c r="A65" s="98" t="s">
        <v>93</v>
      </c>
      <c r="B65" s="50">
        <v>456</v>
      </c>
      <c r="C65" s="99">
        <f t="shared" si="0"/>
        <v>60</v>
      </c>
      <c r="D65" s="99">
        <v>58</v>
      </c>
      <c r="E65" s="99">
        <v>2</v>
      </c>
    </row>
    <row r="66" spans="1:5" ht="21.75" customHeight="1">
      <c r="A66" s="104" t="s">
        <v>57</v>
      </c>
      <c r="B66" s="110">
        <f>SUM(B68:B71)</f>
        <v>721</v>
      </c>
      <c r="C66" s="104">
        <f>SUM(D66:E66)</f>
        <v>30</v>
      </c>
      <c r="D66" s="104">
        <v>27</v>
      </c>
      <c r="E66" s="104">
        <f>SUM(E68:E71)</f>
        <v>3</v>
      </c>
    </row>
    <row r="67" spans="1:5" ht="12.75" customHeight="1">
      <c r="A67" s="106"/>
      <c r="B67" s="50"/>
      <c r="C67" s="99"/>
      <c r="D67" s="99"/>
      <c r="E67" s="99"/>
    </row>
    <row r="68" spans="1:5" ht="12.75" customHeight="1">
      <c r="A68" s="98" t="s">
        <v>121</v>
      </c>
      <c r="B68" s="50">
        <v>634</v>
      </c>
      <c r="C68" s="99">
        <f aca="true" t="shared" si="1" ref="C68:C94">SUM(D68:E68)</f>
        <v>27</v>
      </c>
      <c r="D68" s="99">
        <v>25</v>
      </c>
      <c r="E68" s="99">
        <v>2</v>
      </c>
    </row>
    <row r="69" spans="1:5" ht="12.75" customHeight="1">
      <c r="A69" s="98" t="s">
        <v>216</v>
      </c>
      <c r="B69" s="50">
        <v>84</v>
      </c>
      <c r="C69" s="99">
        <f>SUM(D69:E69)</f>
        <v>2</v>
      </c>
      <c r="D69" s="99">
        <v>1</v>
      </c>
      <c r="E69" s="99">
        <v>1</v>
      </c>
    </row>
    <row r="70" spans="1:5" ht="12.75" customHeight="1">
      <c r="A70" s="98" t="s">
        <v>122</v>
      </c>
      <c r="B70" s="50">
        <v>3</v>
      </c>
      <c r="C70" s="99">
        <f>SUM(D70:E70)</f>
        <v>1</v>
      </c>
      <c r="D70" s="99">
        <v>1</v>
      </c>
      <c r="E70" s="99">
        <v>0</v>
      </c>
    </row>
    <row r="71" ht="12.75" customHeight="1">
      <c r="B71" s="76"/>
    </row>
    <row r="72" spans="1:5" ht="12.75" customHeight="1">
      <c r="A72" s="98" t="s">
        <v>149</v>
      </c>
      <c r="B72" s="50">
        <v>4</v>
      </c>
      <c r="C72" s="99">
        <f t="shared" si="1"/>
        <v>1</v>
      </c>
      <c r="D72" s="99">
        <v>1</v>
      </c>
      <c r="E72" s="99">
        <v>0</v>
      </c>
    </row>
    <row r="73" spans="1:5" ht="12.75" customHeight="1">
      <c r="A73" s="98" t="s">
        <v>39</v>
      </c>
      <c r="B73" s="50">
        <v>18</v>
      </c>
      <c r="C73" s="99">
        <f t="shared" si="1"/>
        <v>18</v>
      </c>
      <c r="D73" s="99">
        <v>18</v>
      </c>
      <c r="E73" s="99">
        <v>0</v>
      </c>
    </row>
    <row r="74" spans="1:5" ht="12.75" customHeight="1">
      <c r="A74" s="98" t="s">
        <v>49</v>
      </c>
      <c r="B74" s="50">
        <v>3</v>
      </c>
      <c r="C74" s="99">
        <f t="shared" si="1"/>
        <v>1</v>
      </c>
      <c r="D74" s="99">
        <v>0</v>
      </c>
      <c r="E74" s="99">
        <v>1</v>
      </c>
    </row>
    <row r="75" spans="1:5" ht="12.75" customHeight="1">
      <c r="A75" s="98" t="s">
        <v>94</v>
      </c>
      <c r="B75" s="50">
        <v>4</v>
      </c>
      <c r="C75" s="99">
        <f t="shared" si="1"/>
        <v>4</v>
      </c>
      <c r="D75" s="99">
        <v>4</v>
      </c>
      <c r="E75" s="99">
        <v>0</v>
      </c>
    </row>
    <row r="76" spans="1:5" ht="12.75" customHeight="1">
      <c r="A76" s="98" t="s">
        <v>35</v>
      </c>
      <c r="B76" s="50">
        <v>8</v>
      </c>
      <c r="C76" s="99">
        <f t="shared" si="1"/>
        <v>8</v>
      </c>
      <c r="D76" s="99">
        <v>8</v>
      </c>
      <c r="E76" s="99">
        <v>0</v>
      </c>
    </row>
    <row r="77" spans="1:5" ht="12.75" customHeight="1">
      <c r="A77" s="98" t="s">
        <v>95</v>
      </c>
      <c r="B77" s="50">
        <v>2</v>
      </c>
      <c r="C77" s="99">
        <f t="shared" si="1"/>
        <v>1</v>
      </c>
      <c r="D77" s="99">
        <v>1</v>
      </c>
      <c r="E77" s="99">
        <v>0</v>
      </c>
    </row>
    <row r="78" spans="1:5" ht="12.75" customHeight="1">
      <c r="A78" s="98" t="s">
        <v>151</v>
      </c>
      <c r="B78" s="50">
        <v>8</v>
      </c>
      <c r="C78" s="99">
        <f t="shared" si="1"/>
        <v>1</v>
      </c>
      <c r="D78" s="99">
        <v>1</v>
      </c>
      <c r="E78" s="99">
        <v>0</v>
      </c>
    </row>
    <row r="79" spans="1:5" ht="12.75" customHeight="1">
      <c r="A79" s="98" t="s">
        <v>0</v>
      </c>
      <c r="B79" s="50">
        <v>1</v>
      </c>
      <c r="C79" s="99">
        <f t="shared" si="1"/>
        <v>0</v>
      </c>
      <c r="D79" s="99">
        <v>0</v>
      </c>
      <c r="E79" s="99">
        <v>0</v>
      </c>
    </row>
    <row r="80" spans="1:5" ht="12.75" customHeight="1">
      <c r="A80" s="98" t="s">
        <v>96</v>
      </c>
      <c r="B80" s="50">
        <v>2</v>
      </c>
      <c r="C80" s="99">
        <f t="shared" si="1"/>
        <v>0</v>
      </c>
      <c r="D80" s="99">
        <v>0</v>
      </c>
      <c r="E80" s="99">
        <v>0</v>
      </c>
    </row>
    <row r="81" spans="1:5" ht="12.75" customHeight="1">
      <c r="A81" s="98" t="s">
        <v>97</v>
      </c>
      <c r="B81" s="50">
        <v>10</v>
      </c>
      <c r="C81" s="99">
        <f t="shared" si="1"/>
        <v>1</v>
      </c>
      <c r="D81" s="99">
        <v>1</v>
      </c>
      <c r="E81" s="99">
        <v>0</v>
      </c>
    </row>
    <row r="82" spans="1:5" ht="12.75" customHeight="1">
      <c r="A82" s="98" t="s">
        <v>98</v>
      </c>
      <c r="B82" s="50">
        <v>10</v>
      </c>
      <c r="C82" s="99">
        <f t="shared" si="1"/>
        <v>4</v>
      </c>
      <c r="D82" s="99">
        <v>4</v>
      </c>
      <c r="E82" s="99">
        <v>0</v>
      </c>
    </row>
    <row r="83" spans="1:5" ht="12.75" customHeight="1">
      <c r="A83" s="98" t="s">
        <v>161</v>
      </c>
      <c r="B83" s="50">
        <v>3</v>
      </c>
      <c r="C83" s="99">
        <f t="shared" si="1"/>
        <v>0</v>
      </c>
      <c r="D83" s="99">
        <v>0</v>
      </c>
      <c r="E83" s="99">
        <v>0</v>
      </c>
    </row>
    <row r="84" spans="1:5" ht="12.75" customHeight="1">
      <c r="A84" s="98" t="s">
        <v>129</v>
      </c>
      <c r="B84" s="50">
        <v>4</v>
      </c>
      <c r="C84" s="99">
        <f t="shared" si="1"/>
        <v>0</v>
      </c>
      <c r="D84" s="99">
        <v>0</v>
      </c>
      <c r="E84" s="99">
        <v>0</v>
      </c>
    </row>
    <row r="85" spans="1:5" ht="12.75" customHeight="1">
      <c r="A85" s="98" t="s">
        <v>1</v>
      </c>
      <c r="B85" s="50">
        <v>2</v>
      </c>
      <c r="C85" s="99">
        <f t="shared" si="1"/>
        <v>2</v>
      </c>
      <c r="D85" s="99">
        <v>2</v>
      </c>
      <c r="E85" s="99">
        <v>0</v>
      </c>
    </row>
    <row r="86" spans="1:5" ht="12.75" customHeight="1">
      <c r="A86" s="98" t="s">
        <v>165</v>
      </c>
      <c r="B86" s="50">
        <v>9</v>
      </c>
      <c r="C86" s="99">
        <f t="shared" si="1"/>
        <v>2</v>
      </c>
      <c r="D86" s="99">
        <v>0</v>
      </c>
      <c r="E86" s="99">
        <v>2</v>
      </c>
    </row>
    <row r="87" spans="1:5" ht="12.75" customHeight="1">
      <c r="A87" s="98" t="s">
        <v>2</v>
      </c>
      <c r="B87" s="50">
        <v>7</v>
      </c>
      <c r="C87" s="99">
        <f t="shared" si="1"/>
        <v>3</v>
      </c>
      <c r="D87" s="99">
        <v>3</v>
      </c>
      <c r="E87" s="99">
        <v>0</v>
      </c>
    </row>
    <row r="88" spans="1:5" ht="12.75" customHeight="1">
      <c r="A88" s="98" t="s">
        <v>3</v>
      </c>
      <c r="B88" s="50">
        <v>4</v>
      </c>
      <c r="C88" s="99">
        <f t="shared" si="1"/>
        <v>0</v>
      </c>
      <c r="D88" s="99">
        <v>0</v>
      </c>
      <c r="E88" s="99">
        <v>0</v>
      </c>
    </row>
    <row r="89" spans="1:5" ht="12.75" customHeight="1">
      <c r="A89" s="98" t="s">
        <v>4</v>
      </c>
      <c r="B89" s="50">
        <v>12</v>
      </c>
      <c r="C89" s="99">
        <f t="shared" si="1"/>
        <v>8</v>
      </c>
      <c r="D89" s="99">
        <v>8</v>
      </c>
      <c r="E89" s="99">
        <v>0</v>
      </c>
    </row>
    <row r="90" spans="1:5" ht="12.75" customHeight="1">
      <c r="A90" s="98" t="s">
        <v>37</v>
      </c>
      <c r="B90" s="50">
        <v>2</v>
      </c>
      <c r="C90" s="99">
        <f t="shared" si="1"/>
        <v>2</v>
      </c>
      <c r="D90" s="99">
        <v>2</v>
      </c>
      <c r="E90" s="99">
        <v>0</v>
      </c>
    </row>
    <row r="91" spans="1:5" ht="12.75" customHeight="1">
      <c r="A91" s="98" t="s">
        <v>41</v>
      </c>
      <c r="B91" s="50">
        <v>26</v>
      </c>
      <c r="C91" s="99">
        <f t="shared" si="1"/>
        <v>9</v>
      </c>
      <c r="D91" s="99">
        <v>5</v>
      </c>
      <c r="E91" s="99">
        <v>4</v>
      </c>
    </row>
    <row r="92" spans="1:5" ht="12.75" customHeight="1">
      <c r="A92" s="98" t="s">
        <v>42</v>
      </c>
      <c r="B92" s="50">
        <v>26</v>
      </c>
      <c r="C92" s="99">
        <f t="shared" si="1"/>
        <v>6</v>
      </c>
      <c r="D92" s="99">
        <v>6</v>
      </c>
      <c r="E92" s="99">
        <v>0</v>
      </c>
    </row>
    <row r="93" spans="1:5" ht="12.75" customHeight="1">
      <c r="A93" s="98" t="s">
        <v>5</v>
      </c>
      <c r="B93" s="50">
        <v>1</v>
      </c>
      <c r="C93" s="99">
        <f t="shared" si="1"/>
        <v>0</v>
      </c>
      <c r="D93" s="99">
        <v>0</v>
      </c>
      <c r="E93" s="99">
        <v>0</v>
      </c>
    </row>
    <row r="94" spans="1:5" ht="12.75" customHeight="1">
      <c r="A94" s="98" t="s">
        <v>6</v>
      </c>
      <c r="B94" s="50">
        <v>2</v>
      </c>
      <c r="C94" s="99">
        <f t="shared" si="1"/>
        <v>0</v>
      </c>
      <c r="D94" s="99">
        <v>0</v>
      </c>
      <c r="E94" s="99">
        <v>0</v>
      </c>
    </row>
    <row r="95" spans="1:5" ht="12.75" customHeight="1">
      <c r="A95" s="98" t="s">
        <v>79</v>
      </c>
      <c r="B95" s="50">
        <v>2</v>
      </c>
      <c r="C95" s="99">
        <f>SUM(D95:E95)</f>
        <v>0</v>
      </c>
      <c r="D95" s="99">
        <v>0</v>
      </c>
      <c r="E95" s="99">
        <v>0</v>
      </c>
    </row>
    <row r="96" spans="1:5" ht="12.75" customHeight="1" thickBot="1">
      <c r="A96" s="98" t="s">
        <v>156</v>
      </c>
      <c r="B96" s="111">
        <v>5</v>
      </c>
      <c r="C96" s="92">
        <f>SUM(D96:E96)</f>
        <v>0</v>
      </c>
      <c r="D96" s="92">
        <v>0</v>
      </c>
      <c r="E96" s="92">
        <v>0</v>
      </c>
    </row>
    <row r="97" spans="1:5" ht="19.5" customHeight="1">
      <c r="A97" s="78" t="s">
        <v>231</v>
      </c>
      <c r="B97" s="105"/>
      <c r="C97" s="99"/>
      <c r="D97" s="99"/>
      <c r="E97" s="99"/>
    </row>
    <row r="98" spans="3:5" ht="19.5" customHeight="1">
      <c r="C98" s="99"/>
      <c r="D98" s="99"/>
      <c r="E98" s="99"/>
    </row>
    <row r="99" spans="3:5" ht="19.5" customHeight="1">
      <c r="C99" s="99"/>
      <c r="D99" s="99"/>
      <c r="E99" s="99"/>
    </row>
    <row r="100" spans="3:5" ht="19.5" customHeight="1">
      <c r="C100" s="99"/>
      <c r="D100" s="99"/>
      <c r="E100" s="99"/>
    </row>
    <row r="101" spans="3:5" ht="12">
      <c r="C101" s="99"/>
      <c r="D101" s="99"/>
      <c r="E101" s="99"/>
    </row>
    <row r="102" spans="3:5" ht="12">
      <c r="C102" s="99"/>
      <c r="D102" s="99"/>
      <c r="E102" s="99"/>
    </row>
    <row r="103" spans="3:5" ht="12">
      <c r="C103" s="99"/>
      <c r="D103" s="99"/>
      <c r="E103" s="99"/>
    </row>
    <row r="104" spans="3:5" ht="12">
      <c r="C104" s="99"/>
      <c r="D104" s="99"/>
      <c r="E104" s="99"/>
    </row>
    <row r="105" spans="3:5" ht="12">
      <c r="C105" s="99"/>
      <c r="D105" s="99"/>
      <c r="E105" s="99"/>
    </row>
    <row r="106" spans="3:5" ht="12">
      <c r="C106" s="99"/>
      <c r="D106" s="99"/>
      <c r="E106" s="99"/>
    </row>
    <row r="107" spans="3:5" ht="12">
      <c r="C107" s="99"/>
      <c r="D107" s="99"/>
      <c r="E107" s="99"/>
    </row>
    <row r="108" spans="3:5" ht="12">
      <c r="C108" s="99"/>
      <c r="D108" s="99"/>
      <c r="E108" s="99"/>
    </row>
    <row r="109" spans="3:5" ht="12">
      <c r="C109" s="99"/>
      <c r="D109" s="99"/>
      <c r="E109" s="99"/>
    </row>
    <row r="110" spans="3:5" ht="12">
      <c r="C110" s="99"/>
      <c r="D110" s="99"/>
      <c r="E110" s="99"/>
    </row>
    <row r="111" spans="3:5" ht="12">
      <c r="C111" s="99"/>
      <c r="D111" s="99"/>
      <c r="E111" s="99"/>
    </row>
    <row r="112" spans="3:5" ht="12">
      <c r="C112" s="99"/>
      <c r="D112" s="99"/>
      <c r="E112" s="99"/>
    </row>
    <row r="113" spans="3:5" ht="12">
      <c r="C113" s="99"/>
      <c r="D113" s="99"/>
      <c r="E113" s="99"/>
    </row>
    <row r="114" spans="3:5" ht="12">
      <c r="C114" s="99"/>
      <c r="D114" s="99"/>
      <c r="E114" s="99"/>
    </row>
    <row r="115" spans="3:5" ht="12">
      <c r="C115" s="99"/>
      <c r="D115" s="99"/>
      <c r="E115" s="99"/>
    </row>
    <row r="116" spans="3:5" ht="12">
      <c r="C116" s="99"/>
      <c r="D116" s="99"/>
      <c r="E116" s="99"/>
    </row>
    <row r="117" spans="3:5" ht="12">
      <c r="C117" s="99"/>
      <c r="D117" s="99"/>
      <c r="E117" s="99"/>
    </row>
    <row r="118" spans="3:5" ht="12">
      <c r="C118" s="99"/>
      <c r="D118" s="99"/>
      <c r="E118" s="99"/>
    </row>
    <row r="119" spans="3:5" ht="12">
      <c r="C119" s="99"/>
      <c r="D119" s="99"/>
      <c r="E119" s="99"/>
    </row>
    <row r="120" spans="3:5" ht="12">
      <c r="C120" s="99"/>
      <c r="D120" s="99"/>
      <c r="E120" s="99"/>
    </row>
    <row r="121" spans="3:5" ht="12">
      <c r="C121" s="99"/>
      <c r="D121" s="99"/>
      <c r="E121" s="99"/>
    </row>
    <row r="122" spans="3:5" ht="12">
      <c r="C122" s="99"/>
      <c r="D122" s="99"/>
      <c r="E122" s="99"/>
    </row>
    <row r="123" spans="3:5" ht="12">
      <c r="C123" s="99"/>
      <c r="D123" s="99"/>
      <c r="E123" s="99"/>
    </row>
    <row r="124" spans="3:5" ht="12">
      <c r="C124" s="99"/>
      <c r="D124" s="99"/>
      <c r="E124" s="99"/>
    </row>
    <row r="125" spans="3:5" ht="12">
      <c r="C125" s="99"/>
      <c r="D125" s="99"/>
      <c r="E125" s="99"/>
    </row>
    <row r="126" spans="3:5" ht="12">
      <c r="C126" s="99"/>
      <c r="D126" s="99"/>
      <c r="E126" s="99"/>
    </row>
    <row r="127" spans="3:5" ht="12">
      <c r="C127" s="99"/>
      <c r="D127" s="99"/>
      <c r="E127" s="99"/>
    </row>
    <row r="128" spans="3:5" ht="12">
      <c r="C128" s="99"/>
      <c r="D128" s="99"/>
      <c r="E128" s="99"/>
    </row>
    <row r="129" spans="3:5" ht="12">
      <c r="C129" s="99"/>
      <c r="D129" s="99"/>
      <c r="E129" s="99"/>
    </row>
    <row r="130" spans="3:5" ht="12">
      <c r="C130" s="99"/>
      <c r="D130" s="99"/>
      <c r="E130" s="99"/>
    </row>
    <row r="131" spans="3:5" ht="12">
      <c r="C131" s="99"/>
      <c r="D131" s="99"/>
      <c r="E131" s="99"/>
    </row>
    <row r="132" spans="3:5" ht="12">
      <c r="C132" s="99"/>
      <c r="D132" s="99"/>
      <c r="E132" s="99"/>
    </row>
    <row r="133" spans="3:5" ht="12">
      <c r="C133" s="99"/>
      <c r="D133" s="99"/>
      <c r="E133" s="99"/>
    </row>
    <row r="134" spans="3:5" ht="12">
      <c r="C134" s="99"/>
      <c r="D134" s="99"/>
      <c r="E134" s="99"/>
    </row>
  </sheetData>
  <mergeCells count="10">
    <mergeCell ref="A53:A55"/>
    <mergeCell ref="B53:B55"/>
    <mergeCell ref="C53:E53"/>
    <mergeCell ref="C54:C55"/>
    <mergeCell ref="A2:E2"/>
    <mergeCell ref="A3:E3"/>
    <mergeCell ref="A5:A7"/>
    <mergeCell ref="B5:B7"/>
    <mergeCell ref="C6:C7"/>
    <mergeCell ref="C5:E5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10"/>
  <sheetViews>
    <sheetView workbookViewId="0" topLeftCell="A1">
      <selection activeCell="A1" sqref="A1"/>
    </sheetView>
  </sheetViews>
  <sheetFormatPr defaultColWidth="11.421875" defaultRowHeight="12.75"/>
  <cols>
    <col min="1" max="1" width="40.28125" style="6" customWidth="1"/>
    <col min="2" max="2" width="7.140625" style="6" customWidth="1"/>
    <col min="3" max="3" width="8.7109375" style="6" customWidth="1"/>
    <col min="4" max="4" width="9.140625" style="6" customWidth="1"/>
    <col min="5" max="5" width="7.00390625" style="6" customWidth="1"/>
    <col min="6" max="6" width="7.140625" style="6" customWidth="1"/>
    <col min="7" max="7" width="8.421875" style="6" customWidth="1"/>
    <col min="8" max="8" width="6.140625" style="6" customWidth="1"/>
    <col min="9" max="9" width="8.28125" style="6" customWidth="1"/>
    <col min="10" max="10" width="8.421875" style="6" customWidth="1"/>
    <col min="11" max="11" width="6.421875" style="6" customWidth="1"/>
    <col min="12" max="12" width="10.7109375" style="6" customWidth="1"/>
    <col min="13" max="13" width="9.28125" style="6" customWidth="1"/>
    <col min="14" max="14" width="7.8515625" style="6" customWidth="1"/>
    <col min="15" max="15" width="13.57421875" style="6" customWidth="1"/>
    <col min="16" max="16" width="10.00390625" style="6" customWidth="1"/>
    <col min="17" max="16384" width="11.421875" style="6" customWidth="1"/>
  </cols>
  <sheetData>
    <row r="2" ht="12">
      <c r="A2" s="20" t="s">
        <v>236</v>
      </c>
    </row>
    <row r="3" ht="13.5" customHeight="1"/>
    <row r="4" spans="1:16" ht="19.5" customHeight="1">
      <c r="A4" s="163" t="s">
        <v>223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9.5" customHeight="1">
      <c r="A5" s="163" t="s">
        <v>222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9.5" customHeight="1" thickBo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39.75" customHeight="1">
      <c r="A7" s="166" t="s">
        <v>58</v>
      </c>
      <c r="B7" s="134" t="s">
        <v>44</v>
      </c>
      <c r="C7" s="164" t="s">
        <v>168</v>
      </c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pans="1:16" ht="6.75" customHeight="1" thickBot="1">
      <c r="A8" s="167"/>
      <c r="B8" s="13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</row>
    <row r="9" spans="1:16" s="20" customFormat="1" ht="12" customHeight="1">
      <c r="A9" s="167"/>
      <c r="B9" s="135"/>
      <c r="C9" s="169" t="s">
        <v>169</v>
      </c>
      <c r="D9" s="113" t="s">
        <v>101</v>
      </c>
      <c r="E9" s="169" t="s">
        <v>9</v>
      </c>
      <c r="F9" s="113" t="s">
        <v>102</v>
      </c>
      <c r="G9" s="169" t="s">
        <v>8</v>
      </c>
      <c r="H9" s="113" t="s">
        <v>102</v>
      </c>
      <c r="I9" s="113" t="s">
        <v>244</v>
      </c>
      <c r="J9" s="23" t="s">
        <v>10</v>
      </c>
      <c r="K9" s="113" t="s">
        <v>102</v>
      </c>
      <c r="L9" s="113" t="s">
        <v>71</v>
      </c>
      <c r="M9" s="23" t="s">
        <v>240</v>
      </c>
      <c r="N9" s="23" t="s">
        <v>241</v>
      </c>
      <c r="O9" s="23" t="s">
        <v>242</v>
      </c>
      <c r="P9" s="23" t="s">
        <v>243</v>
      </c>
    </row>
    <row r="10" spans="1:16" s="20" customFormat="1" ht="13.5" customHeight="1" thickBot="1">
      <c r="A10" s="168"/>
      <c r="B10" s="136"/>
      <c r="C10" s="170"/>
      <c r="D10" s="114" t="s">
        <v>104</v>
      </c>
      <c r="E10" s="170"/>
      <c r="F10" s="114" t="s">
        <v>105</v>
      </c>
      <c r="G10" s="170"/>
      <c r="H10" s="114" t="s">
        <v>103</v>
      </c>
      <c r="I10" s="114" t="s">
        <v>245</v>
      </c>
      <c r="J10" s="24"/>
      <c r="K10" s="114" t="s">
        <v>106</v>
      </c>
      <c r="L10" s="114"/>
      <c r="M10" s="24"/>
      <c r="N10" s="24"/>
      <c r="O10" s="24"/>
      <c r="P10" s="24"/>
    </row>
    <row r="11" ht="15" customHeight="1">
      <c r="B11" s="115"/>
    </row>
    <row r="12" spans="1:16" ht="15" customHeight="1">
      <c r="A12" s="25" t="s">
        <v>44</v>
      </c>
      <c r="B12" s="116">
        <f>SUM(C12:P12)</f>
        <v>3133</v>
      </c>
      <c r="C12" s="21">
        <f>SUM(C14:C108)-C70</f>
        <v>1796</v>
      </c>
      <c r="D12" s="21">
        <f>SUM(D14:D108)-D70</f>
        <v>252</v>
      </c>
      <c r="E12" s="21">
        <f>SUM(E14:E108)-E70</f>
        <v>192</v>
      </c>
      <c r="F12" s="21">
        <f>SUM(F14:F108)-F70</f>
        <v>181</v>
      </c>
      <c r="G12" s="21">
        <f>SUM(G14:G108)-G70</f>
        <v>216</v>
      </c>
      <c r="H12" s="21">
        <f>SUM(H14:H108)-H70</f>
        <v>95</v>
      </c>
      <c r="I12" s="21">
        <f>SUM(I14:I108)-I70</f>
        <v>136</v>
      </c>
      <c r="J12" s="21">
        <f>SUM(J14:J108)-J70</f>
        <v>165</v>
      </c>
      <c r="K12" s="21">
        <f>SUM(K14:K108)-K70</f>
        <v>76</v>
      </c>
      <c r="L12" s="21">
        <f>SUM(L14:L108)-L70</f>
        <v>1</v>
      </c>
      <c r="M12" s="21">
        <f>SUM(M14:M108)-M70</f>
        <v>15</v>
      </c>
      <c r="N12" s="21">
        <f>SUM(N14:N108)-N70</f>
        <v>1</v>
      </c>
      <c r="O12" s="21">
        <f>SUM(O14:O108)-O70</f>
        <v>1</v>
      </c>
      <c r="P12" s="21">
        <f>SUM(P14:P108)-P70</f>
        <v>6</v>
      </c>
    </row>
    <row r="13" ht="15" customHeight="1">
      <c r="B13" s="117"/>
    </row>
    <row r="14" spans="1:16" ht="15" customHeight="1">
      <c r="A14" s="6" t="s">
        <v>213</v>
      </c>
      <c r="B14" s="115">
        <f aca="true" t="shared" si="0" ref="B14:B70">SUM(C14:P14)</f>
        <v>1</v>
      </c>
      <c r="C14" s="18">
        <v>1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</row>
    <row r="15" spans="1:16" ht="15" customHeight="1">
      <c r="A15" s="6" t="s">
        <v>15</v>
      </c>
      <c r="B15" s="115">
        <f t="shared" si="0"/>
        <v>19</v>
      </c>
      <c r="C15" s="18">
        <v>17</v>
      </c>
      <c r="D15" s="18">
        <v>0</v>
      </c>
      <c r="E15" s="18">
        <v>1</v>
      </c>
      <c r="F15" s="18">
        <v>0</v>
      </c>
      <c r="G15" s="18">
        <v>1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</row>
    <row r="16" spans="1:16" ht="15" customHeight="1">
      <c r="A16" s="6" t="s">
        <v>38</v>
      </c>
      <c r="B16" s="115">
        <f t="shared" si="0"/>
        <v>8</v>
      </c>
      <c r="C16" s="18">
        <v>0</v>
      </c>
      <c r="D16" s="18">
        <v>1</v>
      </c>
      <c r="E16" s="18">
        <v>2</v>
      </c>
      <c r="F16" s="18">
        <v>2</v>
      </c>
      <c r="G16" s="18">
        <v>1</v>
      </c>
      <c r="H16" s="18">
        <v>0</v>
      </c>
      <c r="I16" s="18">
        <v>0</v>
      </c>
      <c r="J16" s="18">
        <v>2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</row>
    <row r="17" spans="1:16" ht="15" customHeight="1">
      <c r="A17" s="6" t="s">
        <v>16</v>
      </c>
      <c r="B17" s="115">
        <f t="shared" si="0"/>
        <v>33</v>
      </c>
      <c r="C17" s="18">
        <v>21</v>
      </c>
      <c r="D17" s="18">
        <v>1</v>
      </c>
      <c r="E17" s="18">
        <v>4</v>
      </c>
      <c r="F17" s="18">
        <v>3</v>
      </c>
      <c r="G17" s="18">
        <v>1</v>
      </c>
      <c r="H17" s="18">
        <v>1</v>
      </c>
      <c r="I17" s="18">
        <v>0</v>
      </c>
      <c r="J17" s="18">
        <v>1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1</v>
      </c>
    </row>
    <row r="18" spans="1:16" ht="15" customHeight="1">
      <c r="A18" s="6" t="s">
        <v>17</v>
      </c>
      <c r="B18" s="115">
        <f t="shared" si="0"/>
        <v>54</v>
      </c>
      <c r="C18" s="18">
        <v>31</v>
      </c>
      <c r="D18" s="18">
        <v>1</v>
      </c>
      <c r="E18" s="18">
        <v>4</v>
      </c>
      <c r="F18" s="18">
        <v>5</v>
      </c>
      <c r="G18" s="18">
        <v>5</v>
      </c>
      <c r="H18" s="18">
        <v>2</v>
      </c>
      <c r="I18" s="18">
        <v>3</v>
      </c>
      <c r="J18" s="18">
        <v>1</v>
      </c>
      <c r="K18" s="18">
        <v>2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</row>
    <row r="19" spans="1:16" ht="15" customHeight="1">
      <c r="A19" s="6" t="s">
        <v>19</v>
      </c>
      <c r="B19" s="115">
        <f t="shared" si="0"/>
        <v>28</v>
      </c>
      <c r="C19" s="18">
        <v>17</v>
      </c>
      <c r="D19" s="18">
        <v>1</v>
      </c>
      <c r="E19" s="18">
        <v>1</v>
      </c>
      <c r="F19" s="18">
        <v>2</v>
      </c>
      <c r="G19" s="18">
        <v>2</v>
      </c>
      <c r="H19" s="18">
        <v>2</v>
      </c>
      <c r="I19" s="18">
        <v>3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</row>
    <row r="20" spans="1:16" ht="15" customHeight="1">
      <c r="A20" s="6" t="s">
        <v>78</v>
      </c>
      <c r="B20" s="115">
        <f t="shared" si="0"/>
        <v>5</v>
      </c>
      <c r="C20" s="18">
        <v>3</v>
      </c>
      <c r="D20" s="18">
        <v>0</v>
      </c>
      <c r="E20" s="18">
        <v>2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</row>
    <row r="21" spans="1:16" ht="15" customHeight="1">
      <c r="A21" s="6" t="s">
        <v>33</v>
      </c>
      <c r="B21" s="115">
        <f t="shared" si="0"/>
        <v>1</v>
      </c>
      <c r="C21" s="18">
        <v>0</v>
      </c>
      <c r="D21" s="18">
        <v>0</v>
      </c>
      <c r="E21" s="18">
        <v>1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</row>
    <row r="22" spans="1:16" ht="15" customHeight="1">
      <c r="A22" s="6" t="s">
        <v>25</v>
      </c>
      <c r="B22" s="115">
        <f t="shared" si="0"/>
        <v>4</v>
      </c>
      <c r="C22" s="18">
        <v>3</v>
      </c>
      <c r="D22" s="18">
        <v>0</v>
      </c>
      <c r="E22" s="18">
        <v>0</v>
      </c>
      <c r="F22" s="18">
        <v>1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</row>
    <row r="23" spans="1:16" ht="15" customHeight="1">
      <c r="A23" s="6" t="s">
        <v>80</v>
      </c>
      <c r="B23" s="115">
        <f t="shared" si="0"/>
        <v>7</v>
      </c>
      <c r="C23" s="18">
        <v>5</v>
      </c>
      <c r="D23" s="18">
        <v>0</v>
      </c>
      <c r="E23" s="18">
        <v>0</v>
      </c>
      <c r="F23" s="18">
        <v>0</v>
      </c>
      <c r="G23" s="18">
        <v>1</v>
      </c>
      <c r="H23" s="18">
        <v>0</v>
      </c>
      <c r="I23" s="18">
        <v>1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</row>
    <row r="24" spans="1:16" ht="15" customHeight="1">
      <c r="A24" s="6" t="s">
        <v>81</v>
      </c>
      <c r="B24" s="115">
        <f t="shared" si="0"/>
        <v>1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1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</row>
    <row r="25" spans="1:16" ht="15" customHeight="1">
      <c r="A25" s="6" t="s">
        <v>22</v>
      </c>
      <c r="B25" s="115">
        <f t="shared" si="0"/>
        <v>43</v>
      </c>
      <c r="C25" s="18">
        <v>25</v>
      </c>
      <c r="D25" s="18">
        <v>2</v>
      </c>
      <c r="E25" s="18">
        <v>2</v>
      </c>
      <c r="F25" s="18">
        <v>4</v>
      </c>
      <c r="G25" s="18">
        <v>3</v>
      </c>
      <c r="H25" s="18">
        <v>1</v>
      </c>
      <c r="I25" s="18">
        <v>6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</row>
    <row r="26" spans="1:16" ht="15" customHeight="1">
      <c r="A26" s="6" t="s">
        <v>23</v>
      </c>
      <c r="B26" s="115">
        <f t="shared" si="0"/>
        <v>193</v>
      </c>
      <c r="C26" s="18">
        <v>103</v>
      </c>
      <c r="D26" s="18">
        <v>12</v>
      </c>
      <c r="E26" s="18">
        <v>13</v>
      </c>
      <c r="F26" s="18">
        <v>14</v>
      </c>
      <c r="G26" s="18">
        <v>27</v>
      </c>
      <c r="H26" s="18">
        <v>6</v>
      </c>
      <c r="I26" s="18">
        <v>2</v>
      </c>
      <c r="J26" s="18">
        <v>7</v>
      </c>
      <c r="K26" s="18">
        <v>7</v>
      </c>
      <c r="L26" s="18">
        <v>0</v>
      </c>
      <c r="M26" s="18">
        <v>1</v>
      </c>
      <c r="N26" s="18">
        <v>1</v>
      </c>
      <c r="O26" s="18">
        <v>0</v>
      </c>
      <c r="P26" s="18">
        <v>0</v>
      </c>
    </row>
    <row r="27" spans="1:16" ht="15" customHeight="1">
      <c r="A27" s="6" t="s">
        <v>214</v>
      </c>
      <c r="B27" s="115">
        <f t="shared" si="0"/>
        <v>1</v>
      </c>
      <c r="C27" s="18">
        <v>1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</row>
    <row r="28" spans="1:16" ht="15" customHeight="1">
      <c r="A28" s="6" t="s">
        <v>24</v>
      </c>
      <c r="B28" s="115">
        <f t="shared" si="0"/>
        <v>1</v>
      </c>
      <c r="C28" s="18">
        <v>1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</row>
    <row r="29" spans="1:16" ht="15" customHeight="1">
      <c r="A29" s="6" t="s">
        <v>21</v>
      </c>
      <c r="B29" s="115">
        <f t="shared" si="0"/>
        <v>102</v>
      </c>
      <c r="C29" s="18">
        <v>77</v>
      </c>
      <c r="D29" s="18">
        <v>3</v>
      </c>
      <c r="E29" s="18">
        <v>4</v>
      </c>
      <c r="F29" s="18">
        <v>7</v>
      </c>
      <c r="G29" s="18">
        <v>5</v>
      </c>
      <c r="H29" s="18">
        <v>0</v>
      </c>
      <c r="I29" s="18">
        <v>1</v>
      </c>
      <c r="J29" s="18">
        <v>3</v>
      </c>
      <c r="K29" s="18">
        <v>2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</row>
    <row r="30" spans="1:16" ht="15" customHeight="1">
      <c r="A30" s="6" t="s">
        <v>82</v>
      </c>
      <c r="B30" s="115">
        <f t="shared" si="0"/>
        <v>7</v>
      </c>
      <c r="C30" s="18">
        <v>2</v>
      </c>
      <c r="D30" s="18">
        <v>2</v>
      </c>
      <c r="E30" s="18">
        <v>0</v>
      </c>
      <c r="F30" s="18">
        <v>1</v>
      </c>
      <c r="G30" s="18">
        <v>0</v>
      </c>
      <c r="H30" s="18">
        <v>0</v>
      </c>
      <c r="I30" s="18">
        <v>1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1</v>
      </c>
      <c r="P30" s="18">
        <v>0</v>
      </c>
    </row>
    <row r="31" spans="1:16" ht="15" customHeight="1">
      <c r="A31" s="6" t="s">
        <v>83</v>
      </c>
      <c r="B31" s="115">
        <f t="shared" si="0"/>
        <v>3</v>
      </c>
      <c r="C31" s="18">
        <v>1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2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</row>
    <row r="32" spans="1:16" ht="15" customHeight="1">
      <c r="A32" s="6" t="s">
        <v>26</v>
      </c>
      <c r="B32" s="115">
        <f t="shared" si="0"/>
        <v>6</v>
      </c>
      <c r="C32" s="18">
        <v>6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</row>
    <row r="33" spans="1:16" ht="15" customHeight="1">
      <c r="A33" s="6" t="s">
        <v>27</v>
      </c>
      <c r="B33" s="115">
        <f t="shared" si="0"/>
        <v>12</v>
      </c>
      <c r="C33" s="18">
        <v>7</v>
      </c>
      <c r="D33" s="18">
        <v>1</v>
      </c>
      <c r="E33" s="18">
        <v>0</v>
      </c>
      <c r="F33" s="18">
        <v>0</v>
      </c>
      <c r="G33" s="18">
        <v>1</v>
      </c>
      <c r="H33" s="18">
        <v>0</v>
      </c>
      <c r="I33" s="18">
        <v>0</v>
      </c>
      <c r="J33" s="18">
        <v>2</v>
      </c>
      <c r="K33" s="18">
        <v>1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</row>
    <row r="34" spans="1:16" ht="15" customHeight="1">
      <c r="A34" s="6" t="s">
        <v>18</v>
      </c>
      <c r="B34" s="115">
        <f t="shared" si="0"/>
        <v>261</v>
      </c>
      <c r="C34" s="18">
        <v>243</v>
      </c>
      <c r="D34" s="18">
        <v>2</v>
      </c>
      <c r="E34" s="18">
        <v>1</v>
      </c>
      <c r="F34" s="18">
        <v>2</v>
      </c>
      <c r="G34" s="18">
        <v>0</v>
      </c>
      <c r="H34" s="18">
        <v>0</v>
      </c>
      <c r="I34" s="18">
        <v>2</v>
      </c>
      <c r="J34" s="18">
        <v>0</v>
      </c>
      <c r="K34" s="18">
        <v>1</v>
      </c>
      <c r="L34" s="18">
        <v>0</v>
      </c>
      <c r="M34" s="18">
        <v>10</v>
      </c>
      <c r="N34" s="18">
        <v>0</v>
      </c>
      <c r="O34" s="18">
        <v>0</v>
      </c>
      <c r="P34" s="18">
        <v>0</v>
      </c>
    </row>
    <row r="35" spans="1:16" ht="15" customHeight="1">
      <c r="A35" s="6" t="s">
        <v>84</v>
      </c>
      <c r="B35" s="115">
        <f t="shared" si="0"/>
        <v>1</v>
      </c>
      <c r="C35" s="18">
        <v>1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</row>
    <row r="36" spans="1:16" ht="15" customHeight="1">
      <c r="A36" s="6" t="s">
        <v>85</v>
      </c>
      <c r="B36" s="115">
        <f t="shared" si="0"/>
        <v>1</v>
      </c>
      <c r="C36" s="18">
        <v>1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</row>
    <row r="37" spans="1:16" ht="15" customHeight="1">
      <c r="A37" s="6" t="s">
        <v>36</v>
      </c>
      <c r="B37" s="115">
        <f t="shared" si="0"/>
        <v>1</v>
      </c>
      <c r="C37" s="18">
        <v>1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15" customHeight="1">
      <c r="A38" s="6" t="s">
        <v>142</v>
      </c>
      <c r="B38" s="115">
        <f t="shared" si="0"/>
        <v>17</v>
      </c>
      <c r="C38" s="18">
        <v>5</v>
      </c>
      <c r="D38" s="18">
        <v>5</v>
      </c>
      <c r="E38" s="18">
        <v>3</v>
      </c>
      <c r="F38" s="18">
        <v>1</v>
      </c>
      <c r="G38" s="18">
        <v>0</v>
      </c>
      <c r="H38" s="18">
        <v>1</v>
      </c>
      <c r="I38" s="18">
        <v>0</v>
      </c>
      <c r="J38" s="18">
        <v>1</v>
      </c>
      <c r="K38" s="18">
        <v>1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</row>
    <row r="39" spans="2:16" ht="15" customHeight="1">
      <c r="B39" s="22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2:16" ht="15" customHeight="1">
      <c r="B40" s="22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2:16" ht="15" customHeight="1">
      <c r="B41" s="22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15" customHeight="1" thickBot="1">
      <c r="A42" s="20" t="s">
        <v>235</v>
      </c>
      <c r="B42" s="22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39.75" customHeight="1">
      <c r="A43" s="166" t="s">
        <v>58</v>
      </c>
      <c r="B43" s="134" t="s">
        <v>44</v>
      </c>
      <c r="C43" s="164" t="s">
        <v>168</v>
      </c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</row>
    <row r="44" spans="1:16" ht="6.75" customHeight="1" thickBot="1">
      <c r="A44" s="167"/>
      <c r="B44" s="13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</row>
    <row r="45" spans="1:16" s="20" customFormat="1" ht="12" customHeight="1">
      <c r="A45" s="167"/>
      <c r="B45" s="135"/>
      <c r="C45" s="169" t="s">
        <v>169</v>
      </c>
      <c r="D45" s="113" t="s">
        <v>101</v>
      </c>
      <c r="E45" s="169" t="s">
        <v>9</v>
      </c>
      <c r="F45" s="113" t="s">
        <v>102</v>
      </c>
      <c r="G45" s="169" t="s">
        <v>8</v>
      </c>
      <c r="H45" s="113" t="s">
        <v>102</v>
      </c>
      <c r="I45" s="113" t="s">
        <v>244</v>
      </c>
      <c r="J45" s="23" t="s">
        <v>10</v>
      </c>
      <c r="K45" s="113" t="s">
        <v>102</v>
      </c>
      <c r="L45" s="113" t="s">
        <v>71</v>
      </c>
      <c r="M45" s="23" t="s">
        <v>240</v>
      </c>
      <c r="N45" s="23" t="s">
        <v>241</v>
      </c>
      <c r="O45" s="23" t="s">
        <v>242</v>
      </c>
      <c r="P45" s="23" t="s">
        <v>243</v>
      </c>
    </row>
    <row r="46" spans="1:16" s="20" customFormat="1" ht="13.5" customHeight="1" thickBot="1">
      <c r="A46" s="168"/>
      <c r="B46" s="136"/>
      <c r="C46" s="170"/>
      <c r="D46" s="114" t="s">
        <v>104</v>
      </c>
      <c r="E46" s="170"/>
      <c r="F46" s="114" t="s">
        <v>105</v>
      </c>
      <c r="G46" s="170"/>
      <c r="H46" s="114" t="s">
        <v>103</v>
      </c>
      <c r="I46" s="114" t="s">
        <v>245</v>
      </c>
      <c r="J46" s="24"/>
      <c r="K46" s="114" t="s">
        <v>106</v>
      </c>
      <c r="L46" s="114"/>
      <c r="M46" s="24"/>
      <c r="N46" s="24"/>
      <c r="O46" s="24"/>
      <c r="P46" s="24"/>
    </row>
    <row r="47" spans="1:16" ht="15" customHeight="1">
      <c r="A47" s="6" t="s">
        <v>28</v>
      </c>
      <c r="B47" s="115">
        <f t="shared" si="0"/>
        <v>18</v>
      </c>
      <c r="C47" s="18">
        <v>12</v>
      </c>
      <c r="D47" s="18">
        <v>1</v>
      </c>
      <c r="E47" s="18">
        <v>2</v>
      </c>
      <c r="F47" s="18">
        <v>1</v>
      </c>
      <c r="G47" s="18">
        <v>0</v>
      </c>
      <c r="H47" s="18">
        <v>1</v>
      </c>
      <c r="I47" s="18">
        <v>0</v>
      </c>
      <c r="J47" s="18">
        <v>1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</row>
    <row r="48" spans="1:16" ht="15" customHeight="1">
      <c r="A48" s="6" t="s">
        <v>86</v>
      </c>
      <c r="B48" s="115">
        <f t="shared" si="0"/>
        <v>289</v>
      </c>
      <c r="C48" s="18">
        <v>162</v>
      </c>
      <c r="D48" s="18">
        <v>26</v>
      </c>
      <c r="E48" s="18">
        <v>22</v>
      </c>
      <c r="F48" s="18">
        <v>21</v>
      </c>
      <c r="G48" s="18">
        <v>19</v>
      </c>
      <c r="H48" s="18">
        <v>7</v>
      </c>
      <c r="I48" s="18">
        <v>5</v>
      </c>
      <c r="J48" s="18">
        <v>21</v>
      </c>
      <c r="K48" s="18">
        <v>4</v>
      </c>
      <c r="L48" s="18">
        <v>1</v>
      </c>
      <c r="M48" s="18">
        <v>0</v>
      </c>
      <c r="N48" s="18">
        <v>0</v>
      </c>
      <c r="O48" s="18">
        <v>0</v>
      </c>
      <c r="P48" s="18">
        <v>1</v>
      </c>
    </row>
    <row r="49" spans="1:16" ht="15" customHeight="1">
      <c r="A49" s="6" t="s">
        <v>40</v>
      </c>
      <c r="B49" s="115">
        <f t="shared" si="0"/>
        <v>15</v>
      </c>
      <c r="C49" s="18">
        <v>0</v>
      </c>
      <c r="D49" s="18">
        <v>1</v>
      </c>
      <c r="E49" s="18">
        <v>1</v>
      </c>
      <c r="F49" s="18">
        <v>5</v>
      </c>
      <c r="G49" s="18">
        <v>2</v>
      </c>
      <c r="H49" s="18">
        <v>0</v>
      </c>
      <c r="I49" s="18">
        <v>4</v>
      </c>
      <c r="J49" s="18">
        <v>0</v>
      </c>
      <c r="K49" s="18">
        <v>2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</row>
    <row r="50" spans="1:16" ht="15" customHeight="1">
      <c r="A50" s="6" t="s">
        <v>87</v>
      </c>
      <c r="B50" s="115">
        <f t="shared" si="0"/>
        <v>2</v>
      </c>
      <c r="C50" s="18">
        <v>1</v>
      </c>
      <c r="D50" s="18">
        <v>0</v>
      </c>
      <c r="E50" s="18">
        <v>0</v>
      </c>
      <c r="F50" s="18">
        <v>1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</row>
    <row r="51" spans="1:16" ht="15" customHeight="1">
      <c r="A51" s="6" t="s">
        <v>143</v>
      </c>
      <c r="B51" s="115">
        <f t="shared" si="0"/>
        <v>8</v>
      </c>
      <c r="C51" s="18">
        <v>5</v>
      </c>
      <c r="D51" s="18">
        <v>0</v>
      </c>
      <c r="E51" s="18">
        <v>0</v>
      </c>
      <c r="F51" s="18">
        <v>0</v>
      </c>
      <c r="G51" s="18">
        <v>1</v>
      </c>
      <c r="H51" s="18">
        <v>1</v>
      </c>
      <c r="I51" s="18">
        <v>1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</row>
    <row r="52" spans="1:16" ht="15" customHeight="1">
      <c r="A52" s="6" t="s">
        <v>166</v>
      </c>
      <c r="B52" s="115">
        <f t="shared" si="0"/>
        <v>2</v>
      </c>
      <c r="C52" s="18">
        <v>2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</row>
    <row r="53" spans="1:16" ht="15" customHeight="1">
      <c r="A53" s="6" t="s">
        <v>167</v>
      </c>
      <c r="B53" s="115">
        <f t="shared" si="0"/>
        <v>1</v>
      </c>
      <c r="C53" s="18">
        <v>1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</row>
    <row r="54" spans="1:16" ht="15" customHeight="1">
      <c r="A54" s="6" t="s">
        <v>30</v>
      </c>
      <c r="B54" s="115">
        <f t="shared" si="0"/>
        <v>19</v>
      </c>
      <c r="C54" s="18">
        <v>11</v>
      </c>
      <c r="D54" s="18">
        <v>0</v>
      </c>
      <c r="E54" s="18">
        <v>0</v>
      </c>
      <c r="F54" s="18">
        <v>1</v>
      </c>
      <c r="G54" s="18">
        <v>1</v>
      </c>
      <c r="H54" s="18">
        <v>2</v>
      </c>
      <c r="I54" s="18">
        <v>1</v>
      </c>
      <c r="J54" s="18">
        <v>1</v>
      </c>
      <c r="K54" s="18">
        <v>2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</row>
    <row r="55" spans="1:16" ht="15" customHeight="1">
      <c r="A55" s="6" t="s">
        <v>29</v>
      </c>
      <c r="B55" s="115">
        <f t="shared" si="0"/>
        <v>7</v>
      </c>
      <c r="C55" s="18">
        <v>5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2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</row>
    <row r="56" spans="1:16" ht="15" customHeight="1">
      <c r="A56" s="6" t="s">
        <v>31</v>
      </c>
      <c r="B56" s="115">
        <f t="shared" si="0"/>
        <v>18</v>
      </c>
      <c r="C56" s="18">
        <v>8</v>
      </c>
      <c r="D56" s="18">
        <v>3</v>
      </c>
      <c r="E56" s="18">
        <v>1</v>
      </c>
      <c r="F56" s="18">
        <v>3</v>
      </c>
      <c r="G56" s="18">
        <v>1</v>
      </c>
      <c r="H56" s="18">
        <v>0</v>
      </c>
      <c r="I56" s="18">
        <v>1</v>
      </c>
      <c r="J56" s="18">
        <v>0</v>
      </c>
      <c r="K56" s="18">
        <v>1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</row>
    <row r="57" spans="1:16" ht="15" customHeight="1">
      <c r="A57" s="6" t="s">
        <v>32</v>
      </c>
      <c r="B57" s="115">
        <f t="shared" si="0"/>
        <v>37</v>
      </c>
      <c r="C57" s="18">
        <v>25</v>
      </c>
      <c r="D57" s="18">
        <v>4</v>
      </c>
      <c r="E57" s="18">
        <v>2</v>
      </c>
      <c r="F57" s="18">
        <v>1</v>
      </c>
      <c r="G57" s="18">
        <v>1</v>
      </c>
      <c r="H57" s="18">
        <v>1</v>
      </c>
      <c r="I57" s="18">
        <v>0</v>
      </c>
      <c r="J57" s="18">
        <v>0</v>
      </c>
      <c r="K57" s="18">
        <v>3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</row>
    <row r="58" spans="1:16" ht="15" customHeight="1">
      <c r="A58" s="6" t="s">
        <v>88</v>
      </c>
      <c r="B58" s="115">
        <f t="shared" si="0"/>
        <v>1</v>
      </c>
      <c r="C58" s="18">
        <v>0</v>
      </c>
      <c r="D58" s="18">
        <v>0</v>
      </c>
      <c r="E58" s="18">
        <v>0</v>
      </c>
      <c r="F58" s="18">
        <v>1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</row>
    <row r="59" spans="1:16" ht="15" customHeight="1">
      <c r="A59" s="6" t="s">
        <v>99</v>
      </c>
      <c r="B59" s="115">
        <f t="shared" si="0"/>
        <v>17</v>
      </c>
      <c r="C59" s="18">
        <v>9</v>
      </c>
      <c r="D59" s="18">
        <v>1</v>
      </c>
      <c r="E59" s="18">
        <v>1</v>
      </c>
      <c r="F59" s="18">
        <v>4</v>
      </c>
      <c r="G59" s="18">
        <v>0</v>
      </c>
      <c r="H59" s="18">
        <v>0</v>
      </c>
      <c r="I59" s="18">
        <v>1</v>
      </c>
      <c r="J59" s="18">
        <v>1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</row>
    <row r="60" spans="1:16" ht="15" customHeight="1">
      <c r="A60" s="6" t="s">
        <v>100</v>
      </c>
      <c r="B60" s="115">
        <f t="shared" si="0"/>
        <v>55</v>
      </c>
      <c r="C60" s="18">
        <v>33</v>
      </c>
      <c r="D60" s="18">
        <v>2</v>
      </c>
      <c r="E60" s="18">
        <v>3</v>
      </c>
      <c r="F60" s="18">
        <v>4</v>
      </c>
      <c r="G60" s="18">
        <v>4</v>
      </c>
      <c r="H60" s="18">
        <v>1</v>
      </c>
      <c r="I60" s="18">
        <v>1</v>
      </c>
      <c r="J60" s="18">
        <v>4</v>
      </c>
      <c r="K60" s="18">
        <v>3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</row>
    <row r="61" spans="1:16" ht="15" customHeight="1">
      <c r="A61" s="6" t="s">
        <v>20</v>
      </c>
      <c r="B61" s="115">
        <f t="shared" si="0"/>
        <v>11</v>
      </c>
      <c r="C61" s="18">
        <v>7</v>
      </c>
      <c r="D61" s="18">
        <v>2</v>
      </c>
      <c r="E61" s="18">
        <v>1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1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</row>
    <row r="62" spans="1:16" ht="15" customHeight="1">
      <c r="A62" s="6" t="s">
        <v>89</v>
      </c>
      <c r="B62" s="115">
        <f t="shared" si="0"/>
        <v>1</v>
      </c>
      <c r="C62" s="18">
        <v>0</v>
      </c>
      <c r="D62" s="18">
        <v>0</v>
      </c>
      <c r="E62" s="18">
        <v>0</v>
      </c>
      <c r="F62" s="18">
        <v>1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</row>
    <row r="63" spans="1:16" ht="15" customHeight="1">
      <c r="A63" s="6" t="s">
        <v>34</v>
      </c>
      <c r="B63" s="115">
        <f t="shared" si="0"/>
        <v>7</v>
      </c>
      <c r="C63" s="18">
        <v>5</v>
      </c>
      <c r="D63" s="18">
        <v>0</v>
      </c>
      <c r="E63" s="18">
        <v>0</v>
      </c>
      <c r="F63" s="18">
        <v>0</v>
      </c>
      <c r="G63" s="18">
        <v>1</v>
      </c>
      <c r="H63" s="18">
        <v>0</v>
      </c>
      <c r="I63" s="18">
        <v>1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</row>
    <row r="64" spans="1:16" ht="15" customHeight="1">
      <c r="A64" s="6" t="s">
        <v>90</v>
      </c>
      <c r="B64" s="115">
        <f t="shared" si="0"/>
        <v>3</v>
      </c>
      <c r="C64" s="18">
        <v>0</v>
      </c>
      <c r="D64" s="18">
        <v>0</v>
      </c>
      <c r="E64" s="18">
        <v>0</v>
      </c>
      <c r="F64" s="18">
        <v>1</v>
      </c>
      <c r="G64" s="18">
        <v>0</v>
      </c>
      <c r="H64" s="18">
        <v>1</v>
      </c>
      <c r="I64" s="18">
        <v>0</v>
      </c>
      <c r="J64" s="18">
        <v>0</v>
      </c>
      <c r="K64" s="18">
        <v>1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</row>
    <row r="65" spans="1:16" ht="15" customHeight="1">
      <c r="A65" s="6" t="s">
        <v>91</v>
      </c>
      <c r="B65" s="115">
        <f t="shared" si="0"/>
        <v>1</v>
      </c>
      <c r="C65" s="18">
        <v>1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</row>
    <row r="66" spans="1:16" ht="15" customHeight="1">
      <c r="A66" s="6" t="s">
        <v>215</v>
      </c>
      <c r="B66" s="115">
        <f>SUM(C66:P66)</f>
        <v>2</v>
      </c>
      <c r="C66" s="18">
        <v>2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</row>
    <row r="67" spans="1:16" ht="15" customHeight="1">
      <c r="A67" s="6" t="s">
        <v>92</v>
      </c>
      <c r="B67" s="115">
        <f>SUM(C67:P67)</f>
        <v>457</v>
      </c>
      <c r="C67" s="18">
        <v>239</v>
      </c>
      <c r="D67" s="18">
        <v>46</v>
      </c>
      <c r="E67" s="18">
        <v>27</v>
      </c>
      <c r="F67" s="18">
        <v>26</v>
      </c>
      <c r="G67" s="18">
        <v>43</v>
      </c>
      <c r="H67" s="18">
        <v>27</v>
      </c>
      <c r="I67" s="18">
        <v>13</v>
      </c>
      <c r="J67" s="18">
        <v>26</v>
      </c>
      <c r="K67" s="18">
        <v>9</v>
      </c>
      <c r="L67" s="18">
        <v>0</v>
      </c>
      <c r="M67" s="18">
        <v>0</v>
      </c>
      <c r="N67" s="18">
        <v>0</v>
      </c>
      <c r="O67" s="18">
        <v>0</v>
      </c>
      <c r="P67" s="18">
        <v>1</v>
      </c>
    </row>
    <row r="68" spans="1:16" ht="15" customHeight="1">
      <c r="A68" s="6" t="s">
        <v>93</v>
      </c>
      <c r="B68" s="115">
        <f>SUM(C68:P68)</f>
        <v>456</v>
      </c>
      <c r="C68" s="18">
        <v>283</v>
      </c>
      <c r="D68" s="18">
        <v>39</v>
      </c>
      <c r="E68" s="18">
        <v>22</v>
      </c>
      <c r="F68" s="18">
        <v>15</v>
      </c>
      <c r="G68" s="18">
        <v>25</v>
      </c>
      <c r="H68" s="18">
        <v>17</v>
      </c>
      <c r="I68" s="18">
        <v>12</v>
      </c>
      <c r="J68" s="18">
        <v>24</v>
      </c>
      <c r="K68" s="18">
        <v>18</v>
      </c>
      <c r="L68" s="18">
        <v>0</v>
      </c>
      <c r="M68" s="18">
        <v>0</v>
      </c>
      <c r="N68" s="18">
        <v>0</v>
      </c>
      <c r="O68" s="18">
        <v>0</v>
      </c>
      <c r="P68" s="18">
        <v>1</v>
      </c>
    </row>
    <row r="69" spans="2:16" ht="15" customHeight="1">
      <c r="B69" s="115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6" ht="15" customHeight="1">
      <c r="A70" s="21" t="s">
        <v>107</v>
      </c>
      <c r="B70" s="116">
        <f t="shared" si="0"/>
        <v>719</v>
      </c>
      <c r="C70" s="26">
        <f aca="true" t="shared" si="1" ref="C70:O70">SUM(C72:C73)</f>
        <v>310</v>
      </c>
      <c r="D70" s="26">
        <f t="shared" si="1"/>
        <v>78</v>
      </c>
      <c r="E70" s="26">
        <f t="shared" si="1"/>
        <v>65</v>
      </c>
      <c r="F70" s="26">
        <f t="shared" si="1"/>
        <v>41</v>
      </c>
      <c r="G70" s="26">
        <f t="shared" si="1"/>
        <v>61</v>
      </c>
      <c r="H70" s="26">
        <f t="shared" si="1"/>
        <v>22</v>
      </c>
      <c r="I70" s="26">
        <f t="shared" si="1"/>
        <v>63</v>
      </c>
      <c r="J70" s="26">
        <f t="shared" si="1"/>
        <v>60</v>
      </c>
      <c r="K70" s="26">
        <f t="shared" si="1"/>
        <v>13</v>
      </c>
      <c r="L70" s="26">
        <f t="shared" si="1"/>
        <v>0</v>
      </c>
      <c r="M70" s="26">
        <f t="shared" si="1"/>
        <v>4</v>
      </c>
      <c r="N70" s="26">
        <f t="shared" si="1"/>
        <v>0</v>
      </c>
      <c r="O70" s="26">
        <f t="shared" si="1"/>
        <v>0</v>
      </c>
      <c r="P70" s="26">
        <v>2</v>
      </c>
    </row>
    <row r="71" spans="1:16" ht="15" customHeight="1">
      <c r="A71" s="21"/>
      <c r="B71" s="11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1:16" ht="15" customHeight="1">
      <c r="A72" s="6" t="s">
        <v>160</v>
      </c>
      <c r="B72" s="115">
        <f>SUM(C72:P72)</f>
        <v>634</v>
      </c>
      <c r="C72" s="18">
        <v>274</v>
      </c>
      <c r="D72" s="18">
        <v>71</v>
      </c>
      <c r="E72" s="18">
        <v>54</v>
      </c>
      <c r="F72" s="18">
        <v>38</v>
      </c>
      <c r="G72" s="18">
        <v>57</v>
      </c>
      <c r="H72" s="18">
        <v>19</v>
      </c>
      <c r="I72" s="18">
        <v>56</v>
      </c>
      <c r="J72" s="18">
        <v>51</v>
      </c>
      <c r="K72" s="18">
        <v>9</v>
      </c>
      <c r="L72" s="18">
        <v>0</v>
      </c>
      <c r="M72" s="18">
        <v>4</v>
      </c>
      <c r="N72" s="18">
        <v>0</v>
      </c>
      <c r="O72" s="18">
        <v>0</v>
      </c>
      <c r="P72" s="18">
        <v>1</v>
      </c>
    </row>
    <row r="73" spans="1:16" ht="15" customHeight="1">
      <c r="A73" s="6" t="s">
        <v>159</v>
      </c>
      <c r="B73" s="115">
        <f>SUM(C73:P73)</f>
        <v>84</v>
      </c>
      <c r="C73" s="18">
        <v>36</v>
      </c>
      <c r="D73" s="18">
        <v>7</v>
      </c>
      <c r="E73" s="18">
        <v>11</v>
      </c>
      <c r="F73" s="18">
        <v>3</v>
      </c>
      <c r="G73" s="18">
        <v>4</v>
      </c>
      <c r="H73" s="18">
        <v>3</v>
      </c>
      <c r="I73" s="18">
        <v>7</v>
      </c>
      <c r="J73" s="18">
        <v>9</v>
      </c>
      <c r="K73" s="18">
        <v>4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</row>
    <row r="74" spans="1:16" ht="15" customHeight="1">
      <c r="A74" s="6" t="s">
        <v>158</v>
      </c>
      <c r="B74" s="115">
        <f>SUM(C74:P74)</f>
        <v>3</v>
      </c>
      <c r="C74" s="18">
        <v>0</v>
      </c>
      <c r="D74" s="18">
        <v>0</v>
      </c>
      <c r="E74" s="18">
        <v>1</v>
      </c>
      <c r="F74" s="18">
        <v>0</v>
      </c>
      <c r="G74" s="18">
        <v>0</v>
      </c>
      <c r="H74" s="18">
        <v>0</v>
      </c>
      <c r="I74" s="18">
        <v>1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1</v>
      </c>
    </row>
    <row r="75" ht="15" customHeight="1">
      <c r="B75" s="117"/>
    </row>
    <row r="76" spans="1:16" ht="15" customHeight="1">
      <c r="A76" s="6" t="s">
        <v>149</v>
      </c>
      <c r="B76" s="115">
        <f aca="true" t="shared" si="2" ref="B76:B106">SUM(C76:P76)</f>
        <v>4</v>
      </c>
      <c r="C76" s="18">
        <v>3</v>
      </c>
      <c r="D76" s="18">
        <v>0</v>
      </c>
      <c r="E76" s="18">
        <v>0</v>
      </c>
      <c r="F76" s="18">
        <v>1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</row>
    <row r="77" spans="1:16" ht="15" customHeight="1">
      <c r="A77" s="6" t="s">
        <v>39</v>
      </c>
      <c r="B77" s="115">
        <f t="shared" si="2"/>
        <v>18</v>
      </c>
      <c r="C77" s="18">
        <v>4</v>
      </c>
      <c r="D77" s="18">
        <v>4</v>
      </c>
      <c r="E77" s="18">
        <v>1</v>
      </c>
      <c r="F77" s="18">
        <v>3</v>
      </c>
      <c r="G77" s="18">
        <v>0</v>
      </c>
      <c r="H77" s="18">
        <v>0</v>
      </c>
      <c r="I77" s="18">
        <v>3</v>
      </c>
      <c r="J77" s="18">
        <v>1</v>
      </c>
      <c r="K77" s="18">
        <v>2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</row>
    <row r="78" spans="1:16" ht="15" customHeight="1">
      <c r="A78" s="6" t="s">
        <v>49</v>
      </c>
      <c r="B78" s="115">
        <f t="shared" si="2"/>
        <v>3</v>
      </c>
      <c r="C78" s="18">
        <v>2</v>
      </c>
      <c r="D78" s="18">
        <v>0</v>
      </c>
      <c r="E78" s="18">
        <v>0</v>
      </c>
      <c r="F78" s="18">
        <v>0</v>
      </c>
      <c r="G78" s="18">
        <v>1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</row>
    <row r="79" spans="1:16" ht="15" customHeight="1">
      <c r="A79" s="6" t="s">
        <v>94</v>
      </c>
      <c r="B79" s="115">
        <f t="shared" si="2"/>
        <v>4</v>
      </c>
      <c r="C79" s="18">
        <v>3</v>
      </c>
      <c r="D79" s="18">
        <v>0</v>
      </c>
      <c r="E79" s="18">
        <v>0</v>
      </c>
      <c r="F79" s="18">
        <v>1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</row>
    <row r="80" spans="1:16" ht="15" customHeight="1">
      <c r="A80" s="6" t="s">
        <v>35</v>
      </c>
      <c r="B80" s="115">
        <f t="shared" si="2"/>
        <v>8</v>
      </c>
      <c r="C80" s="18">
        <v>4</v>
      </c>
      <c r="D80" s="18">
        <v>0</v>
      </c>
      <c r="E80" s="18">
        <v>0</v>
      </c>
      <c r="F80" s="18">
        <v>4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</row>
    <row r="81" spans="2:16" ht="15" customHeight="1">
      <c r="B81" s="22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2:16" ht="15" customHeight="1">
      <c r="B82" s="22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1:16" ht="15" customHeight="1" thickBot="1">
      <c r="A83" s="20" t="s">
        <v>235</v>
      </c>
      <c r="B83" s="1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1:16" ht="39.75" customHeight="1">
      <c r="A84" s="166" t="s">
        <v>58</v>
      </c>
      <c r="B84" s="134" t="s">
        <v>44</v>
      </c>
      <c r="C84" s="164" t="s">
        <v>168</v>
      </c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</row>
    <row r="85" spans="1:16" ht="6.75" customHeight="1" thickBot="1">
      <c r="A85" s="167"/>
      <c r="B85" s="13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</row>
    <row r="86" spans="1:16" s="20" customFormat="1" ht="12" customHeight="1">
      <c r="A86" s="167"/>
      <c r="B86" s="135"/>
      <c r="C86" s="169" t="s">
        <v>169</v>
      </c>
      <c r="D86" s="113" t="s">
        <v>101</v>
      </c>
      <c r="E86" s="169" t="s">
        <v>9</v>
      </c>
      <c r="F86" s="113" t="s">
        <v>102</v>
      </c>
      <c r="G86" s="169" t="s">
        <v>8</v>
      </c>
      <c r="H86" s="113" t="s">
        <v>102</v>
      </c>
      <c r="I86" s="113" t="s">
        <v>244</v>
      </c>
      <c r="J86" s="23" t="s">
        <v>10</v>
      </c>
      <c r="K86" s="113" t="s">
        <v>102</v>
      </c>
      <c r="L86" s="113" t="s">
        <v>71</v>
      </c>
      <c r="M86" s="23" t="s">
        <v>240</v>
      </c>
      <c r="N86" s="23" t="s">
        <v>241</v>
      </c>
      <c r="O86" s="23" t="s">
        <v>242</v>
      </c>
      <c r="P86" s="23" t="s">
        <v>243</v>
      </c>
    </row>
    <row r="87" spans="1:16" s="20" customFormat="1" ht="13.5" customHeight="1" thickBot="1">
      <c r="A87" s="168"/>
      <c r="B87" s="136"/>
      <c r="C87" s="170"/>
      <c r="D87" s="114" t="s">
        <v>104</v>
      </c>
      <c r="E87" s="170"/>
      <c r="F87" s="114" t="s">
        <v>105</v>
      </c>
      <c r="G87" s="170"/>
      <c r="H87" s="114" t="s">
        <v>103</v>
      </c>
      <c r="I87" s="114" t="s">
        <v>245</v>
      </c>
      <c r="J87" s="24"/>
      <c r="K87" s="114" t="s">
        <v>106</v>
      </c>
      <c r="L87" s="114"/>
      <c r="M87" s="24"/>
      <c r="N87" s="24"/>
      <c r="O87" s="24"/>
      <c r="P87" s="24"/>
    </row>
    <row r="88" spans="2:16" ht="15" customHeight="1">
      <c r="B88" s="115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1:16" ht="15" customHeight="1">
      <c r="A89" s="6" t="s">
        <v>95</v>
      </c>
      <c r="B89" s="115">
        <f t="shared" si="2"/>
        <v>2</v>
      </c>
      <c r="C89" s="18">
        <v>2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</row>
    <row r="90" spans="1:16" ht="15" customHeight="1">
      <c r="A90" s="6" t="s">
        <v>151</v>
      </c>
      <c r="B90" s="115">
        <f t="shared" si="2"/>
        <v>8</v>
      </c>
      <c r="C90" s="18">
        <v>5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2</v>
      </c>
      <c r="J90" s="18">
        <v>1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</row>
    <row r="91" spans="1:16" ht="15" customHeight="1">
      <c r="A91" s="6" t="s">
        <v>0</v>
      </c>
      <c r="B91" s="115">
        <f t="shared" si="2"/>
        <v>1</v>
      </c>
      <c r="C91" s="18">
        <v>0</v>
      </c>
      <c r="D91" s="18">
        <v>0</v>
      </c>
      <c r="E91" s="18">
        <v>0</v>
      </c>
      <c r="F91" s="18">
        <v>1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</row>
    <row r="92" spans="1:16" ht="15" customHeight="1">
      <c r="A92" s="6" t="s">
        <v>96</v>
      </c>
      <c r="B92" s="115">
        <f t="shared" si="2"/>
        <v>2</v>
      </c>
      <c r="C92" s="18">
        <v>1</v>
      </c>
      <c r="D92" s="18">
        <v>0</v>
      </c>
      <c r="E92" s="18">
        <v>0</v>
      </c>
      <c r="F92" s="18">
        <v>1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</row>
    <row r="93" spans="1:16" ht="15" customHeight="1">
      <c r="A93" s="6" t="s">
        <v>126</v>
      </c>
      <c r="B93" s="115">
        <f t="shared" si="2"/>
        <v>10</v>
      </c>
      <c r="C93" s="18">
        <v>4</v>
      </c>
      <c r="D93" s="18">
        <v>2</v>
      </c>
      <c r="E93" s="18">
        <v>0</v>
      </c>
      <c r="F93" s="18">
        <v>0</v>
      </c>
      <c r="G93" s="18">
        <v>2</v>
      </c>
      <c r="H93" s="18">
        <v>0</v>
      </c>
      <c r="I93" s="18">
        <v>1</v>
      </c>
      <c r="J93" s="18">
        <v>1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</row>
    <row r="94" spans="1:16" ht="15" customHeight="1">
      <c r="A94" s="6" t="s">
        <v>127</v>
      </c>
      <c r="B94" s="115">
        <f t="shared" si="2"/>
        <v>10</v>
      </c>
      <c r="C94" s="18">
        <v>4</v>
      </c>
      <c r="D94" s="18">
        <v>0</v>
      </c>
      <c r="E94" s="18">
        <v>1</v>
      </c>
      <c r="F94" s="18">
        <v>0</v>
      </c>
      <c r="G94" s="18">
        <v>1</v>
      </c>
      <c r="H94" s="18">
        <v>0</v>
      </c>
      <c r="I94" s="18">
        <v>2</v>
      </c>
      <c r="J94" s="18">
        <v>2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</row>
    <row r="95" spans="1:16" ht="15" customHeight="1">
      <c r="A95" s="6" t="s">
        <v>128</v>
      </c>
      <c r="B95" s="115">
        <f t="shared" si="2"/>
        <v>3</v>
      </c>
      <c r="C95" s="18">
        <v>1</v>
      </c>
      <c r="D95" s="18">
        <v>0</v>
      </c>
      <c r="E95" s="18">
        <v>0</v>
      </c>
      <c r="F95" s="18">
        <v>0</v>
      </c>
      <c r="G95" s="18">
        <v>2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</row>
    <row r="96" spans="1:16" ht="15" customHeight="1">
      <c r="A96" s="6" t="s">
        <v>129</v>
      </c>
      <c r="B96" s="115">
        <f t="shared" si="2"/>
        <v>4</v>
      </c>
      <c r="C96" s="18">
        <v>2</v>
      </c>
      <c r="D96" s="18">
        <v>0</v>
      </c>
      <c r="E96" s="18">
        <v>0</v>
      </c>
      <c r="F96" s="18">
        <v>0</v>
      </c>
      <c r="G96" s="18">
        <v>2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</row>
    <row r="97" spans="1:16" ht="15" customHeight="1">
      <c r="A97" s="6" t="s">
        <v>1</v>
      </c>
      <c r="B97" s="115">
        <f t="shared" si="2"/>
        <v>2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1</v>
      </c>
      <c r="I97" s="18">
        <v>1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</row>
    <row r="98" spans="1:16" ht="15" customHeight="1">
      <c r="A98" s="6" t="s">
        <v>165</v>
      </c>
      <c r="B98" s="115">
        <v>9</v>
      </c>
      <c r="C98" s="18">
        <v>2</v>
      </c>
      <c r="D98" s="18">
        <v>6</v>
      </c>
      <c r="E98" s="18">
        <v>0</v>
      </c>
      <c r="F98" s="18">
        <v>0</v>
      </c>
      <c r="G98" s="18">
        <v>0</v>
      </c>
      <c r="H98" s="18">
        <v>1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</row>
    <row r="99" spans="1:16" ht="15" customHeight="1">
      <c r="A99" s="6" t="s">
        <v>2</v>
      </c>
      <c r="B99" s="115">
        <f t="shared" si="2"/>
        <v>7</v>
      </c>
      <c r="C99" s="18">
        <v>7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</row>
    <row r="100" spans="1:16" ht="15" customHeight="1">
      <c r="A100" s="6" t="s">
        <v>3</v>
      </c>
      <c r="B100" s="115">
        <f t="shared" si="2"/>
        <v>4</v>
      </c>
      <c r="C100" s="18">
        <v>3</v>
      </c>
      <c r="D100" s="18">
        <v>0</v>
      </c>
      <c r="E100" s="18">
        <v>0</v>
      </c>
      <c r="F100" s="18">
        <v>1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</row>
    <row r="101" spans="1:16" ht="15" customHeight="1">
      <c r="A101" s="6" t="s">
        <v>4</v>
      </c>
      <c r="B101" s="115">
        <f t="shared" si="2"/>
        <v>12</v>
      </c>
      <c r="C101" s="18">
        <v>10</v>
      </c>
      <c r="D101" s="18">
        <v>1</v>
      </c>
      <c r="E101" s="18">
        <v>1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</row>
    <row r="102" spans="1:16" ht="15" customHeight="1">
      <c r="A102" s="6" t="s">
        <v>37</v>
      </c>
      <c r="B102" s="115">
        <f t="shared" si="2"/>
        <v>2</v>
      </c>
      <c r="C102" s="18">
        <v>2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</row>
    <row r="103" spans="1:16" ht="15" customHeight="1">
      <c r="A103" s="6" t="s">
        <v>41</v>
      </c>
      <c r="B103" s="115">
        <f t="shared" si="2"/>
        <v>26</v>
      </c>
      <c r="C103" s="18">
        <v>19</v>
      </c>
      <c r="D103" s="18">
        <v>2</v>
      </c>
      <c r="E103" s="18">
        <v>2</v>
      </c>
      <c r="F103" s="18">
        <v>0</v>
      </c>
      <c r="G103" s="18">
        <v>0</v>
      </c>
      <c r="H103" s="18">
        <v>0</v>
      </c>
      <c r="I103" s="18">
        <v>1</v>
      </c>
      <c r="J103" s="18">
        <v>0</v>
      </c>
      <c r="K103" s="18">
        <v>2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</row>
    <row r="104" spans="1:16" ht="15" customHeight="1">
      <c r="A104" s="6" t="s">
        <v>42</v>
      </c>
      <c r="B104" s="115">
        <f t="shared" si="2"/>
        <v>26</v>
      </c>
      <c r="C104" s="18">
        <v>17</v>
      </c>
      <c r="D104" s="18">
        <v>3</v>
      </c>
      <c r="E104" s="18">
        <v>0</v>
      </c>
      <c r="F104" s="18">
        <v>1</v>
      </c>
      <c r="G104" s="18">
        <v>1</v>
      </c>
      <c r="H104" s="18">
        <v>0</v>
      </c>
      <c r="I104" s="18">
        <v>1</v>
      </c>
      <c r="J104" s="18">
        <v>2</v>
      </c>
      <c r="K104" s="18">
        <v>1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</row>
    <row r="105" spans="1:16" ht="15" customHeight="1">
      <c r="A105" s="6" t="s">
        <v>5</v>
      </c>
      <c r="B105" s="115">
        <f t="shared" si="2"/>
        <v>1</v>
      </c>
      <c r="C105" s="18">
        <v>1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</row>
    <row r="106" spans="1:16" ht="15" customHeight="1">
      <c r="A106" s="6" t="s">
        <v>6</v>
      </c>
      <c r="B106" s="115">
        <f t="shared" si="2"/>
        <v>2</v>
      </c>
      <c r="C106" s="18">
        <v>0</v>
      </c>
      <c r="D106" s="18">
        <v>0</v>
      </c>
      <c r="E106" s="18">
        <v>1</v>
      </c>
      <c r="F106" s="18">
        <v>0</v>
      </c>
      <c r="G106" s="18">
        <v>1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</row>
    <row r="107" spans="1:16" ht="15" customHeight="1">
      <c r="A107" s="6" t="s">
        <v>156</v>
      </c>
      <c r="B107" s="115">
        <f>SUM(C107:P107)</f>
        <v>5</v>
      </c>
      <c r="C107" s="18">
        <v>5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</row>
    <row r="108" spans="1:16" ht="15" customHeight="1">
      <c r="A108" s="6" t="s">
        <v>79</v>
      </c>
      <c r="B108" s="115">
        <f>SUM(C108:P108)</f>
        <v>2</v>
      </c>
      <c r="C108" s="18">
        <v>2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</row>
    <row r="109" spans="1:16" ht="15" customHeight="1" thickBot="1">
      <c r="A109" s="77"/>
      <c r="B109" s="119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</row>
    <row r="110" ht="15" customHeight="1">
      <c r="A110" s="78" t="s">
        <v>231</v>
      </c>
    </row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</sheetData>
  <mergeCells count="20">
    <mergeCell ref="A84:A87"/>
    <mergeCell ref="B84:B87"/>
    <mergeCell ref="C84:P85"/>
    <mergeCell ref="C86:C87"/>
    <mergeCell ref="E86:E87"/>
    <mergeCell ref="G86:G87"/>
    <mergeCell ref="A43:A46"/>
    <mergeCell ref="B43:B46"/>
    <mergeCell ref="C43:P44"/>
    <mergeCell ref="B7:B10"/>
    <mergeCell ref="C45:C46"/>
    <mergeCell ref="E45:E46"/>
    <mergeCell ref="G45:G46"/>
    <mergeCell ref="A4:P4"/>
    <mergeCell ref="A5:P5"/>
    <mergeCell ref="C7:P8"/>
    <mergeCell ref="A7:A10"/>
    <mergeCell ref="C9:C10"/>
    <mergeCell ref="E9:E10"/>
    <mergeCell ref="G9:G10"/>
  </mergeCells>
  <printOptions horizontalCentered="1" verticalCentered="1"/>
  <pageMargins left="0.2" right="0.23" top="0.7874015748031497" bottom="0.7874015748031497" header="0" footer="0"/>
  <pageSetup horizontalDpi="600" verticalDpi="600" orientation="landscape" scale="8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"/>
    </sheetView>
  </sheetViews>
  <sheetFormatPr defaultColWidth="11.421875" defaultRowHeight="21.75" customHeight="1"/>
  <cols>
    <col min="1" max="1" width="25.140625" style="54" customWidth="1"/>
    <col min="2" max="2" width="9.421875" style="54" customWidth="1"/>
    <col min="3" max="3" width="14.7109375" style="54" customWidth="1"/>
    <col min="4" max="4" width="14.57421875" style="54" customWidth="1"/>
    <col min="5" max="5" width="16.140625" style="54" customWidth="1"/>
    <col min="6" max="6" width="15.421875" style="54" customWidth="1"/>
  </cols>
  <sheetData>
    <row r="1" spans="1:6" ht="21.75" customHeight="1">
      <c r="A1" s="27" t="s">
        <v>237</v>
      </c>
      <c r="B1" s="27"/>
      <c r="C1" s="27"/>
      <c r="D1" s="27"/>
      <c r="E1" s="28"/>
      <c r="F1" s="28"/>
    </row>
    <row r="2" spans="1:6" ht="21.75" customHeight="1">
      <c r="A2" s="27"/>
      <c r="B2" s="27"/>
      <c r="C2" s="27"/>
      <c r="D2" s="27"/>
      <c r="E2" s="28"/>
      <c r="F2" s="28"/>
    </row>
    <row r="3" spans="1:6" ht="21.75" customHeight="1">
      <c r="A3" s="137" t="s">
        <v>224</v>
      </c>
      <c r="B3" s="137"/>
      <c r="C3" s="137"/>
      <c r="D3" s="137"/>
      <c r="E3" s="137"/>
      <c r="F3" s="137"/>
    </row>
    <row r="4" spans="1:6" ht="21.75" customHeight="1">
      <c r="A4" s="137" t="s">
        <v>225</v>
      </c>
      <c r="B4" s="137"/>
      <c r="C4" s="137"/>
      <c r="D4" s="137"/>
      <c r="E4" s="137"/>
      <c r="F4" s="137"/>
    </row>
    <row r="5" spans="1:6" ht="21.75" customHeight="1" thickBot="1">
      <c r="A5" s="27"/>
      <c r="B5" s="27"/>
      <c r="C5" s="27"/>
      <c r="D5" s="27"/>
      <c r="E5" s="28"/>
      <c r="F5" s="28"/>
    </row>
    <row r="6" spans="1:6" ht="21.75" customHeight="1">
      <c r="A6" s="138" t="s">
        <v>7</v>
      </c>
      <c r="B6" s="141" t="s">
        <v>44</v>
      </c>
      <c r="C6" s="29" t="s">
        <v>108</v>
      </c>
      <c r="D6" s="30" t="s">
        <v>109</v>
      </c>
      <c r="E6" s="31" t="s">
        <v>110</v>
      </c>
      <c r="F6" s="32" t="s">
        <v>111</v>
      </c>
    </row>
    <row r="7" spans="1:6" ht="21.75" customHeight="1">
      <c r="A7" s="139"/>
      <c r="B7" s="142"/>
      <c r="C7" s="33" t="s">
        <v>112</v>
      </c>
      <c r="D7" s="33" t="s">
        <v>112</v>
      </c>
      <c r="E7" s="34" t="s">
        <v>113</v>
      </c>
      <c r="F7" s="35" t="s">
        <v>114</v>
      </c>
    </row>
    <row r="8" spans="1:6" ht="21.75" customHeight="1" thickBot="1">
      <c r="A8" s="140"/>
      <c r="B8" s="143"/>
      <c r="C8" s="36" t="s">
        <v>115</v>
      </c>
      <c r="D8" s="36" t="s">
        <v>116</v>
      </c>
      <c r="E8" s="37"/>
      <c r="F8" s="38"/>
    </row>
    <row r="9" spans="1:6" ht="21.75" customHeight="1">
      <c r="A9" s="27"/>
      <c r="B9" s="39"/>
      <c r="C9" s="39"/>
      <c r="D9" s="39"/>
      <c r="E9" s="40"/>
      <c r="F9" s="28"/>
    </row>
    <row r="10" spans="1:6" ht="21.75" customHeight="1">
      <c r="A10" s="41" t="s">
        <v>44</v>
      </c>
      <c r="B10" s="42">
        <f>+SUM(B12:B28)</f>
        <v>2047</v>
      </c>
      <c r="C10" s="42">
        <f>+SUM(C12:C28)</f>
        <v>1856</v>
      </c>
      <c r="D10" s="42">
        <f>+SUM(D12:D28)</f>
        <v>191</v>
      </c>
      <c r="E10" s="43" t="s">
        <v>172</v>
      </c>
      <c r="F10" s="44" t="s">
        <v>173</v>
      </c>
    </row>
    <row r="11" spans="1:6" ht="21.75" customHeight="1">
      <c r="A11" s="41"/>
      <c r="B11" s="42"/>
      <c r="C11" s="42"/>
      <c r="D11" s="45"/>
      <c r="E11" s="43"/>
      <c r="F11" s="49"/>
    </row>
    <row r="12" spans="1:6" ht="21.75" customHeight="1">
      <c r="A12" s="46" t="s">
        <v>43</v>
      </c>
      <c r="B12" s="47">
        <v>1073</v>
      </c>
      <c r="C12" s="50">
        <v>960</v>
      </c>
      <c r="D12" s="47">
        <f>B12-C12</f>
        <v>113</v>
      </c>
      <c r="E12" s="48" t="s">
        <v>174</v>
      </c>
      <c r="F12" s="49" t="s">
        <v>175</v>
      </c>
    </row>
    <row r="13" spans="1:6" ht="21.75" customHeight="1">
      <c r="A13" s="46" t="s">
        <v>14</v>
      </c>
      <c r="B13" s="47">
        <v>195</v>
      </c>
      <c r="C13" s="50">
        <v>175</v>
      </c>
      <c r="D13" s="47">
        <f aca="true" t="shared" si="0" ref="D13:D28">B13-C13</f>
        <v>20</v>
      </c>
      <c r="E13" s="48" t="s">
        <v>210</v>
      </c>
      <c r="F13" s="49" t="s">
        <v>176</v>
      </c>
    </row>
    <row r="14" spans="1:6" ht="21.75" customHeight="1">
      <c r="A14" s="46" t="s">
        <v>9</v>
      </c>
      <c r="B14" s="47">
        <v>142</v>
      </c>
      <c r="C14" s="50">
        <v>130</v>
      </c>
      <c r="D14" s="47">
        <f t="shared" si="0"/>
        <v>12</v>
      </c>
      <c r="E14" s="48" t="s">
        <v>177</v>
      </c>
      <c r="F14" s="49" t="s">
        <v>178</v>
      </c>
    </row>
    <row r="15" spans="1:6" ht="21.75" customHeight="1">
      <c r="A15" s="46" t="s">
        <v>13</v>
      </c>
      <c r="B15" s="47">
        <v>116</v>
      </c>
      <c r="C15" s="50">
        <v>110</v>
      </c>
      <c r="D15" s="47">
        <f t="shared" si="0"/>
        <v>6</v>
      </c>
      <c r="E15" s="48" t="s">
        <v>179</v>
      </c>
      <c r="F15" s="49" t="s">
        <v>180</v>
      </c>
    </row>
    <row r="16" spans="1:6" ht="21.75" customHeight="1">
      <c r="A16" s="46" t="s">
        <v>8</v>
      </c>
      <c r="B16" s="47">
        <v>155</v>
      </c>
      <c r="C16" s="50">
        <v>143</v>
      </c>
      <c r="D16" s="47">
        <f t="shared" si="0"/>
        <v>12</v>
      </c>
      <c r="E16" s="48" t="s">
        <v>181</v>
      </c>
      <c r="F16" s="49" t="s">
        <v>182</v>
      </c>
    </row>
    <row r="17" spans="1:6" ht="21.75" customHeight="1">
      <c r="A17" s="46" t="s">
        <v>12</v>
      </c>
      <c r="B17" s="47">
        <v>73</v>
      </c>
      <c r="C17" s="50">
        <v>68</v>
      </c>
      <c r="D17" s="47">
        <f t="shared" si="0"/>
        <v>5</v>
      </c>
      <c r="E17" s="48" t="s">
        <v>183</v>
      </c>
      <c r="F17" s="49" t="s">
        <v>184</v>
      </c>
    </row>
    <row r="18" spans="1:6" ht="21.75" customHeight="1">
      <c r="A18" s="46" t="s">
        <v>162</v>
      </c>
      <c r="B18" s="47">
        <v>100</v>
      </c>
      <c r="C18" s="50">
        <v>95</v>
      </c>
      <c r="D18" s="47">
        <f t="shared" si="0"/>
        <v>5</v>
      </c>
      <c r="E18" s="48" t="s">
        <v>185</v>
      </c>
      <c r="F18" s="49" t="s">
        <v>186</v>
      </c>
    </row>
    <row r="19" spans="1:6" ht="21.75" customHeight="1">
      <c r="A19" s="46" t="s">
        <v>10</v>
      </c>
      <c r="B19" s="47">
        <v>134</v>
      </c>
      <c r="C19" s="50">
        <v>123</v>
      </c>
      <c r="D19" s="47">
        <f t="shared" si="0"/>
        <v>11</v>
      </c>
      <c r="E19" s="48" t="s">
        <v>187</v>
      </c>
      <c r="F19" s="49" t="s">
        <v>188</v>
      </c>
    </row>
    <row r="20" spans="1:6" ht="21.75" customHeight="1">
      <c r="A20" s="46" t="s">
        <v>11</v>
      </c>
      <c r="B20" s="47">
        <v>48</v>
      </c>
      <c r="C20" s="50">
        <v>46</v>
      </c>
      <c r="D20" s="47">
        <f t="shared" si="0"/>
        <v>2</v>
      </c>
      <c r="E20" s="48" t="s">
        <v>189</v>
      </c>
      <c r="F20" s="49" t="s">
        <v>190</v>
      </c>
    </row>
    <row r="21" spans="1:6" ht="21.75" customHeight="1">
      <c r="A21" s="46" t="s">
        <v>71</v>
      </c>
      <c r="B21" s="47">
        <v>1</v>
      </c>
      <c r="C21" s="50">
        <v>0</v>
      </c>
      <c r="D21" s="47">
        <f t="shared" si="0"/>
        <v>1</v>
      </c>
      <c r="E21" s="48" t="s">
        <v>130</v>
      </c>
      <c r="F21" s="49" t="s">
        <v>130</v>
      </c>
    </row>
    <row r="22" spans="1:6" ht="21.75" customHeight="1">
      <c r="A22" s="46" t="s">
        <v>117</v>
      </c>
      <c r="B22" s="47">
        <v>4</v>
      </c>
      <c r="C22" s="50">
        <v>3</v>
      </c>
      <c r="D22" s="47">
        <f t="shared" si="0"/>
        <v>1</v>
      </c>
      <c r="E22" s="48" t="s">
        <v>191</v>
      </c>
      <c r="F22" s="49" t="s">
        <v>192</v>
      </c>
    </row>
    <row r="23" spans="1:6" ht="21.75" customHeight="1">
      <c r="A23" s="46" t="s">
        <v>125</v>
      </c>
      <c r="B23" s="47">
        <v>1</v>
      </c>
      <c r="C23" s="76">
        <v>1</v>
      </c>
      <c r="D23" s="47">
        <f t="shared" si="0"/>
        <v>0</v>
      </c>
      <c r="E23" s="48" t="s">
        <v>193</v>
      </c>
      <c r="F23" s="123" t="s">
        <v>193</v>
      </c>
    </row>
    <row r="24" spans="1:6" ht="21.75" customHeight="1">
      <c r="A24" s="46" t="s">
        <v>164</v>
      </c>
      <c r="B24" s="47">
        <v>1</v>
      </c>
      <c r="C24" s="76">
        <v>0</v>
      </c>
      <c r="D24" s="47">
        <f t="shared" si="0"/>
        <v>1</v>
      </c>
      <c r="E24" s="48" t="s">
        <v>130</v>
      </c>
      <c r="F24" s="124" t="s">
        <v>130</v>
      </c>
    </row>
    <row r="25" spans="1:6" ht="21.75" customHeight="1">
      <c r="A25" s="46" t="s">
        <v>68</v>
      </c>
      <c r="B25" s="47">
        <v>1</v>
      </c>
      <c r="C25" s="76">
        <v>0</v>
      </c>
      <c r="D25" s="47">
        <f t="shared" si="0"/>
        <v>1</v>
      </c>
      <c r="E25" s="48" t="s">
        <v>130</v>
      </c>
      <c r="F25" s="124" t="s">
        <v>130</v>
      </c>
    </row>
    <row r="26" spans="1:6" ht="21.75" customHeight="1">
      <c r="A26" s="46" t="s">
        <v>69</v>
      </c>
      <c r="B26" s="47">
        <v>1</v>
      </c>
      <c r="C26" s="76">
        <v>1</v>
      </c>
      <c r="D26" s="47">
        <f t="shared" si="0"/>
        <v>0</v>
      </c>
      <c r="E26" s="48" t="s">
        <v>194</v>
      </c>
      <c r="F26" s="123" t="s">
        <v>194</v>
      </c>
    </row>
    <row r="27" spans="1:6" ht="21.75" customHeight="1">
      <c r="A27" s="46" t="s">
        <v>70</v>
      </c>
      <c r="B27" s="47">
        <v>1</v>
      </c>
      <c r="C27" s="76">
        <v>1</v>
      </c>
      <c r="D27" s="47">
        <f t="shared" si="0"/>
        <v>0</v>
      </c>
      <c r="E27" s="48" t="s">
        <v>195</v>
      </c>
      <c r="F27" s="123" t="s">
        <v>195</v>
      </c>
    </row>
    <row r="28" spans="1:6" ht="21.75" customHeight="1">
      <c r="A28" s="46" t="s">
        <v>72</v>
      </c>
      <c r="B28" s="47">
        <v>1</v>
      </c>
      <c r="C28" s="76">
        <v>0</v>
      </c>
      <c r="D28" s="47">
        <f t="shared" si="0"/>
        <v>1</v>
      </c>
      <c r="E28" s="48" t="s">
        <v>130</v>
      </c>
      <c r="F28" s="49" t="s">
        <v>130</v>
      </c>
    </row>
    <row r="29" spans="1:6" ht="21.75" customHeight="1" thickBot="1">
      <c r="A29" s="51"/>
      <c r="B29" s="52"/>
      <c r="C29" s="52"/>
      <c r="D29" s="52"/>
      <c r="E29" s="53"/>
      <c r="F29" s="51"/>
    </row>
    <row r="30" ht="21.75" customHeight="1">
      <c r="A30" s="78" t="s">
        <v>231</v>
      </c>
    </row>
    <row r="31" ht="21.75" customHeight="1">
      <c r="A31" s="1"/>
    </row>
    <row r="32" ht="21.75" customHeight="1">
      <c r="A32" s="1"/>
    </row>
    <row r="33" ht="21.75" customHeight="1">
      <c r="A33" s="1"/>
    </row>
    <row r="34" ht="21.75" customHeight="1">
      <c r="A34" s="1"/>
    </row>
    <row r="35" ht="21.75" customHeight="1">
      <c r="A35" s="1"/>
    </row>
    <row r="36" ht="21.75" customHeight="1">
      <c r="A36" s="1"/>
    </row>
    <row r="37" ht="21.75" customHeight="1">
      <c r="A37" s="1"/>
    </row>
    <row r="38" spans="1:2" ht="21.75" customHeight="1">
      <c r="A38" s="1"/>
      <c r="B38" s="19"/>
    </row>
  </sheetData>
  <mergeCells count="4">
    <mergeCell ref="A3:F3"/>
    <mergeCell ref="A4:F4"/>
    <mergeCell ref="A6:A8"/>
    <mergeCell ref="B6:B8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D24" sqref="D24"/>
    </sheetView>
  </sheetViews>
  <sheetFormatPr defaultColWidth="11.421875" defaultRowHeight="12.75"/>
  <cols>
    <col min="1" max="1" width="35.8515625" style="0" customWidth="1"/>
    <col min="2" max="2" width="23.28125" style="0" customWidth="1"/>
    <col min="3" max="3" width="18.57421875" style="0" customWidth="1"/>
    <col min="4" max="4" width="27.140625" style="0" customWidth="1"/>
    <col min="5" max="5" width="17.421875" style="1" customWidth="1"/>
    <col min="6" max="6" width="11.57421875" style="1" customWidth="1"/>
  </cols>
  <sheetData>
    <row r="1" spans="1:6" ht="12.75">
      <c r="A1" s="27" t="s">
        <v>238</v>
      </c>
      <c r="B1" s="27"/>
      <c r="C1" s="27"/>
      <c r="D1" s="27"/>
      <c r="E1" s="55"/>
      <c r="F1" s="55"/>
    </row>
    <row r="2" spans="1:6" ht="12.75">
      <c r="A2" s="27"/>
      <c r="B2" s="27"/>
      <c r="C2" s="27"/>
      <c r="D2" s="27"/>
      <c r="E2" s="55"/>
      <c r="F2" s="55"/>
    </row>
    <row r="3" spans="1:6" ht="24.75" customHeight="1">
      <c r="A3" s="171" t="s">
        <v>226</v>
      </c>
      <c r="B3" s="171"/>
      <c r="C3" s="171"/>
      <c r="D3" s="171"/>
      <c r="E3" s="56"/>
      <c r="F3" s="56"/>
    </row>
    <row r="4" spans="1:6" ht="18.75" customHeight="1">
      <c r="A4" s="171" t="s">
        <v>227</v>
      </c>
      <c r="B4" s="171"/>
      <c r="C4" s="171"/>
      <c r="D4" s="171"/>
      <c r="E4" s="56"/>
      <c r="F4" s="56"/>
    </row>
    <row r="5" ht="18.75" customHeight="1" thickBot="1"/>
    <row r="6" spans="1:4" ht="27.75" customHeight="1">
      <c r="A6" s="172" t="s">
        <v>171</v>
      </c>
      <c r="B6" s="57" t="s">
        <v>170</v>
      </c>
      <c r="C6" s="57" t="s">
        <v>110</v>
      </c>
      <c r="D6" s="58" t="s">
        <v>111</v>
      </c>
    </row>
    <row r="7" spans="1:4" ht="27.75" customHeight="1" thickBot="1">
      <c r="A7" s="173"/>
      <c r="B7" s="59" t="s">
        <v>115</v>
      </c>
      <c r="C7" s="59" t="s">
        <v>113</v>
      </c>
      <c r="D7" s="60" t="s">
        <v>114</v>
      </c>
    </row>
    <row r="8" spans="1:4" ht="19.5" customHeight="1">
      <c r="A8" s="54"/>
      <c r="B8" s="61"/>
      <c r="C8" s="61"/>
      <c r="D8" s="49"/>
    </row>
    <row r="9" spans="1:4" ht="19.5" customHeight="1">
      <c r="A9" s="41" t="s">
        <v>44</v>
      </c>
      <c r="B9" s="62">
        <f>SUM(B11:B16)</f>
        <v>1856</v>
      </c>
      <c r="C9" s="63" t="s">
        <v>172</v>
      </c>
      <c r="D9" s="64" t="s">
        <v>217</v>
      </c>
    </row>
    <row r="10" spans="1:4" ht="19.5" customHeight="1">
      <c r="A10" s="54"/>
      <c r="B10" s="65"/>
      <c r="C10" s="66"/>
      <c r="D10" s="67"/>
    </row>
    <row r="11" spans="1:4" ht="19.5" customHeight="1">
      <c r="A11" s="54" t="s">
        <v>118</v>
      </c>
      <c r="B11" s="65">
        <v>99</v>
      </c>
      <c r="C11" s="66" t="s">
        <v>196</v>
      </c>
      <c r="D11" s="68" t="s">
        <v>197</v>
      </c>
    </row>
    <row r="12" spans="1:4" ht="19.5" customHeight="1">
      <c r="A12" s="54" t="s">
        <v>119</v>
      </c>
      <c r="B12" s="65">
        <v>274</v>
      </c>
      <c r="C12" s="66" t="s">
        <v>198</v>
      </c>
      <c r="D12" s="68" t="s">
        <v>199</v>
      </c>
    </row>
    <row r="13" spans="1:6" ht="19.5" customHeight="1">
      <c r="A13" s="54" t="s">
        <v>92</v>
      </c>
      <c r="B13" s="65">
        <v>407</v>
      </c>
      <c r="C13" s="66" t="s">
        <v>200</v>
      </c>
      <c r="D13" s="68" t="s">
        <v>202</v>
      </c>
      <c r="F13" s="69"/>
    </row>
    <row r="14" spans="1:6" ht="19.5" customHeight="1">
      <c r="A14" s="54" t="s">
        <v>93</v>
      </c>
      <c r="B14" s="65">
        <v>390</v>
      </c>
      <c r="C14" s="66">
        <v>386689394</v>
      </c>
      <c r="D14" s="68" t="s">
        <v>201</v>
      </c>
      <c r="F14" s="69"/>
    </row>
    <row r="15" spans="1:6" ht="19.5" customHeight="1">
      <c r="A15" s="54"/>
      <c r="B15" s="65"/>
      <c r="C15" s="66"/>
      <c r="D15" s="68"/>
      <c r="F15" s="69"/>
    </row>
    <row r="16" spans="1:6" ht="26.25" customHeight="1">
      <c r="A16" s="70" t="s">
        <v>107</v>
      </c>
      <c r="B16" s="71">
        <f>SUM(B18:B20)</f>
        <v>686</v>
      </c>
      <c r="C16" s="122" t="s">
        <v>203</v>
      </c>
      <c r="D16" s="68"/>
      <c r="F16" s="69"/>
    </row>
    <row r="17" spans="1:6" ht="19.5" customHeight="1">
      <c r="A17" s="54"/>
      <c r="B17" s="65"/>
      <c r="C17" s="72"/>
      <c r="D17" s="68"/>
      <c r="F17" s="69"/>
    </row>
    <row r="18" spans="1:6" ht="19.5" customHeight="1">
      <c r="A18" s="54" t="s">
        <v>121</v>
      </c>
      <c r="B18" s="65">
        <v>604</v>
      </c>
      <c r="C18" s="120" t="s">
        <v>204</v>
      </c>
      <c r="D18" s="121" t="s">
        <v>208</v>
      </c>
      <c r="F18" s="69"/>
    </row>
    <row r="19" spans="1:4" ht="19.5" customHeight="1">
      <c r="A19" s="54" t="s">
        <v>120</v>
      </c>
      <c r="B19" s="65">
        <v>80</v>
      </c>
      <c r="C19" s="120" t="s">
        <v>205</v>
      </c>
      <c r="D19" s="121" t="s">
        <v>209</v>
      </c>
    </row>
    <row r="20" spans="1:4" ht="19.5" customHeight="1">
      <c r="A20" s="54" t="s">
        <v>122</v>
      </c>
      <c r="B20" s="65">
        <v>2</v>
      </c>
      <c r="C20" s="120" t="s">
        <v>206</v>
      </c>
      <c r="D20" s="121" t="s">
        <v>207</v>
      </c>
    </row>
    <row r="21" spans="1:4" ht="19.5" customHeight="1" thickBot="1">
      <c r="A21" s="51"/>
      <c r="B21" s="73"/>
      <c r="C21" s="74"/>
      <c r="D21" s="75"/>
    </row>
    <row r="22" spans="1:4" ht="15" customHeight="1">
      <c r="A22" s="94" t="s">
        <v>123</v>
      </c>
      <c r="B22" s="46"/>
      <c r="C22" s="46"/>
      <c r="D22" s="72"/>
    </row>
    <row r="23" spans="1:6" s="11" customFormat="1" ht="12.75" customHeight="1">
      <c r="A23" s="94" t="s">
        <v>124</v>
      </c>
      <c r="B23" s="14"/>
      <c r="C23" s="14"/>
      <c r="D23" s="2"/>
      <c r="E23" s="2"/>
      <c r="F23" s="2"/>
    </row>
    <row r="24" spans="1:6" s="11" customFormat="1" ht="8.25" customHeight="1">
      <c r="A24" s="1"/>
      <c r="B24" s="14"/>
      <c r="C24" s="14"/>
      <c r="D24" s="2"/>
      <c r="E24" s="2"/>
      <c r="F24" s="2"/>
    </row>
    <row r="25" spans="1:4" ht="12.75">
      <c r="A25" s="144" t="s">
        <v>231</v>
      </c>
      <c r="C25" s="1"/>
      <c r="D25" s="1"/>
    </row>
    <row r="26" spans="2:4" ht="12.75">
      <c r="B26" s="19"/>
      <c r="C26" s="19"/>
      <c r="D26" s="1"/>
    </row>
    <row r="27" spans="1:2" ht="12.75">
      <c r="A27" s="1"/>
      <c r="B27" s="1"/>
    </row>
    <row r="28" spans="1:2" ht="12.75">
      <c r="A28" s="1"/>
      <c r="B28" s="1"/>
    </row>
  </sheetData>
  <mergeCells count="3">
    <mergeCell ref="A3:D3"/>
    <mergeCell ref="A4:D4"/>
    <mergeCell ref="A6:A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1"/>
  <sheetViews>
    <sheetView tabSelected="1" workbookViewId="0" topLeftCell="A1">
      <selection activeCell="A20" sqref="A20"/>
    </sheetView>
  </sheetViews>
  <sheetFormatPr defaultColWidth="11.421875" defaultRowHeight="15" customHeight="1"/>
  <cols>
    <col min="1" max="1" width="35.7109375" style="54" customWidth="1"/>
    <col min="2" max="4" width="5.7109375" style="54" customWidth="1"/>
    <col min="5" max="5" width="5.7109375" style="89" customWidth="1"/>
    <col min="6" max="6" width="5.7109375" style="54" customWidth="1"/>
    <col min="7" max="7" width="5.7109375" style="89" customWidth="1"/>
    <col min="8" max="8" width="5.7109375" style="54" customWidth="1"/>
    <col min="9" max="9" width="5.7109375" style="89" customWidth="1"/>
    <col min="10" max="10" width="5.7109375" style="54" customWidth="1"/>
    <col min="11" max="11" width="5.7109375" style="89" customWidth="1"/>
    <col min="12" max="16" width="5.7109375" style="54" customWidth="1"/>
    <col min="17" max="16384" width="11.421875" style="54" customWidth="1"/>
  </cols>
  <sheetData>
    <row r="1" ht="15" customHeight="1">
      <c r="A1" s="27" t="s">
        <v>239</v>
      </c>
    </row>
    <row r="2" ht="15" customHeight="1">
      <c r="A2" s="27"/>
    </row>
    <row r="3" spans="1:16" ht="15" customHeight="1">
      <c r="A3" s="174" t="s">
        <v>228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5" customHeight="1">
      <c r="A4" s="174" t="s">
        <v>229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5" customHeight="1" thickBot="1">
      <c r="A5" s="79"/>
      <c r="B5" s="80"/>
      <c r="C5" s="80"/>
      <c r="D5" s="80"/>
      <c r="E5" s="95"/>
      <c r="F5" s="80"/>
      <c r="G5" s="95"/>
      <c r="H5" s="80"/>
      <c r="I5" s="95"/>
      <c r="J5" s="80"/>
      <c r="K5" s="95"/>
      <c r="L5" s="80"/>
      <c r="M5" s="80"/>
      <c r="N5" s="80"/>
      <c r="O5" s="80"/>
      <c r="P5" s="80"/>
    </row>
    <row r="6" spans="1:16" ht="15" customHeight="1">
      <c r="A6" s="81" t="s">
        <v>131</v>
      </c>
      <c r="B6" s="156" t="s">
        <v>44</v>
      </c>
      <c r="C6" s="177" t="s">
        <v>230</v>
      </c>
      <c r="D6" s="178"/>
      <c r="E6" s="177" t="s">
        <v>132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</row>
    <row r="7" spans="1:16" s="27" customFormat="1" ht="15" customHeight="1" thickBot="1">
      <c r="A7" s="82" t="s">
        <v>133</v>
      </c>
      <c r="B7" s="176"/>
      <c r="C7" s="83" t="s">
        <v>134</v>
      </c>
      <c r="D7" s="84" t="s">
        <v>135</v>
      </c>
      <c r="E7" s="83" t="s">
        <v>50</v>
      </c>
      <c r="F7" s="83" t="s">
        <v>51</v>
      </c>
      <c r="G7" s="83" t="s">
        <v>52</v>
      </c>
      <c r="H7" s="83" t="s">
        <v>53</v>
      </c>
      <c r="I7" s="83" t="s">
        <v>54</v>
      </c>
      <c r="J7" s="83" t="s">
        <v>55</v>
      </c>
      <c r="K7" s="83" t="s">
        <v>61</v>
      </c>
      <c r="L7" s="83" t="s">
        <v>62</v>
      </c>
      <c r="M7" s="83" t="s">
        <v>63</v>
      </c>
      <c r="N7" s="83" t="s">
        <v>64</v>
      </c>
      <c r="O7" s="83" t="s">
        <v>65</v>
      </c>
      <c r="P7" s="83" t="s">
        <v>66</v>
      </c>
    </row>
    <row r="8" spans="1:16" s="27" customFormat="1" ht="15" customHeight="1">
      <c r="A8" s="41" t="s">
        <v>44</v>
      </c>
      <c r="B8" s="85">
        <f>SUM(B10:B50)</f>
        <v>1022</v>
      </c>
      <c r="C8" s="85">
        <f>SUM(C10:C50)</f>
        <v>980</v>
      </c>
      <c r="D8" s="85">
        <f>SUM(D10:D50)</f>
        <v>42</v>
      </c>
      <c r="E8" s="96">
        <f>SUM(E10:E50)</f>
        <v>89</v>
      </c>
      <c r="F8" s="86">
        <f aca="true" t="shared" si="0" ref="F8:P8">SUM(F10:F50)</f>
        <v>85</v>
      </c>
      <c r="G8" s="96">
        <f t="shared" si="0"/>
        <v>71</v>
      </c>
      <c r="H8" s="86">
        <f t="shared" si="0"/>
        <v>62</v>
      </c>
      <c r="I8" s="96">
        <f t="shared" si="0"/>
        <v>86</v>
      </c>
      <c r="J8" s="86">
        <f t="shared" si="0"/>
        <v>128</v>
      </c>
      <c r="K8" s="96">
        <f t="shared" si="0"/>
        <v>75</v>
      </c>
      <c r="L8" s="86">
        <f t="shared" si="0"/>
        <v>96</v>
      </c>
      <c r="M8" s="86">
        <f t="shared" si="0"/>
        <v>91</v>
      </c>
      <c r="N8" s="96">
        <f t="shared" si="0"/>
        <v>110</v>
      </c>
      <c r="O8" s="96">
        <f t="shared" si="0"/>
        <v>51</v>
      </c>
      <c r="P8" s="86">
        <f t="shared" si="0"/>
        <v>78</v>
      </c>
    </row>
    <row r="9" spans="2:16" s="27" customFormat="1" ht="15" customHeight="1">
      <c r="B9" s="47"/>
      <c r="C9" s="47"/>
      <c r="D9" s="47"/>
      <c r="E9" s="88"/>
      <c r="F9" s="87"/>
      <c r="G9" s="88"/>
      <c r="H9" s="87"/>
      <c r="I9" s="88"/>
      <c r="J9" s="87"/>
      <c r="K9" s="88"/>
      <c r="L9" s="87"/>
      <c r="M9" s="87"/>
      <c r="N9" s="87"/>
      <c r="O9" s="87"/>
      <c r="P9" s="87"/>
    </row>
    <row r="10" spans="1:17" ht="15" customHeight="1">
      <c r="A10" s="54" t="s">
        <v>136</v>
      </c>
      <c r="B10" s="76">
        <f>C10+D10</f>
        <v>52</v>
      </c>
      <c r="C10" s="76">
        <f>6+8+4+2+7+7+2+5+8+3</f>
        <v>52</v>
      </c>
      <c r="D10" s="47">
        <v>0</v>
      </c>
      <c r="E10" s="88">
        <v>6</v>
      </c>
      <c r="F10" s="88">
        <v>8</v>
      </c>
      <c r="G10" s="88">
        <v>4</v>
      </c>
      <c r="H10" s="88">
        <v>2</v>
      </c>
      <c r="I10" s="88">
        <v>7</v>
      </c>
      <c r="J10" s="88">
        <v>7</v>
      </c>
      <c r="K10" s="88">
        <v>2</v>
      </c>
      <c r="L10" s="87">
        <v>5</v>
      </c>
      <c r="M10" s="87">
        <v>8</v>
      </c>
      <c r="N10" s="87">
        <v>3</v>
      </c>
      <c r="O10" s="87">
        <v>0</v>
      </c>
      <c r="P10" s="87">
        <v>0</v>
      </c>
      <c r="Q10" s="27"/>
    </row>
    <row r="11" spans="1:17" ht="15" customHeight="1">
      <c r="A11" s="54" t="s">
        <v>17</v>
      </c>
      <c r="B11" s="76">
        <f aca="true" t="shared" si="1" ref="B11:B50">C11+D11</f>
        <v>38</v>
      </c>
      <c r="C11" s="76">
        <f>8+5+1+3+2+5+3+7+1+2</f>
        <v>37</v>
      </c>
      <c r="D11" s="47">
        <f>1</f>
        <v>1</v>
      </c>
      <c r="E11" s="88">
        <v>8</v>
      </c>
      <c r="F11" s="88">
        <v>5</v>
      </c>
      <c r="G11" s="88">
        <v>0</v>
      </c>
      <c r="H11" s="88">
        <v>1</v>
      </c>
      <c r="I11" s="88">
        <v>3</v>
      </c>
      <c r="J11" s="88">
        <v>2</v>
      </c>
      <c r="K11" s="88">
        <v>6</v>
      </c>
      <c r="L11" s="87">
        <v>0</v>
      </c>
      <c r="M11" s="87">
        <v>3</v>
      </c>
      <c r="N11" s="87">
        <v>7</v>
      </c>
      <c r="O11" s="87">
        <v>1</v>
      </c>
      <c r="P11" s="87">
        <v>2</v>
      </c>
      <c r="Q11" s="27"/>
    </row>
    <row r="12" spans="1:17" ht="15" customHeight="1">
      <c r="A12" s="54" t="s">
        <v>19</v>
      </c>
      <c r="B12" s="76">
        <f t="shared" si="1"/>
        <v>2</v>
      </c>
      <c r="C12" s="76">
        <f>1+1</f>
        <v>2</v>
      </c>
      <c r="D12" s="47">
        <v>0</v>
      </c>
      <c r="E12" s="88">
        <v>0</v>
      </c>
      <c r="F12" s="88">
        <v>0</v>
      </c>
      <c r="G12" s="88">
        <v>1</v>
      </c>
      <c r="H12" s="88">
        <v>0</v>
      </c>
      <c r="I12" s="88">
        <v>0</v>
      </c>
      <c r="J12" s="88">
        <v>0</v>
      </c>
      <c r="K12" s="88">
        <v>0</v>
      </c>
      <c r="L12" s="87">
        <v>0</v>
      </c>
      <c r="M12" s="87">
        <v>0</v>
      </c>
      <c r="N12" s="87">
        <v>1</v>
      </c>
      <c r="O12" s="87">
        <v>0</v>
      </c>
      <c r="P12" s="87">
        <v>0</v>
      </c>
      <c r="Q12" s="27"/>
    </row>
    <row r="13" spans="1:17" ht="15" customHeight="1">
      <c r="A13" s="54" t="s">
        <v>78</v>
      </c>
      <c r="B13" s="76">
        <f t="shared" si="1"/>
        <v>2</v>
      </c>
      <c r="C13" s="76">
        <f>2</f>
        <v>2</v>
      </c>
      <c r="D13" s="47">
        <v>0</v>
      </c>
      <c r="E13" s="88">
        <v>0</v>
      </c>
      <c r="F13" s="88">
        <v>0</v>
      </c>
      <c r="G13" s="88">
        <v>0</v>
      </c>
      <c r="H13" s="88">
        <v>2</v>
      </c>
      <c r="I13" s="88">
        <v>0</v>
      </c>
      <c r="J13" s="88">
        <v>0</v>
      </c>
      <c r="K13" s="88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27"/>
    </row>
    <row r="14" spans="1:17" ht="15" customHeight="1">
      <c r="A14" s="54" t="s">
        <v>137</v>
      </c>
      <c r="B14" s="76">
        <f t="shared" si="1"/>
        <v>4</v>
      </c>
      <c r="C14" s="76">
        <f>1+2+1</f>
        <v>4</v>
      </c>
      <c r="D14" s="47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7">
        <v>1</v>
      </c>
      <c r="M14" s="87">
        <v>2</v>
      </c>
      <c r="N14" s="87">
        <v>0</v>
      </c>
      <c r="O14" s="87">
        <v>0</v>
      </c>
      <c r="P14" s="87">
        <v>1</v>
      </c>
      <c r="Q14" s="27"/>
    </row>
    <row r="15" spans="1:17" ht="15" customHeight="1">
      <c r="A15" s="54" t="s">
        <v>22</v>
      </c>
      <c r="B15" s="76">
        <f t="shared" si="1"/>
        <v>11</v>
      </c>
      <c r="C15" s="76">
        <f>1+3+7</f>
        <v>11</v>
      </c>
      <c r="D15" s="47">
        <v>0</v>
      </c>
      <c r="E15" s="88">
        <v>0</v>
      </c>
      <c r="F15" s="88">
        <v>0</v>
      </c>
      <c r="G15" s="88">
        <v>1</v>
      </c>
      <c r="H15" s="88">
        <v>0</v>
      </c>
      <c r="I15" s="88">
        <v>0</v>
      </c>
      <c r="J15" s="88">
        <v>0</v>
      </c>
      <c r="K15" s="88">
        <v>3</v>
      </c>
      <c r="L15" s="87">
        <v>0</v>
      </c>
      <c r="M15" s="87">
        <v>0</v>
      </c>
      <c r="N15" s="87">
        <v>7</v>
      </c>
      <c r="O15" s="87">
        <v>0</v>
      </c>
      <c r="P15" s="87">
        <v>0</v>
      </c>
      <c r="Q15" s="27"/>
    </row>
    <row r="16" spans="1:17" ht="15" customHeight="1">
      <c r="A16" s="54" t="s">
        <v>138</v>
      </c>
      <c r="B16" s="76">
        <f t="shared" si="1"/>
        <v>1</v>
      </c>
      <c r="C16" s="76">
        <f>1</f>
        <v>1</v>
      </c>
      <c r="D16" s="47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1</v>
      </c>
      <c r="K16" s="88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27"/>
    </row>
    <row r="17" spans="1:17" ht="15" customHeight="1">
      <c r="A17" s="54" t="s">
        <v>139</v>
      </c>
      <c r="B17" s="76">
        <f t="shared" si="1"/>
        <v>57</v>
      </c>
      <c r="C17" s="76">
        <f>7+7+8+1+6+2+8+9+9</f>
        <v>57</v>
      </c>
      <c r="D17" s="47">
        <v>0</v>
      </c>
      <c r="E17" s="88">
        <v>7</v>
      </c>
      <c r="F17" s="88">
        <v>7</v>
      </c>
      <c r="G17" s="88">
        <v>0</v>
      </c>
      <c r="H17" s="88">
        <v>8</v>
      </c>
      <c r="I17" s="88">
        <v>0</v>
      </c>
      <c r="J17" s="88">
        <v>1</v>
      </c>
      <c r="K17" s="88">
        <v>0</v>
      </c>
      <c r="L17" s="87">
        <v>6</v>
      </c>
      <c r="M17" s="87">
        <v>2</v>
      </c>
      <c r="N17" s="87">
        <v>8</v>
      </c>
      <c r="O17" s="87">
        <v>9</v>
      </c>
      <c r="P17" s="87">
        <v>9</v>
      </c>
      <c r="Q17" s="27"/>
    </row>
    <row r="18" spans="1:17" ht="15" customHeight="1">
      <c r="A18" s="54" t="s">
        <v>24</v>
      </c>
      <c r="B18" s="76">
        <f t="shared" si="1"/>
        <v>14</v>
      </c>
      <c r="C18" s="76">
        <f>8+5</f>
        <v>13</v>
      </c>
      <c r="D18" s="47">
        <f>1</f>
        <v>1</v>
      </c>
      <c r="E18" s="88">
        <v>0</v>
      </c>
      <c r="F18" s="88">
        <v>0</v>
      </c>
      <c r="G18" s="88">
        <v>0</v>
      </c>
      <c r="H18" s="88">
        <v>0</v>
      </c>
      <c r="I18" s="88">
        <v>8</v>
      </c>
      <c r="J18" s="88">
        <v>0</v>
      </c>
      <c r="K18" s="88">
        <v>6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27"/>
    </row>
    <row r="19" spans="1:17" ht="15" customHeight="1">
      <c r="A19" s="54" t="s">
        <v>21</v>
      </c>
      <c r="B19" s="76">
        <f t="shared" si="1"/>
        <v>14</v>
      </c>
      <c r="C19" s="76">
        <f>2+1+2+4+4</f>
        <v>13</v>
      </c>
      <c r="D19" s="47">
        <v>1</v>
      </c>
      <c r="E19" s="88">
        <v>2</v>
      </c>
      <c r="F19" s="88">
        <v>0</v>
      </c>
      <c r="G19" s="88">
        <v>0</v>
      </c>
      <c r="H19" s="88">
        <v>0</v>
      </c>
      <c r="I19" s="88">
        <v>2</v>
      </c>
      <c r="J19" s="88">
        <v>2</v>
      </c>
      <c r="K19" s="88">
        <v>0</v>
      </c>
      <c r="L19" s="87">
        <v>0</v>
      </c>
      <c r="M19" s="87">
        <v>0</v>
      </c>
      <c r="N19" s="87">
        <v>0</v>
      </c>
      <c r="O19" s="87">
        <v>4</v>
      </c>
      <c r="P19" s="87">
        <v>4</v>
      </c>
      <c r="Q19" s="27"/>
    </row>
    <row r="20" spans="1:17" ht="15" customHeight="1">
      <c r="A20" s="54" t="s">
        <v>140</v>
      </c>
      <c r="B20" s="76">
        <f t="shared" si="1"/>
        <v>4</v>
      </c>
      <c r="C20" s="76">
        <f>2+1+1</f>
        <v>4</v>
      </c>
      <c r="D20" s="47">
        <v>0</v>
      </c>
      <c r="E20" s="88">
        <v>2</v>
      </c>
      <c r="F20" s="88">
        <v>1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7">
        <v>0</v>
      </c>
      <c r="M20" s="87">
        <v>1</v>
      </c>
      <c r="N20" s="87">
        <v>0</v>
      </c>
      <c r="O20" s="87">
        <v>0</v>
      </c>
      <c r="P20" s="87">
        <v>0</v>
      </c>
      <c r="Q20" s="27"/>
    </row>
    <row r="21" spans="1:17" ht="15" customHeight="1">
      <c r="A21" s="54" t="s">
        <v>141</v>
      </c>
      <c r="B21" s="76">
        <f t="shared" si="1"/>
        <v>5</v>
      </c>
      <c r="C21" s="76">
        <f>1+1+1+1</f>
        <v>4</v>
      </c>
      <c r="D21" s="47">
        <v>1</v>
      </c>
      <c r="E21" s="88">
        <v>0</v>
      </c>
      <c r="F21" s="88">
        <v>0</v>
      </c>
      <c r="G21" s="88">
        <v>0</v>
      </c>
      <c r="H21" s="88">
        <v>2</v>
      </c>
      <c r="I21" s="88">
        <v>0</v>
      </c>
      <c r="J21" s="88">
        <v>0</v>
      </c>
      <c r="K21" s="88">
        <v>1</v>
      </c>
      <c r="L21" s="87">
        <v>0</v>
      </c>
      <c r="M21" s="87">
        <v>1</v>
      </c>
      <c r="N21" s="87">
        <v>0</v>
      </c>
      <c r="O21" s="87">
        <v>0</v>
      </c>
      <c r="P21" s="87">
        <v>1</v>
      </c>
      <c r="Q21" s="27"/>
    </row>
    <row r="22" spans="1:17" ht="15" customHeight="1">
      <c r="A22" s="54" t="s">
        <v>28</v>
      </c>
      <c r="B22" s="76">
        <f t="shared" si="1"/>
        <v>2</v>
      </c>
      <c r="C22" s="76">
        <f>1+1</f>
        <v>2</v>
      </c>
      <c r="D22" s="47">
        <v>0</v>
      </c>
      <c r="E22" s="88">
        <v>1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7">
        <v>0</v>
      </c>
      <c r="M22" s="87">
        <v>1</v>
      </c>
      <c r="N22" s="87">
        <v>0</v>
      </c>
      <c r="O22" s="87">
        <v>0</v>
      </c>
      <c r="P22" s="87">
        <v>0</v>
      </c>
      <c r="Q22" s="27"/>
    </row>
    <row r="23" spans="1:17" ht="15" customHeight="1">
      <c r="A23" s="54" t="s">
        <v>142</v>
      </c>
      <c r="B23" s="76">
        <f t="shared" si="1"/>
        <v>20</v>
      </c>
      <c r="C23" s="76">
        <f>1+1+2+2+2+3+7</f>
        <v>18</v>
      </c>
      <c r="D23" s="47">
        <f>1+1</f>
        <v>2</v>
      </c>
      <c r="E23" s="88">
        <v>1</v>
      </c>
      <c r="F23" s="88">
        <v>0</v>
      </c>
      <c r="G23" s="88">
        <v>1</v>
      </c>
      <c r="H23" s="88">
        <v>1</v>
      </c>
      <c r="I23" s="88">
        <v>0</v>
      </c>
      <c r="J23" s="88">
        <v>2</v>
      </c>
      <c r="K23" s="88">
        <v>0</v>
      </c>
      <c r="L23" s="87">
        <v>2</v>
      </c>
      <c r="M23" s="87">
        <v>2</v>
      </c>
      <c r="N23" s="87">
        <v>4</v>
      </c>
      <c r="O23" s="87">
        <v>0</v>
      </c>
      <c r="P23" s="87">
        <v>7</v>
      </c>
      <c r="Q23" s="27"/>
    </row>
    <row r="24" spans="1:17" ht="15" customHeight="1">
      <c r="A24" s="54" t="s">
        <v>86</v>
      </c>
      <c r="B24" s="76">
        <f t="shared" si="1"/>
        <v>20</v>
      </c>
      <c r="C24" s="76">
        <f>1+2+3+2+2+6+3</f>
        <v>19</v>
      </c>
      <c r="D24" s="47">
        <f>1</f>
        <v>1</v>
      </c>
      <c r="E24" s="88">
        <v>1</v>
      </c>
      <c r="F24" s="88">
        <v>2</v>
      </c>
      <c r="G24" s="88">
        <v>3</v>
      </c>
      <c r="H24" s="88">
        <v>2</v>
      </c>
      <c r="I24" s="88">
        <v>3</v>
      </c>
      <c r="J24" s="88">
        <v>0</v>
      </c>
      <c r="K24" s="88">
        <v>0</v>
      </c>
      <c r="L24" s="87">
        <v>6</v>
      </c>
      <c r="M24" s="87">
        <v>0</v>
      </c>
      <c r="N24" s="87">
        <v>0</v>
      </c>
      <c r="O24" s="87">
        <v>0</v>
      </c>
      <c r="P24" s="87">
        <v>3</v>
      </c>
      <c r="Q24" s="27"/>
    </row>
    <row r="25" spans="1:17" ht="15" customHeight="1">
      <c r="A25" s="54" t="s">
        <v>87</v>
      </c>
      <c r="B25" s="76">
        <f t="shared" si="1"/>
        <v>1</v>
      </c>
      <c r="C25" s="76">
        <f>1</f>
        <v>1</v>
      </c>
      <c r="D25" s="47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7">
        <v>0</v>
      </c>
      <c r="M25" s="87">
        <v>0</v>
      </c>
      <c r="N25" s="87">
        <v>1</v>
      </c>
      <c r="O25" s="87">
        <v>0</v>
      </c>
      <c r="P25" s="87">
        <v>0</v>
      </c>
      <c r="Q25" s="27"/>
    </row>
    <row r="26" spans="1:17" ht="15" customHeight="1">
      <c r="A26" s="54" t="s">
        <v>143</v>
      </c>
      <c r="B26" s="76">
        <f t="shared" si="1"/>
        <v>7</v>
      </c>
      <c r="C26" s="76">
        <v>7</v>
      </c>
      <c r="D26" s="47">
        <v>0</v>
      </c>
      <c r="E26" s="88">
        <v>2</v>
      </c>
      <c r="F26" s="88">
        <v>2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7">
        <v>0</v>
      </c>
      <c r="M26" s="87">
        <v>0</v>
      </c>
      <c r="N26" s="87">
        <v>0</v>
      </c>
      <c r="O26" s="87">
        <v>3</v>
      </c>
      <c r="P26" s="87">
        <v>0</v>
      </c>
      <c r="Q26" s="27"/>
    </row>
    <row r="27" spans="1:17" ht="15" customHeight="1">
      <c r="A27" s="54" t="s">
        <v>30</v>
      </c>
      <c r="B27" s="76">
        <f t="shared" si="1"/>
        <v>7</v>
      </c>
      <c r="C27" s="76">
        <f>1+1+2+2</f>
        <v>6</v>
      </c>
      <c r="D27" s="47">
        <f>1</f>
        <v>1</v>
      </c>
      <c r="E27" s="88">
        <v>1</v>
      </c>
      <c r="F27" s="88">
        <v>0</v>
      </c>
      <c r="G27" s="88">
        <v>1</v>
      </c>
      <c r="H27" s="88">
        <v>0</v>
      </c>
      <c r="I27" s="88">
        <v>0</v>
      </c>
      <c r="J27" s="88">
        <v>0</v>
      </c>
      <c r="K27" s="88">
        <v>3</v>
      </c>
      <c r="L27" s="87">
        <v>0</v>
      </c>
      <c r="M27" s="87">
        <v>0</v>
      </c>
      <c r="N27" s="87">
        <v>0</v>
      </c>
      <c r="O27" s="87">
        <v>0</v>
      </c>
      <c r="P27" s="87">
        <v>2</v>
      </c>
      <c r="Q27" s="27"/>
    </row>
    <row r="28" spans="1:17" ht="15" customHeight="1">
      <c r="A28" s="54" t="s">
        <v>144</v>
      </c>
      <c r="B28" s="76">
        <f t="shared" si="1"/>
        <v>10</v>
      </c>
      <c r="C28" s="76">
        <f>3+1+3+2</f>
        <v>9</v>
      </c>
      <c r="D28" s="47">
        <f>1</f>
        <v>1</v>
      </c>
      <c r="E28" s="88">
        <v>0</v>
      </c>
      <c r="F28" s="88">
        <v>0</v>
      </c>
      <c r="G28" s="88">
        <v>0</v>
      </c>
      <c r="H28" s="88">
        <v>0</v>
      </c>
      <c r="I28" s="88">
        <v>4</v>
      </c>
      <c r="J28" s="88">
        <v>0</v>
      </c>
      <c r="K28" s="88">
        <v>0</v>
      </c>
      <c r="L28" s="87">
        <v>1</v>
      </c>
      <c r="M28" s="87">
        <v>0</v>
      </c>
      <c r="N28" s="87">
        <v>3</v>
      </c>
      <c r="O28" s="87">
        <v>0</v>
      </c>
      <c r="P28" s="87">
        <v>2</v>
      </c>
      <c r="Q28" s="27"/>
    </row>
    <row r="29" spans="1:17" ht="15" customHeight="1">
      <c r="A29" s="54" t="s">
        <v>32</v>
      </c>
      <c r="B29" s="76">
        <f t="shared" si="1"/>
        <v>5</v>
      </c>
      <c r="C29" s="76">
        <f>1+1+1+2</f>
        <v>5</v>
      </c>
      <c r="D29" s="47">
        <v>0</v>
      </c>
      <c r="E29" s="88">
        <v>0</v>
      </c>
      <c r="F29" s="88">
        <v>0</v>
      </c>
      <c r="G29" s="88">
        <v>0</v>
      </c>
      <c r="H29" s="88">
        <v>1</v>
      </c>
      <c r="I29" s="88">
        <v>0</v>
      </c>
      <c r="J29" s="88">
        <v>0</v>
      </c>
      <c r="K29" s="88">
        <v>1</v>
      </c>
      <c r="L29" s="87">
        <v>1</v>
      </c>
      <c r="M29" s="87">
        <v>2</v>
      </c>
      <c r="N29" s="87">
        <v>0</v>
      </c>
      <c r="O29" s="87">
        <v>0</v>
      </c>
      <c r="P29" s="87">
        <v>0</v>
      </c>
      <c r="Q29" s="27"/>
    </row>
    <row r="30" spans="1:17" ht="15" customHeight="1">
      <c r="A30" s="54" t="s">
        <v>145</v>
      </c>
      <c r="B30" s="76">
        <f t="shared" si="1"/>
        <v>1</v>
      </c>
      <c r="C30" s="76">
        <f>1</f>
        <v>1</v>
      </c>
      <c r="D30" s="47">
        <v>0</v>
      </c>
      <c r="E30" s="88">
        <v>0</v>
      </c>
      <c r="F30" s="88">
        <v>1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7">
        <v>0</v>
      </c>
      <c r="M30" s="87">
        <v>0</v>
      </c>
      <c r="N30" s="87">
        <v>0</v>
      </c>
      <c r="O30" s="87">
        <v>0</v>
      </c>
      <c r="P30" s="87">
        <v>0</v>
      </c>
      <c r="Q30" s="27"/>
    </row>
    <row r="31" spans="1:17" ht="15" customHeight="1">
      <c r="A31" s="54" t="s">
        <v>146</v>
      </c>
      <c r="B31" s="76">
        <f t="shared" si="1"/>
        <v>3</v>
      </c>
      <c r="C31" s="76">
        <f>2</f>
        <v>2</v>
      </c>
      <c r="D31" s="47">
        <f>1</f>
        <v>1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7">
        <v>0</v>
      </c>
      <c r="M31" s="87">
        <v>0</v>
      </c>
      <c r="N31" s="87">
        <v>3</v>
      </c>
      <c r="O31" s="87">
        <v>0</v>
      </c>
      <c r="P31" s="87">
        <v>0</v>
      </c>
      <c r="Q31" s="27"/>
    </row>
    <row r="32" spans="1:17" ht="15" customHeight="1">
      <c r="A32" s="54" t="s">
        <v>20</v>
      </c>
      <c r="B32" s="76">
        <f t="shared" si="1"/>
        <v>7</v>
      </c>
      <c r="C32" s="76">
        <f>4+1+1+1</f>
        <v>7</v>
      </c>
      <c r="D32" s="47">
        <v>0</v>
      </c>
      <c r="E32" s="88">
        <v>4</v>
      </c>
      <c r="F32" s="88">
        <v>0</v>
      </c>
      <c r="G32" s="88">
        <v>0</v>
      </c>
      <c r="H32" s="88">
        <v>1</v>
      </c>
      <c r="I32" s="88">
        <v>0</v>
      </c>
      <c r="J32" s="88">
        <v>1</v>
      </c>
      <c r="K32" s="88">
        <v>0</v>
      </c>
      <c r="L32" s="87">
        <v>1</v>
      </c>
      <c r="M32" s="87">
        <v>0</v>
      </c>
      <c r="N32" s="87">
        <v>0</v>
      </c>
      <c r="O32" s="87">
        <v>0</v>
      </c>
      <c r="P32" s="87">
        <v>0</v>
      </c>
      <c r="Q32" s="27"/>
    </row>
    <row r="33" spans="1:17" ht="15" customHeight="1">
      <c r="A33" s="54" t="s">
        <v>91</v>
      </c>
      <c r="B33" s="76">
        <f t="shared" si="1"/>
        <v>7</v>
      </c>
      <c r="C33" s="76">
        <f>2+1+2+1+1</f>
        <v>7</v>
      </c>
      <c r="D33" s="47">
        <v>0</v>
      </c>
      <c r="E33" s="88">
        <v>2</v>
      </c>
      <c r="F33" s="88">
        <v>0</v>
      </c>
      <c r="G33" s="88">
        <v>1</v>
      </c>
      <c r="H33" s="88">
        <v>0</v>
      </c>
      <c r="I33" s="88">
        <v>0</v>
      </c>
      <c r="J33" s="88">
        <v>0</v>
      </c>
      <c r="K33" s="88">
        <v>2</v>
      </c>
      <c r="L33" s="87">
        <v>1</v>
      </c>
      <c r="M33" s="87">
        <v>0</v>
      </c>
      <c r="N33" s="87">
        <v>0</v>
      </c>
      <c r="O33" s="87">
        <v>0</v>
      </c>
      <c r="P33" s="87">
        <v>1</v>
      </c>
      <c r="Q33" s="27"/>
    </row>
    <row r="34" spans="1:17" ht="15" customHeight="1">
      <c r="A34" s="54" t="s">
        <v>147</v>
      </c>
      <c r="B34" s="76">
        <f t="shared" si="1"/>
        <v>10</v>
      </c>
      <c r="C34" s="76">
        <f>2+1+1+4+2</f>
        <v>10</v>
      </c>
      <c r="D34" s="47">
        <v>0</v>
      </c>
      <c r="E34" s="88">
        <v>0</v>
      </c>
      <c r="F34" s="88">
        <v>0</v>
      </c>
      <c r="G34" s="88">
        <v>2</v>
      </c>
      <c r="H34" s="88">
        <v>1</v>
      </c>
      <c r="I34" s="88">
        <v>0</v>
      </c>
      <c r="J34" s="88">
        <v>0</v>
      </c>
      <c r="K34" s="88">
        <v>1</v>
      </c>
      <c r="L34" s="87">
        <v>0</v>
      </c>
      <c r="M34" s="87">
        <v>4</v>
      </c>
      <c r="N34" s="87">
        <v>2</v>
      </c>
      <c r="O34" s="87">
        <v>0</v>
      </c>
      <c r="P34" s="87">
        <v>0</v>
      </c>
      <c r="Q34" s="27"/>
    </row>
    <row r="35" spans="1:17" s="89" customFormat="1" ht="15" customHeight="1">
      <c r="A35" s="89" t="s">
        <v>148</v>
      </c>
      <c r="B35" s="76">
        <f t="shared" si="1"/>
        <v>473</v>
      </c>
      <c r="C35" s="76">
        <v>459</v>
      </c>
      <c r="D35" s="76">
        <v>14</v>
      </c>
      <c r="E35" s="88">
        <v>44</v>
      </c>
      <c r="F35" s="88">
        <v>41</v>
      </c>
      <c r="G35" s="88">
        <v>48</v>
      </c>
      <c r="H35" s="88">
        <v>30</v>
      </c>
      <c r="I35" s="88">
        <v>37</v>
      </c>
      <c r="J35" s="88">
        <v>37</v>
      </c>
      <c r="K35" s="88">
        <v>41</v>
      </c>
      <c r="L35" s="88">
        <v>50</v>
      </c>
      <c r="M35" s="88">
        <v>46</v>
      </c>
      <c r="N35" s="88">
        <v>49</v>
      </c>
      <c r="O35" s="88">
        <v>25</v>
      </c>
      <c r="P35" s="88">
        <v>25</v>
      </c>
      <c r="Q35" s="97"/>
    </row>
    <row r="36" spans="1:17" ht="15" customHeight="1">
      <c r="A36" s="54" t="s">
        <v>149</v>
      </c>
      <c r="B36" s="76">
        <f t="shared" si="1"/>
        <v>4</v>
      </c>
      <c r="C36" s="76">
        <f>4</f>
        <v>4</v>
      </c>
      <c r="D36" s="47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7">
        <v>0</v>
      </c>
      <c r="M36" s="87">
        <v>4</v>
      </c>
      <c r="N36" s="87">
        <v>0</v>
      </c>
      <c r="O36" s="87">
        <v>0</v>
      </c>
      <c r="P36" s="87">
        <v>0</v>
      </c>
      <c r="Q36" s="27"/>
    </row>
    <row r="37" spans="1:17" ht="15" customHeight="1">
      <c r="A37" s="54" t="s">
        <v>150</v>
      </c>
      <c r="B37" s="76">
        <f t="shared" si="1"/>
        <v>3</v>
      </c>
      <c r="C37" s="76">
        <f>1+2</f>
        <v>3</v>
      </c>
      <c r="D37" s="47">
        <v>0</v>
      </c>
      <c r="E37" s="88">
        <v>1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2</v>
      </c>
      <c r="M37" s="87">
        <v>0</v>
      </c>
      <c r="N37" s="87">
        <v>0</v>
      </c>
      <c r="O37" s="87">
        <v>0</v>
      </c>
      <c r="P37" s="87">
        <v>0</v>
      </c>
      <c r="Q37" s="27"/>
    </row>
    <row r="38" spans="1:17" ht="15" customHeight="1">
      <c r="A38" s="54" t="s">
        <v>94</v>
      </c>
      <c r="B38" s="76">
        <f t="shared" si="1"/>
        <v>2</v>
      </c>
      <c r="C38" s="76">
        <f>1</f>
        <v>1</v>
      </c>
      <c r="D38" s="47">
        <f>1</f>
        <v>1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7">
        <v>2</v>
      </c>
      <c r="M38" s="87">
        <v>0</v>
      </c>
      <c r="N38" s="87">
        <v>0</v>
      </c>
      <c r="O38" s="87">
        <v>0</v>
      </c>
      <c r="P38" s="87">
        <v>0</v>
      </c>
      <c r="Q38" s="27"/>
    </row>
    <row r="39" spans="1:17" ht="15" customHeight="1">
      <c r="A39" s="54" t="s">
        <v>95</v>
      </c>
      <c r="B39" s="76">
        <f t="shared" si="1"/>
        <v>1</v>
      </c>
      <c r="C39" s="76">
        <f>1</f>
        <v>1</v>
      </c>
      <c r="D39" s="47"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7">
        <v>0</v>
      </c>
      <c r="M39" s="87">
        <v>0</v>
      </c>
      <c r="N39" s="87">
        <v>0</v>
      </c>
      <c r="O39" s="87">
        <v>1</v>
      </c>
      <c r="P39" s="87">
        <v>0</v>
      </c>
      <c r="Q39" s="27"/>
    </row>
    <row r="40" spans="1:17" ht="15" customHeight="1">
      <c r="A40" s="54" t="s">
        <v>151</v>
      </c>
      <c r="B40" s="76">
        <f t="shared" si="1"/>
        <v>7</v>
      </c>
      <c r="C40" s="76">
        <f>1+1+3+2</f>
        <v>7</v>
      </c>
      <c r="D40" s="47">
        <v>0</v>
      </c>
      <c r="E40" s="88">
        <v>0</v>
      </c>
      <c r="F40" s="88">
        <v>1</v>
      </c>
      <c r="G40" s="88">
        <v>1</v>
      </c>
      <c r="H40" s="88">
        <v>3</v>
      </c>
      <c r="I40" s="88">
        <v>0</v>
      </c>
      <c r="J40" s="88">
        <v>2</v>
      </c>
      <c r="K40" s="88">
        <v>0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27"/>
    </row>
    <row r="41" spans="1:17" ht="15" customHeight="1">
      <c r="A41" s="54" t="s">
        <v>152</v>
      </c>
      <c r="B41" s="76">
        <f t="shared" si="1"/>
        <v>5</v>
      </c>
      <c r="C41" s="76">
        <f>3+1</f>
        <v>4</v>
      </c>
      <c r="D41" s="47">
        <f>1</f>
        <v>1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4</v>
      </c>
      <c r="L41" s="87">
        <v>0</v>
      </c>
      <c r="M41" s="87">
        <v>0</v>
      </c>
      <c r="N41" s="87">
        <v>0</v>
      </c>
      <c r="O41" s="87">
        <v>0</v>
      </c>
      <c r="P41" s="87">
        <v>1</v>
      </c>
      <c r="Q41" s="27"/>
    </row>
    <row r="42" spans="1:17" ht="15" customHeight="1">
      <c r="A42" s="54" t="s">
        <v>153</v>
      </c>
      <c r="B42" s="76">
        <f t="shared" si="1"/>
        <v>27</v>
      </c>
      <c r="C42" s="76">
        <f>2+3+2+4+2+1+1+1+4+2+2</f>
        <v>24</v>
      </c>
      <c r="D42" s="47">
        <f>1+1+1</f>
        <v>3</v>
      </c>
      <c r="E42" s="88">
        <v>2</v>
      </c>
      <c r="F42" s="88">
        <v>0</v>
      </c>
      <c r="G42" s="88">
        <v>3</v>
      </c>
      <c r="H42" s="88">
        <v>3</v>
      </c>
      <c r="I42" s="88">
        <v>4</v>
      </c>
      <c r="J42" s="88">
        <v>2</v>
      </c>
      <c r="K42" s="88">
        <v>1</v>
      </c>
      <c r="L42" s="87">
        <v>1</v>
      </c>
      <c r="M42" s="87">
        <v>1</v>
      </c>
      <c r="N42" s="87">
        <v>5</v>
      </c>
      <c r="O42" s="87">
        <v>2</v>
      </c>
      <c r="P42" s="87">
        <v>3</v>
      </c>
      <c r="Q42" s="27"/>
    </row>
    <row r="43" spans="1:17" ht="15" customHeight="1">
      <c r="A43" s="54" t="s">
        <v>154</v>
      </c>
      <c r="B43" s="76">
        <f t="shared" si="1"/>
        <v>21</v>
      </c>
      <c r="C43" s="76">
        <f>2+2+1+1+9+1+1</f>
        <v>17</v>
      </c>
      <c r="D43" s="47">
        <f>1+2+1</f>
        <v>4</v>
      </c>
      <c r="E43" s="88">
        <v>0</v>
      </c>
      <c r="F43" s="88">
        <v>2</v>
      </c>
      <c r="G43" s="88">
        <v>2</v>
      </c>
      <c r="H43" s="88">
        <v>0</v>
      </c>
      <c r="I43" s="88">
        <v>0</v>
      </c>
      <c r="J43" s="88">
        <v>1</v>
      </c>
      <c r="K43" s="88">
        <v>0</v>
      </c>
      <c r="L43" s="87">
        <v>2</v>
      </c>
      <c r="M43" s="87">
        <v>0</v>
      </c>
      <c r="N43" s="87">
        <v>11</v>
      </c>
      <c r="O43" s="87">
        <v>1</v>
      </c>
      <c r="P43" s="87">
        <v>2</v>
      </c>
      <c r="Q43" s="27"/>
    </row>
    <row r="44" spans="1:17" s="89" customFormat="1" ht="15" customHeight="1">
      <c r="A44" s="54" t="s">
        <v>2</v>
      </c>
      <c r="B44" s="76">
        <f t="shared" si="1"/>
        <v>2</v>
      </c>
      <c r="C44" s="76">
        <f>1+1</f>
        <v>2</v>
      </c>
      <c r="D44" s="47">
        <v>0</v>
      </c>
      <c r="E44" s="88">
        <v>0</v>
      </c>
      <c r="F44" s="88">
        <v>1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7">
        <v>0</v>
      </c>
      <c r="M44" s="87">
        <v>0</v>
      </c>
      <c r="N44" s="87">
        <v>0</v>
      </c>
      <c r="O44" s="87">
        <v>1</v>
      </c>
      <c r="P44" s="87">
        <v>0</v>
      </c>
      <c r="Q44" s="27"/>
    </row>
    <row r="45" spans="1:17" ht="15" customHeight="1">
      <c r="A45" s="54" t="s">
        <v>3</v>
      </c>
      <c r="B45" s="76">
        <f t="shared" si="1"/>
        <v>1</v>
      </c>
      <c r="C45" s="76">
        <f>1</f>
        <v>1</v>
      </c>
      <c r="D45" s="47">
        <v>0</v>
      </c>
      <c r="E45" s="88">
        <v>0</v>
      </c>
      <c r="F45" s="88">
        <v>1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7">
        <v>0</v>
      </c>
      <c r="M45" s="87">
        <v>0</v>
      </c>
      <c r="N45" s="87">
        <v>0</v>
      </c>
      <c r="O45" s="87">
        <v>0</v>
      </c>
      <c r="P45" s="87">
        <v>0</v>
      </c>
      <c r="Q45" s="27"/>
    </row>
    <row r="46" spans="1:17" ht="15" customHeight="1">
      <c r="A46" s="89" t="s">
        <v>4</v>
      </c>
      <c r="B46" s="76">
        <f t="shared" si="1"/>
        <v>21</v>
      </c>
      <c r="C46" s="76">
        <f>3+8+5</f>
        <v>16</v>
      </c>
      <c r="D46" s="47">
        <f>2+3</f>
        <v>5</v>
      </c>
      <c r="E46" s="88">
        <v>0</v>
      </c>
      <c r="F46" s="88">
        <v>0</v>
      </c>
      <c r="G46" s="88">
        <v>0</v>
      </c>
      <c r="H46" s="88">
        <v>5</v>
      </c>
      <c r="I46" s="88">
        <v>11</v>
      </c>
      <c r="J46" s="88">
        <v>0</v>
      </c>
      <c r="K46" s="88">
        <v>0</v>
      </c>
      <c r="L46" s="87">
        <v>0</v>
      </c>
      <c r="M46" s="87">
        <v>5</v>
      </c>
      <c r="N46" s="87">
        <v>0</v>
      </c>
      <c r="O46" s="88">
        <v>0</v>
      </c>
      <c r="P46" s="87">
        <v>0</v>
      </c>
      <c r="Q46" s="27"/>
    </row>
    <row r="47" spans="1:17" ht="15" customHeight="1">
      <c r="A47" s="54" t="s">
        <v>155</v>
      </c>
      <c r="B47" s="76">
        <f t="shared" si="1"/>
        <v>40</v>
      </c>
      <c r="C47" s="76">
        <f>5+8+2+2+3+2+3+4+2+4+3</f>
        <v>38</v>
      </c>
      <c r="D47" s="47">
        <f>1+1</f>
        <v>2</v>
      </c>
      <c r="E47" s="88">
        <v>5</v>
      </c>
      <c r="F47" s="88">
        <v>8</v>
      </c>
      <c r="G47" s="88">
        <v>2</v>
      </c>
      <c r="H47" s="88">
        <v>0</v>
      </c>
      <c r="I47" s="88">
        <v>3</v>
      </c>
      <c r="J47" s="88">
        <v>3</v>
      </c>
      <c r="K47" s="88">
        <v>2</v>
      </c>
      <c r="L47" s="87">
        <v>3</v>
      </c>
      <c r="M47" s="87">
        <v>4</v>
      </c>
      <c r="N47" s="87">
        <v>2</v>
      </c>
      <c r="O47" s="87">
        <v>4</v>
      </c>
      <c r="P47" s="87">
        <v>4</v>
      </c>
      <c r="Q47" s="27"/>
    </row>
    <row r="48" spans="1:17" ht="15" customHeight="1">
      <c r="A48" s="54" t="s">
        <v>6</v>
      </c>
      <c r="B48" s="76">
        <f t="shared" si="1"/>
        <v>10</v>
      </c>
      <c r="C48" s="76">
        <f>1+1+1+5</f>
        <v>8</v>
      </c>
      <c r="D48" s="47">
        <f>1+1</f>
        <v>2</v>
      </c>
      <c r="E48" s="88">
        <v>0</v>
      </c>
      <c r="F48" s="88">
        <v>1</v>
      </c>
      <c r="G48" s="88">
        <v>1</v>
      </c>
      <c r="H48" s="88">
        <v>0</v>
      </c>
      <c r="I48" s="88">
        <v>0</v>
      </c>
      <c r="J48" s="88">
        <v>1</v>
      </c>
      <c r="K48" s="88">
        <v>0</v>
      </c>
      <c r="L48" s="87">
        <v>1</v>
      </c>
      <c r="M48" s="87">
        <v>0</v>
      </c>
      <c r="N48" s="87">
        <v>1</v>
      </c>
      <c r="O48" s="87">
        <v>0</v>
      </c>
      <c r="P48" s="87">
        <v>5</v>
      </c>
      <c r="Q48" s="27"/>
    </row>
    <row r="49" spans="1:17" ht="15" customHeight="1">
      <c r="A49" s="54" t="s">
        <v>156</v>
      </c>
      <c r="B49" s="76">
        <v>30</v>
      </c>
      <c r="C49" s="76">
        <v>30</v>
      </c>
      <c r="D49" s="47">
        <v>0</v>
      </c>
      <c r="E49" s="88">
        <v>0</v>
      </c>
      <c r="F49" s="88">
        <v>4</v>
      </c>
      <c r="G49" s="88">
        <v>0</v>
      </c>
      <c r="H49" s="88">
        <v>0</v>
      </c>
      <c r="I49" s="88">
        <v>3</v>
      </c>
      <c r="J49" s="88">
        <v>0</v>
      </c>
      <c r="K49" s="88">
        <v>0</v>
      </c>
      <c r="L49" s="87">
        <v>10</v>
      </c>
      <c r="M49" s="87">
        <v>4</v>
      </c>
      <c r="N49" s="87">
        <v>3</v>
      </c>
      <c r="O49" s="87">
        <v>0</v>
      </c>
      <c r="P49" s="87">
        <v>6</v>
      </c>
      <c r="Q49" s="27"/>
    </row>
    <row r="50" spans="1:17" ht="15" customHeight="1" thickBot="1">
      <c r="A50" s="51" t="s">
        <v>157</v>
      </c>
      <c r="B50" s="90">
        <f t="shared" si="1"/>
        <v>71</v>
      </c>
      <c r="C50" s="90">
        <v>71</v>
      </c>
      <c r="D50" s="91">
        <v>0</v>
      </c>
      <c r="E50" s="92">
        <v>0</v>
      </c>
      <c r="F50" s="92">
        <v>0</v>
      </c>
      <c r="G50" s="92">
        <v>0</v>
      </c>
      <c r="H50" s="92">
        <v>0</v>
      </c>
      <c r="I50" s="92">
        <v>1</v>
      </c>
      <c r="J50" s="92">
        <v>66</v>
      </c>
      <c r="K50" s="92">
        <v>2</v>
      </c>
      <c r="L50" s="93">
        <v>1</v>
      </c>
      <c r="M50" s="93">
        <v>1</v>
      </c>
      <c r="N50" s="93">
        <v>0</v>
      </c>
      <c r="O50" s="93">
        <v>0</v>
      </c>
      <c r="P50" s="93">
        <v>0</v>
      </c>
      <c r="Q50" s="27"/>
    </row>
    <row r="51" spans="1:256" s="46" customFormat="1" ht="15" customHeight="1">
      <c r="A51" s="78" t="s">
        <v>231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  <c r="IU51" s="78"/>
      <c r="IV51" s="78"/>
    </row>
  </sheetData>
  <mergeCells count="5">
    <mergeCell ref="A3:P3"/>
    <mergeCell ref="A4:P4"/>
    <mergeCell ref="B6:B7"/>
    <mergeCell ref="C6:D6"/>
    <mergeCell ref="E6:P6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gulloa</dc:creator>
  <cp:keywords/>
  <dc:description/>
  <cp:lastModifiedBy>xbarrientos</cp:lastModifiedBy>
  <cp:lastPrinted>2004-08-19T21:11:16Z</cp:lastPrinted>
  <dcterms:created xsi:type="dcterms:W3CDTF">2003-05-29T15:50:57Z</dcterms:created>
  <dcterms:modified xsi:type="dcterms:W3CDTF">2004-08-19T21:11:27Z</dcterms:modified>
  <cp:category/>
  <cp:version/>
  <cp:contentType/>
  <cp:contentStatus/>
</cp:coreProperties>
</file>