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1"/>
  </bookViews>
  <sheets>
    <sheet name="130" sheetId="1" r:id="rId1"/>
    <sheet name="131" sheetId="2" r:id="rId2"/>
    <sheet name="132" sheetId="3" r:id="rId3"/>
    <sheet name="133" sheetId="4" r:id="rId4"/>
    <sheet name="134" sheetId="5" r:id="rId5"/>
    <sheet name="135" sheetId="6" r:id="rId6"/>
  </sheets>
  <definedNames/>
  <calcPr fullCalcOnLoad="1"/>
</workbook>
</file>

<file path=xl/sharedStrings.xml><?xml version="1.0" encoding="utf-8"?>
<sst xmlns="http://schemas.openxmlformats.org/spreadsheetml/2006/main" count="381" uniqueCount="231">
  <si>
    <t>Hojancha</t>
  </si>
  <si>
    <t>Jicaral</t>
  </si>
  <si>
    <t>Limón</t>
  </si>
  <si>
    <t>Nandayure</t>
  </si>
  <si>
    <t>Nicoya</t>
  </si>
  <si>
    <t>Puntarenas</t>
  </si>
  <si>
    <t>Santa Cruz</t>
  </si>
  <si>
    <t>Provincia y Cantón</t>
  </si>
  <si>
    <t>Total</t>
  </si>
  <si>
    <t>M  e  s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</si>
  <si>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</si>
  <si>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</si>
  <si>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</si>
  <si>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</si>
  <si>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</si>
  <si>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</si>
  <si>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</si>
  <si>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</si>
  <si>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</si>
  <si>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</si>
  <si>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</si>
  <si>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Provincia de Guanacaste</t>
  </si>
  <si>
    <t>Provincia de Puntarenas</t>
  </si>
  <si>
    <t>Tipo de Caso</t>
  </si>
  <si>
    <t>Entrados</t>
  </si>
  <si>
    <t>C a n t ó n</t>
  </si>
  <si>
    <t>ya</t>
  </si>
  <si>
    <t>Aborto</t>
  </si>
  <si>
    <t>Abuso de autoridad</t>
  </si>
  <si>
    <t>Abuso sexual a mayor</t>
  </si>
  <si>
    <t>Abuso sexual a menor</t>
  </si>
  <si>
    <t>Administración fraudulenta</t>
  </si>
  <si>
    <t>Agresión</t>
  </si>
  <si>
    <t>Amenazas</t>
  </si>
  <si>
    <t>Apropiación y/o retención indebida</t>
  </si>
  <si>
    <t>Circulación de moneda falsa</t>
  </si>
  <si>
    <t>Concusión</t>
  </si>
  <si>
    <t>Contravención</t>
  </si>
  <si>
    <t>Daños</t>
  </si>
  <si>
    <t>Desaparición de persona</t>
  </si>
  <si>
    <t>Desobediencia a la autoridad</t>
  </si>
  <si>
    <t>Estafa</t>
  </si>
  <si>
    <t>Estelionato</t>
  </si>
  <si>
    <t>Extorsión</t>
  </si>
  <si>
    <t>Falsedad ideológica</t>
  </si>
  <si>
    <t>Falsificación de documento</t>
  </si>
  <si>
    <t>Falsificación de señas y marcas</t>
  </si>
  <si>
    <t>Fuga de hogar</t>
  </si>
  <si>
    <t>Homicidio culposo</t>
  </si>
  <si>
    <t>Homicidio doloso</t>
  </si>
  <si>
    <t>Hurto</t>
  </si>
  <si>
    <t>Hurto de ganado</t>
  </si>
  <si>
    <t>Incendio</t>
  </si>
  <si>
    <t>Infracción Ley de Armas</t>
  </si>
  <si>
    <t>Infracción Ley de Licores</t>
  </si>
  <si>
    <t>Infracción Ley Derechos de Autor</t>
  </si>
  <si>
    <t>Infracción Ley Forestal</t>
  </si>
  <si>
    <t>Lesiones</t>
  </si>
  <si>
    <t>Lesiones accidentales</t>
  </si>
  <si>
    <t>Lesiones con arma blanca</t>
  </si>
  <si>
    <t>Lesiones con arma de fuego</t>
  </si>
  <si>
    <t>Lesiones culposas</t>
  </si>
  <si>
    <t>Muerte accidental</t>
  </si>
  <si>
    <t>Muerte natural</t>
  </si>
  <si>
    <t>Peculado</t>
  </si>
  <si>
    <t>Privación de libertad</t>
  </si>
  <si>
    <t>Receptación</t>
  </si>
  <si>
    <t>Resistencia a la autoridad</t>
  </si>
  <si>
    <t>Robo con fuerza sobre las cosas</t>
  </si>
  <si>
    <t>Robo con violencia sobre personas</t>
  </si>
  <si>
    <t>Suicidio</t>
  </si>
  <si>
    <t>Sustracción de menor</t>
  </si>
  <si>
    <t>Tenencia de droga</t>
  </si>
  <si>
    <t>Tenencia de marihuana</t>
  </si>
  <si>
    <t>Tentativa de homicidio doloso</t>
  </si>
  <si>
    <t>Tentativa de hurto</t>
  </si>
  <si>
    <t>Tentativa de suicidio</t>
  </si>
  <si>
    <t>Tentativa de violación</t>
  </si>
  <si>
    <t>Uso de documento falso</t>
  </si>
  <si>
    <t>Usurpación</t>
  </si>
  <si>
    <t>Usurpación bienes de dominio público</t>
  </si>
  <si>
    <t>Usurpación de aguas</t>
  </si>
  <si>
    <t>Usurpación de autoridad</t>
  </si>
  <si>
    <t>Venta de droga</t>
  </si>
  <si>
    <t>Venta de marihuana</t>
  </si>
  <si>
    <t>Violación a mayor</t>
  </si>
  <si>
    <t>Violación a menor</t>
  </si>
  <si>
    <t>Violación de domicilio</t>
  </si>
  <si>
    <t>Violación de sellos</t>
  </si>
  <si>
    <t>yure</t>
  </si>
  <si>
    <t>nas</t>
  </si>
  <si>
    <t>Santa</t>
  </si>
  <si>
    <t>Cruz</t>
  </si>
  <si>
    <t>Robo de medio de transporte</t>
  </si>
  <si>
    <t>cha</t>
  </si>
  <si>
    <t>ral</t>
  </si>
  <si>
    <t>Casos Terminados</t>
  </si>
  <si>
    <t>De años</t>
  </si>
  <si>
    <t>Administracción fraudulenta</t>
  </si>
  <si>
    <t>Suministro de droga</t>
  </si>
  <si>
    <t>Infracción Ley Marítimo Terrestre</t>
  </si>
  <si>
    <t>anteriores</t>
  </si>
  <si>
    <t xml:space="preserve">Hurto </t>
  </si>
  <si>
    <t>de estafa, hurto y robo, durante el 2003</t>
  </si>
  <si>
    <t>Cantón</t>
  </si>
  <si>
    <t>Denuncias Entradas</t>
  </si>
  <si>
    <t>Valor</t>
  </si>
  <si>
    <t>Promedio</t>
  </si>
  <si>
    <t>Con Valor</t>
  </si>
  <si>
    <t>de lo</t>
  </si>
  <si>
    <t>por</t>
  </si>
  <si>
    <t>Conocido</t>
  </si>
  <si>
    <t>Desconocido</t>
  </si>
  <si>
    <t>Sustraído</t>
  </si>
  <si>
    <t>Acción</t>
  </si>
  <si>
    <t>¢ 131,212.533</t>
  </si>
  <si>
    <t>¢ 223,411.799</t>
  </si>
  <si>
    <t>¢ 1,237.400</t>
  </si>
  <si>
    <t>delitos de estafa, hurto y robo, durante el 2003</t>
  </si>
  <si>
    <t>Tipo de Delito</t>
  </si>
  <si>
    <t>Denuncias con Monto</t>
  </si>
  <si>
    <t>Valor de lo</t>
  </si>
  <si>
    <t>Promedio por</t>
  </si>
  <si>
    <t xml:space="preserve">Estafa </t>
  </si>
  <si>
    <t>Hurto (1)</t>
  </si>
  <si>
    <t>¢ 20,147.200</t>
  </si>
  <si>
    <t>¢ 12,700.000</t>
  </si>
  <si>
    <t>¢ 518.357</t>
  </si>
  <si>
    <t>¢ 2,540.000</t>
  </si>
  <si>
    <t>Delito o Causa</t>
  </si>
  <si>
    <t>M e s</t>
  </si>
  <si>
    <t>de Detención</t>
  </si>
  <si>
    <t xml:space="preserve">Mas </t>
  </si>
  <si>
    <t>Fem</t>
  </si>
  <si>
    <t xml:space="preserve">Abuso sexual </t>
  </si>
  <si>
    <t xml:space="preserve">Agresión </t>
  </si>
  <si>
    <t>Desacato a la autoridad</t>
  </si>
  <si>
    <t>Estafa mediante cheque</t>
  </si>
  <si>
    <t>Favorecimiento real</t>
  </si>
  <si>
    <t>Lesiones arma blanca</t>
  </si>
  <si>
    <t>Robo</t>
  </si>
  <si>
    <t>Tenencia  de marihuana</t>
  </si>
  <si>
    <t>Tentativa de incendio</t>
  </si>
  <si>
    <t>Tentativa de robo</t>
  </si>
  <si>
    <t>Tráfico de droga</t>
  </si>
  <si>
    <t>Violación</t>
  </si>
  <si>
    <t>Por existir orden de captura</t>
  </si>
  <si>
    <t>Central Limón</t>
  </si>
  <si>
    <t>Central Alajuela</t>
  </si>
  <si>
    <t>Central San José</t>
  </si>
  <si>
    <t xml:space="preserve">Del </t>
  </si>
  <si>
    <t>Terminados</t>
  </si>
  <si>
    <t>Fuga del hogar</t>
  </si>
  <si>
    <t>Infracción  Ley Conservación Vida Silvestre</t>
  </si>
  <si>
    <t>Infracción Ley Zona Marítimo Terrestre</t>
  </si>
  <si>
    <t xml:space="preserve">   Automóvil</t>
  </si>
  <si>
    <t xml:space="preserve">   Bicicleta</t>
  </si>
  <si>
    <t xml:space="preserve">   Cuadraciclo</t>
  </si>
  <si>
    <t xml:space="preserve">   Lancha</t>
  </si>
  <si>
    <t xml:space="preserve">   Motocicleta</t>
  </si>
  <si>
    <t>Del</t>
  </si>
  <si>
    <t>Infracción Ley Conservación Vida Silvestre</t>
  </si>
  <si>
    <t>Corrupción de menores</t>
  </si>
  <si>
    <t>Infracción Ley Psicotrópico</t>
  </si>
  <si>
    <t>Infracción Ley Migración y Extranjería</t>
  </si>
  <si>
    <t>Set</t>
  </si>
  <si>
    <t>¢    1,900.000</t>
  </si>
  <si>
    <t>¢    7,236.860</t>
  </si>
  <si>
    <t>¢     9,746.000</t>
  </si>
  <si>
    <t>¢   60,942.406</t>
  </si>
  <si>
    <t>¢    950.000</t>
  </si>
  <si>
    <t>¢    452.304</t>
  </si>
  <si>
    <t>¢    407.492</t>
  </si>
  <si>
    <t>¢    886.000</t>
  </si>
  <si>
    <t>¢    870.606</t>
  </si>
  <si>
    <t>¢ 124,606.606</t>
  </si>
  <si>
    <t>¢   2,375,000</t>
  </si>
  <si>
    <t>¢  66,998.493</t>
  </si>
  <si>
    <t>¢     9,284.500</t>
  </si>
  <si>
    <t>¢   3,237.200</t>
  </si>
  <si>
    <t>¢      160.000</t>
  </si>
  <si>
    <t>¢   4,050.000</t>
  </si>
  <si>
    <t>¢    140.748</t>
  </si>
  <si>
    <t>¢    160.000</t>
  </si>
  <si>
    <t>¢    675.000</t>
  </si>
  <si>
    <t>¢    339.286</t>
  </si>
  <si>
    <t>¢    468.521</t>
  </si>
  <si>
    <t>¢    566.394</t>
  </si>
  <si>
    <t>¢    357.096</t>
  </si>
  <si>
    <t>¢   12,374.000</t>
  </si>
  <si>
    <t>Central Puntarenas</t>
  </si>
  <si>
    <t>Otros Cantones del País</t>
  </si>
  <si>
    <t>Abandono dañino de animal</t>
  </si>
  <si>
    <t>Incumplimiento de deberes de la función pública</t>
  </si>
  <si>
    <t>Relación sexual con menor de edad</t>
  </si>
  <si>
    <t>Robo con violencia sobre las personas</t>
  </si>
  <si>
    <t>Tentativa de robo con fuerza sobre cosas</t>
  </si>
  <si>
    <t>Nico</t>
  </si>
  <si>
    <t>Nanda</t>
  </si>
  <si>
    <t>Punta</t>
  </si>
  <si>
    <t>renas</t>
  </si>
  <si>
    <t>Hojan</t>
  </si>
  <si>
    <t>Jica</t>
  </si>
  <si>
    <t>San</t>
  </si>
  <si>
    <t>José</t>
  </si>
  <si>
    <t>Alajue</t>
  </si>
  <si>
    <t>la</t>
  </si>
  <si>
    <t>Tentativa de robo con fuerza sobre las cosas</t>
  </si>
  <si>
    <t>Casos entrados en la Subdelegación de Nicoya, según provincia,</t>
  </si>
  <si>
    <t>cantón y mes de ocurrencia, durante el 2003</t>
  </si>
  <si>
    <t>Fuente: Sección de Estadística, Departamento de Planificación.</t>
  </si>
  <si>
    <t>Casos entrados y terminados por la Subdelegación de Nicoya,</t>
  </si>
  <si>
    <t>según tipo de caso, durante el 2003</t>
  </si>
  <si>
    <t>Casos entrados en la Subdelegación de Nicoya, según</t>
  </si>
  <si>
    <t xml:space="preserve">Denuncias entradas en la Subdelegación de Nicoya, según cantón, </t>
  </si>
  <si>
    <t xml:space="preserve">valor de lo sustraído y promedio por acción delictiva, para los delitos </t>
  </si>
  <si>
    <t>Denuncias entradas con valor conocido en la Subdelegación de Nicoya, según</t>
  </si>
  <si>
    <t>valor de lo sustraído y valor promedio por acción delictiva, para los</t>
  </si>
  <si>
    <t>Personas detenidas por la Subdelegación de Nicoya, según delito o causa</t>
  </si>
  <si>
    <t>de detención, sexo y mes, durante el 2003</t>
  </si>
  <si>
    <t>Sexo</t>
  </si>
  <si>
    <t>(1) Incluye hurto de ganado.</t>
  </si>
  <si>
    <t>Cuadro No.130</t>
  </si>
  <si>
    <t>Cuadro No.131</t>
  </si>
  <si>
    <t>Continuación Cuadro No.131</t>
  </si>
  <si>
    <t xml:space="preserve">Cuadro No.132 </t>
  </si>
  <si>
    <t>Continuación Cuadro No.132</t>
  </si>
  <si>
    <t xml:space="preserve">Cuadro No.133 </t>
  </si>
  <si>
    <t xml:space="preserve">Cuadro No.134 </t>
  </si>
  <si>
    <t>Cuadro No.135</t>
  </si>
  <si>
    <t>tipo de caso y cantón de ocurrencia, durante el 2003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</si>
</sst>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\¢#,##0"/>
  </numFmts>
  <fonts count="10">
    <font>
      <sz val="10"/>
      <name val="Arial"/>
      <family val="0"/>
    </font>
    <font>
      <b/>
      <sz val="10"/>
      <name val="@Batang"/>
      <family val="1"/>
    </font>
    <font>
      <sz val="10"/>
      <name val="@Batang"/>
      <family val="1"/>
    </font>
    <font>
      <sz val="8"/>
      <name val="Batang"/>
      <family val="1"/>
    </font>
    <font>
      <b/>
      <u val="single"/>
      <sz val="10"/>
      <name val="@Batang"/>
      <family val="1"/>
    </font>
    <font>
      <b/>
      <sz val="10"/>
      <name val="Batang"/>
      <family val="1"/>
    </font>
    <font>
      <sz val="10"/>
      <name val="Batang"/>
      <family val="1"/>
    </font>
    <font>
      <b/>
      <u val="single"/>
      <sz val="10"/>
      <name val="Batang"/>
      <family val="1"/>
    </font>
    <font>
      <b/>
      <u val="single"/>
      <sz val="10"/>
      <color indexed="10"/>
      <name val="Batang"/>
      <family val="1"/>
    </font>
    <font>
      <sz val="8"/>
      <name val="@Batang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3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164" fontId="6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164" fontId="6" fillId="0" borderId="3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2" sqref="A2"/>
    </sheetView>
  </sheetViews>
  <sheetFormatPr defaultColWidth="11.421875" defaultRowHeight="19.5" customHeight="1"/>
  <cols>
    <col min="1" max="1" width="27.7109375" style="3" customWidth="1"/>
    <col min="2" max="2" width="7.00390625" style="3" customWidth="1"/>
    <col min="3" max="3" width="5.28125" style="3" customWidth="1"/>
    <col min="4" max="4" width="5.140625" style="3" customWidth="1"/>
    <col min="5" max="5" width="5.00390625" style="3" customWidth="1"/>
    <col min="6" max="6" width="5.7109375" style="3" customWidth="1"/>
    <col min="7" max="7" width="4.8515625" style="3" customWidth="1"/>
    <col min="8" max="8" width="5.140625" style="3" customWidth="1"/>
    <col min="9" max="9" width="5.7109375" style="3" customWidth="1"/>
    <col min="10" max="10" width="4.8515625" style="3" customWidth="1"/>
    <col min="11" max="11" width="5.7109375" style="3" customWidth="1"/>
    <col min="12" max="12" width="5.57421875" style="3" customWidth="1"/>
    <col min="13" max="14" width="5.7109375" style="3" customWidth="1"/>
    <col min="15" max="16384" width="11.421875" style="3" customWidth="1"/>
  </cols>
  <sheetData>
    <row r="1" spans="1:14" ht="19.5" customHeight="1">
      <c r="A1" s="1" t="s">
        <v>222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9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9.5" customHeight="1">
      <c r="A3" s="128" t="s">
        <v>208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19.5" customHeight="1">
      <c r="A4" s="128" t="s">
        <v>209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2:14" ht="19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9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s="1" customFormat="1" ht="19.5" customHeight="1" thickBot="1">
      <c r="A7" s="129" t="s">
        <v>7</v>
      </c>
      <c r="B7" s="131" t="s">
        <v>8</v>
      </c>
      <c r="C7" s="133" t="s">
        <v>9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5"/>
      <c r="P7" s="5"/>
    </row>
    <row r="8" spans="1:18" s="1" customFormat="1" ht="19.5" customHeight="1" thickBot="1">
      <c r="A8" s="130"/>
      <c r="B8" s="132"/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17</v>
      </c>
      <c r="K8" s="6" t="s">
        <v>165</v>
      </c>
      <c r="L8" s="6" t="s">
        <v>18</v>
      </c>
      <c r="M8" s="6" t="s">
        <v>19</v>
      </c>
      <c r="N8" s="6" t="s">
        <v>20</v>
      </c>
      <c r="O8" s="5"/>
      <c r="P8" s="5"/>
      <c r="R8" s="8"/>
    </row>
    <row r="9" ht="19.5" customHeight="1">
      <c r="B9" s="59"/>
    </row>
    <row r="10" spans="1:14" s="4" customFormat="1" ht="19.5" customHeight="1">
      <c r="A10" s="4" t="s">
        <v>8</v>
      </c>
      <c r="B10" s="61">
        <f>SUM(C10:N10)</f>
        <v>1039</v>
      </c>
      <c r="C10" s="58">
        <f>C12+C19+C24</f>
        <v>110</v>
      </c>
      <c r="D10" s="58">
        <f aca="true" t="shared" si="0" ref="D10:N10">D12+D19+D24</f>
        <v>73</v>
      </c>
      <c r="E10" s="58">
        <f t="shared" si="0"/>
        <v>90</v>
      </c>
      <c r="F10" s="58">
        <f t="shared" si="0"/>
        <v>60</v>
      </c>
      <c r="G10" s="58">
        <f t="shared" si="0"/>
        <v>146</v>
      </c>
      <c r="H10" s="58">
        <f t="shared" si="0"/>
        <v>120</v>
      </c>
      <c r="I10" s="58">
        <f t="shared" si="0"/>
        <v>83</v>
      </c>
      <c r="J10" s="58">
        <f t="shared" si="0"/>
        <v>88</v>
      </c>
      <c r="K10" s="58">
        <f t="shared" si="0"/>
        <v>132</v>
      </c>
      <c r="L10" s="58">
        <f t="shared" si="0"/>
        <v>19</v>
      </c>
      <c r="M10" s="58">
        <f t="shared" si="0"/>
        <v>68</v>
      </c>
      <c r="N10" s="58">
        <f t="shared" si="0"/>
        <v>50</v>
      </c>
    </row>
    <row r="11" spans="1:2" ht="19.5" customHeight="1">
      <c r="A11" s="4"/>
      <c r="B11" s="62"/>
    </row>
    <row r="12" spans="1:14" ht="19.5" customHeight="1">
      <c r="A12" s="58" t="s">
        <v>21</v>
      </c>
      <c r="B12" s="61">
        <f>SUM(C12:N12)</f>
        <v>990</v>
      </c>
      <c r="C12" s="58">
        <f>SUM(C14:C17)</f>
        <v>109</v>
      </c>
      <c r="D12" s="58">
        <f aca="true" t="shared" si="1" ref="D12:N12">SUM(D14:D17)</f>
        <v>70</v>
      </c>
      <c r="E12" s="58">
        <f t="shared" si="1"/>
        <v>86</v>
      </c>
      <c r="F12" s="58">
        <f t="shared" si="1"/>
        <v>59</v>
      </c>
      <c r="G12" s="58">
        <f t="shared" si="1"/>
        <v>143</v>
      </c>
      <c r="H12" s="58">
        <f t="shared" si="1"/>
        <v>110</v>
      </c>
      <c r="I12" s="58">
        <f t="shared" si="1"/>
        <v>79</v>
      </c>
      <c r="J12" s="58">
        <f t="shared" si="1"/>
        <v>84</v>
      </c>
      <c r="K12" s="58">
        <f t="shared" si="1"/>
        <v>120</v>
      </c>
      <c r="L12" s="58">
        <f t="shared" si="1"/>
        <v>17</v>
      </c>
      <c r="M12" s="58">
        <f t="shared" si="1"/>
        <v>65</v>
      </c>
      <c r="N12" s="58">
        <f t="shared" si="1"/>
        <v>48</v>
      </c>
    </row>
    <row r="13" spans="1:2" ht="19.5" customHeight="1">
      <c r="A13" s="58"/>
      <c r="B13" s="62"/>
    </row>
    <row r="14" spans="1:14" s="11" customFormat="1" ht="19.5" customHeight="1">
      <c r="A14" s="11" t="s">
        <v>4</v>
      </c>
      <c r="B14" s="62">
        <f aca="true" t="shared" si="2" ref="B14:B27">SUM(C14:N14)</f>
        <v>685</v>
      </c>
      <c r="C14" s="103">
        <v>49</v>
      </c>
      <c r="D14" s="103">
        <v>38</v>
      </c>
      <c r="E14" s="103">
        <v>51</v>
      </c>
      <c r="F14" s="103">
        <v>33</v>
      </c>
      <c r="G14" s="103">
        <v>85</v>
      </c>
      <c r="H14" s="103">
        <v>81</v>
      </c>
      <c r="I14" s="103">
        <v>70</v>
      </c>
      <c r="J14" s="103">
        <v>72</v>
      </c>
      <c r="K14" s="103">
        <v>104</v>
      </c>
      <c r="L14" s="103">
        <v>17</v>
      </c>
      <c r="M14" s="103">
        <v>45</v>
      </c>
      <c r="N14" s="103">
        <v>40</v>
      </c>
    </row>
    <row r="15" spans="1:14" s="11" customFormat="1" ht="19.5" customHeight="1">
      <c r="A15" s="11" t="s">
        <v>6</v>
      </c>
      <c r="B15" s="62">
        <f t="shared" si="2"/>
        <v>223</v>
      </c>
      <c r="C15" s="103">
        <v>50</v>
      </c>
      <c r="D15" s="103">
        <v>27</v>
      </c>
      <c r="E15" s="103">
        <v>28</v>
      </c>
      <c r="F15" s="103">
        <v>22</v>
      </c>
      <c r="G15" s="103">
        <v>54</v>
      </c>
      <c r="H15" s="103">
        <v>21</v>
      </c>
      <c r="I15" s="103">
        <v>5</v>
      </c>
      <c r="J15" s="103">
        <v>2</v>
      </c>
      <c r="K15" s="103">
        <v>3</v>
      </c>
      <c r="L15" s="103">
        <v>0</v>
      </c>
      <c r="M15" s="103">
        <v>8</v>
      </c>
      <c r="N15" s="103">
        <v>3</v>
      </c>
    </row>
    <row r="16" spans="1:14" s="11" customFormat="1" ht="19.5" customHeight="1">
      <c r="A16" s="11" t="s">
        <v>3</v>
      </c>
      <c r="B16" s="62">
        <f t="shared" si="2"/>
        <v>52</v>
      </c>
      <c r="C16" s="103">
        <v>8</v>
      </c>
      <c r="D16" s="103">
        <v>2</v>
      </c>
      <c r="E16" s="103">
        <v>4</v>
      </c>
      <c r="F16" s="103">
        <v>4</v>
      </c>
      <c r="G16" s="103">
        <v>3</v>
      </c>
      <c r="H16" s="103">
        <v>6</v>
      </c>
      <c r="I16" s="103">
        <v>3</v>
      </c>
      <c r="J16" s="103">
        <v>3</v>
      </c>
      <c r="K16" s="103">
        <v>9</v>
      </c>
      <c r="L16" s="103">
        <v>0</v>
      </c>
      <c r="M16" s="103">
        <v>7</v>
      </c>
      <c r="N16" s="103">
        <v>3</v>
      </c>
    </row>
    <row r="17" spans="1:14" s="11" customFormat="1" ht="19.5" customHeight="1">
      <c r="A17" s="11" t="s">
        <v>0</v>
      </c>
      <c r="B17" s="62">
        <f t="shared" si="2"/>
        <v>30</v>
      </c>
      <c r="C17" s="103">
        <v>2</v>
      </c>
      <c r="D17" s="103">
        <v>3</v>
      </c>
      <c r="E17" s="103">
        <v>3</v>
      </c>
      <c r="F17" s="103">
        <v>0</v>
      </c>
      <c r="G17" s="103">
        <v>1</v>
      </c>
      <c r="H17" s="103">
        <v>2</v>
      </c>
      <c r="I17" s="103">
        <v>1</v>
      </c>
      <c r="J17" s="103">
        <v>7</v>
      </c>
      <c r="K17" s="103">
        <v>4</v>
      </c>
      <c r="L17" s="103">
        <v>0</v>
      </c>
      <c r="M17" s="103">
        <v>5</v>
      </c>
      <c r="N17" s="103">
        <v>2</v>
      </c>
    </row>
    <row r="18" spans="2:14" s="11" customFormat="1" ht="19.5" customHeight="1">
      <c r="B18" s="6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s="11" customFormat="1" ht="19.5" customHeight="1">
      <c r="A19" s="104" t="s">
        <v>22</v>
      </c>
      <c r="B19" s="61">
        <f t="shared" si="2"/>
        <v>45</v>
      </c>
      <c r="C19" s="104">
        <f>SUM(C21:C22)</f>
        <v>1</v>
      </c>
      <c r="D19" s="104">
        <f aca="true" t="shared" si="3" ref="D19:N19">SUM(D21:D22)</f>
        <v>3</v>
      </c>
      <c r="E19" s="104">
        <f t="shared" si="3"/>
        <v>4</v>
      </c>
      <c r="F19" s="104">
        <f t="shared" si="3"/>
        <v>1</v>
      </c>
      <c r="G19" s="104">
        <f t="shared" si="3"/>
        <v>3</v>
      </c>
      <c r="H19" s="104">
        <f t="shared" si="3"/>
        <v>7</v>
      </c>
      <c r="I19" s="104">
        <f t="shared" si="3"/>
        <v>3</v>
      </c>
      <c r="J19" s="104">
        <f t="shared" si="3"/>
        <v>4</v>
      </c>
      <c r="K19" s="104">
        <f t="shared" si="3"/>
        <v>12</v>
      </c>
      <c r="L19" s="104">
        <f t="shared" si="3"/>
        <v>2</v>
      </c>
      <c r="M19" s="104">
        <f t="shared" si="3"/>
        <v>3</v>
      </c>
      <c r="N19" s="104">
        <f t="shared" si="3"/>
        <v>2</v>
      </c>
    </row>
    <row r="20" spans="2:14" s="11" customFormat="1" ht="19.5" customHeight="1">
      <c r="B20" s="6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11" customFormat="1" ht="19.5" customHeight="1">
      <c r="A21" s="11" t="s">
        <v>190</v>
      </c>
      <c r="B21" s="62">
        <f t="shared" si="2"/>
        <v>33</v>
      </c>
      <c r="C21" s="103">
        <v>1</v>
      </c>
      <c r="D21" s="103">
        <v>3</v>
      </c>
      <c r="E21" s="103">
        <v>4</v>
      </c>
      <c r="F21" s="103">
        <v>1</v>
      </c>
      <c r="G21" s="103">
        <v>3</v>
      </c>
      <c r="H21" s="103">
        <v>7</v>
      </c>
      <c r="I21" s="103">
        <v>1</v>
      </c>
      <c r="J21" s="103">
        <v>3</v>
      </c>
      <c r="K21" s="103">
        <v>6</v>
      </c>
      <c r="L21" s="103">
        <v>1</v>
      </c>
      <c r="M21" s="103">
        <v>3</v>
      </c>
      <c r="N21" s="103">
        <v>0</v>
      </c>
    </row>
    <row r="22" spans="1:14" s="11" customFormat="1" ht="19.5" customHeight="1">
      <c r="A22" s="11" t="s">
        <v>1</v>
      </c>
      <c r="B22" s="62">
        <f t="shared" si="2"/>
        <v>12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2</v>
      </c>
      <c r="J22" s="103">
        <v>1</v>
      </c>
      <c r="K22" s="103">
        <v>6</v>
      </c>
      <c r="L22" s="103">
        <v>1</v>
      </c>
      <c r="M22" s="103">
        <v>0</v>
      </c>
      <c r="N22" s="103">
        <v>2</v>
      </c>
    </row>
    <row r="23" ht="19.5" customHeight="1">
      <c r="B23" s="62"/>
    </row>
    <row r="24" spans="1:14" ht="19.5" customHeight="1">
      <c r="A24" s="58" t="s">
        <v>191</v>
      </c>
      <c r="B24" s="61">
        <f t="shared" si="2"/>
        <v>4</v>
      </c>
      <c r="C24" s="58">
        <f aca="true" t="shared" si="4" ref="C24:N24">SUM(C26:C28)</f>
        <v>0</v>
      </c>
      <c r="D24" s="58">
        <f t="shared" si="4"/>
        <v>0</v>
      </c>
      <c r="E24" s="58">
        <f t="shared" si="4"/>
        <v>0</v>
      </c>
      <c r="F24" s="58">
        <f t="shared" si="4"/>
        <v>0</v>
      </c>
      <c r="G24" s="58">
        <f t="shared" si="4"/>
        <v>0</v>
      </c>
      <c r="H24" s="58">
        <f t="shared" si="4"/>
        <v>3</v>
      </c>
      <c r="I24" s="58">
        <f t="shared" si="4"/>
        <v>1</v>
      </c>
      <c r="J24" s="58">
        <f t="shared" si="4"/>
        <v>0</v>
      </c>
      <c r="K24" s="58">
        <f t="shared" si="4"/>
        <v>0</v>
      </c>
      <c r="L24" s="58">
        <f t="shared" si="4"/>
        <v>0</v>
      </c>
      <c r="M24" s="58">
        <f t="shared" si="4"/>
        <v>0</v>
      </c>
      <c r="N24" s="58">
        <f t="shared" si="4"/>
        <v>0</v>
      </c>
    </row>
    <row r="25" ht="19.5" customHeight="1">
      <c r="B25" s="62"/>
    </row>
    <row r="26" spans="1:14" s="11" customFormat="1" ht="19.5" customHeight="1">
      <c r="A26" s="11" t="s">
        <v>147</v>
      </c>
      <c r="B26" s="62">
        <f t="shared" si="2"/>
        <v>1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1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</row>
    <row r="27" spans="1:14" s="11" customFormat="1" ht="19.5" customHeight="1">
      <c r="A27" s="11" t="s">
        <v>148</v>
      </c>
      <c r="B27" s="62">
        <f t="shared" si="2"/>
        <v>1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1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</row>
    <row r="28" spans="1:14" s="11" customFormat="1" ht="19.5" customHeight="1">
      <c r="A28" s="11" t="s">
        <v>149</v>
      </c>
      <c r="B28" s="62">
        <f>SUM(C28:N28)</f>
        <v>2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2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</row>
    <row r="29" spans="1:14" ht="19.5" customHeight="1" thickBot="1">
      <c r="A29" s="13"/>
      <c r="B29" s="10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ht="19.5" customHeight="1">
      <c r="A30" s="11" t="s">
        <v>210</v>
      </c>
    </row>
  </sheetData>
  <mergeCells count="5">
    <mergeCell ref="A3:N3"/>
    <mergeCell ref="A4:N4"/>
    <mergeCell ref="A7:A8"/>
    <mergeCell ref="B7:B8"/>
    <mergeCell ref="C7:N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42">
      <selection activeCell="A52" sqref="A52"/>
    </sheetView>
  </sheetViews>
  <sheetFormatPr defaultColWidth="11.421875" defaultRowHeight="12.75"/>
  <cols>
    <col min="1" max="1" width="43.57421875" style="16" customWidth="1"/>
    <col min="2" max="2" width="12.8515625" style="17" customWidth="1"/>
    <col min="3" max="3" width="12.28125" style="17" customWidth="1"/>
    <col min="4" max="4" width="11.7109375" style="17" customWidth="1"/>
    <col min="5" max="5" width="13.8515625" style="17" customWidth="1"/>
    <col min="6" max="6" width="29.7109375" style="17" customWidth="1"/>
    <col min="7" max="16384" width="21.28125" style="16" customWidth="1"/>
  </cols>
  <sheetData>
    <row r="1" spans="1:5" ht="12" customHeight="1">
      <c r="A1" s="37" t="s">
        <v>223</v>
      </c>
      <c r="B1" s="38"/>
      <c r="C1" s="38"/>
      <c r="D1" s="39"/>
      <c r="E1" s="39"/>
    </row>
    <row r="2" spans="1:5" ht="12" customHeight="1">
      <c r="A2" s="37"/>
      <c r="B2" s="38"/>
      <c r="C2" s="38"/>
      <c r="D2" s="39"/>
      <c r="E2" s="39"/>
    </row>
    <row r="3" spans="1:5" ht="17.25" customHeight="1">
      <c r="A3" s="135" t="s">
        <v>211</v>
      </c>
      <c r="B3" s="135"/>
      <c r="C3" s="135"/>
      <c r="D3" s="135"/>
      <c r="E3" s="135"/>
    </row>
    <row r="4" spans="1:5" ht="18.75" customHeight="1">
      <c r="A4" s="135" t="s">
        <v>212</v>
      </c>
      <c r="B4" s="135"/>
      <c r="C4" s="135"/>
      <c r="D4" s="135"/>
      <c r="E4" s="135"/>
    </row>
    <row r="5" spans="1:5" ht="30" customHeight="1" thickBot="1">
      <c r="A5" s="40"/>
      <c r="B5" s="40"/>
      <c r="C5" s="40"/>
      <c r="D5" s="40"/>
      <c r="E5" s="40"/>
    </row>
    <row r="6" spans="1:5" ht="26.25" customHeight="1" thickBot="1">
      <c r="A6" s="137" t="s">
        <v>23</v>
      </c>
      <c r="B6" s="140" t="s">
        <v>24</v>
      </c>
      <c r="C6" s="136" t="s">
        <v>151</v>
      </c>
      <c r="D6" s="136"/>
      <c r="E6" s="136"/>
    </row>
    <row r="7" spans="1:5" ht="16.5" customHeight="1">
      <c r="A7" s="138"/>
      <c r="B7" s="141"/>
      <c r="C7" s="137" t="s">
        <v>8</v>
      </c>
      <c r="D7" s="106" t="s">
        <v>150</v>
      </c>
      <c r="E7" s="18" t="s">
        <v>97</v>
      </c>
    </row>
    <row r="8" spans="1:5" ht="16.5" customHeight="1" thickBot="1">
      <c r="A8" s="139"/>
      <c r="B8" s="142"/>
      <c r="C8" s="143"/>
      <c r="D8" s="107">
        <v>2003</v>
      </c>
      <c r="E8" s="43" t="s">
        <v>101</v>
      </c>
    </row>
    <row r="9" spans="1:5" ht="12" customHeight="1">
      <c r="A9" s="17"/>
      <c r="B9" s="113"/>
      <c r="C9" s="18"/>
      <c r="D9" s="18"/>
      <c r="E9" s="18"/>
    </row>
    <row r="10" spans="1:5" ht="13.5" customHeight="1">
      <c r="A10" s="18" t="s">
        <v>8</v>
      </c>
      <c r="B10" s="114">
        <f>SUM(B12:B96)-B67</f>
        <v>1039</v>
      </c>
      <c r="C10" s="36">
        <f>SUM(D10:E10)</f>
        <v>566</v>
      </c>
      <c r="D10" s="36">
        <f>SUM(D12:D96)-D67-D8</f>
        <v>493</v>
      </c>
      <c r="E10" s="36">
        <f>SUM(E12:E96)-E67</f>
        <v>73</v>
      </c>
    </row>
    <row r="11" spans="1:6" ht="13.5" customHeight="1">
      <c r="A11" s="18"/>
      <c r="B11" s="29"/>
      <c r="F11" s="16"/>
    </row>
    <row r="12" spans="1:6" s="45" customFormat="1" ht="13.5" customHeight="1">
      <c r="A12" s="16" t="s">
        <v>192</v>
      </c>
      <c r="B12" s="115">
        <v>1</v>
      </c>
      <c r="C12" s="39">
        <f>SUM(D12:E12)</f>
        <v>3</v>
      </c>
      <c r="D12" s="39">
        <f>2+1</f>
        <v>3</v>
      </c>
      <c r="E12" s="39">
        <v>0</v>
      </c>
      <c r="F12" s="39"/>
    </row>
    <row r="13" spans="1:5" ht="13.5" customHeight="1">
      <c r="A13" s="16" t="s">
        <v>27</v>
      </c>
      <c r="B13" s="29">
        <v>1</v>
      </c>
      <c r="C13" s="39">
        <f aca="true" t="shared" si="0" ref="C13:C49">SUM(D13:E13)</f>
        <v>1</v>
      </c>
      <c r="D13" s="39">
        <v>1</v>
      </c>
      <c r="E13" s="39">
        <v>0</v>
      </c>
    </row>
    <row r="14" spans="1:6" s="45" customFormat="1" ht="13.5" customHeight="1">
      <c r="A14" s="16" t="s">
        <v>28</v>
      </c>
      <c r="B14" s="115">
        <v>4</v>
      </c>
      <c r="C14" s="39">
        <f t="shared" si="0"/>
        <v>4</v>
      </c>
      <c r="D14" s="39">
        <v>3</v>
      </c>
      <c r="E14" s="39">
        <v>1</v>
      </c>
      <c r="F14" s="39"/>
    </row>
    <row r="15" spans="1:5" ht="13.5" customHeight="1">
      <c r="A15" s="16" t="s">
        <v>29</v>
      </c>
      <c r="B15" s="29">
        <v>3</v>
      </c>
      <c r="C15" s="39">
        <f t="shared" si="0"/>
        <v>0</v>
      </c>
      <c r="D15" s="17">
        <v>0</v>
      </c>
      <c r="E15" s="17">
        <v>0</v>
      </c>
    </row>
    <row r="16" spans="1:6" s="45" customFormat="1" ht="13.5" customHeight="1">
      <c r="A16" s="16" t="s">
        <v>30</v>
      </c>
      <c r="B16" s="115">
        <v>9</v>
      </c>
      <c r="C16" s="39">
        <f t="shared" si="0"/>
        <v>11</v>
      </c>
      <c r="D16" s="39">
        <f>3+8</f>
        <v>11</v>
      </c>
      <c r="E16" s="39">
        <v>0</v>
      </c>
      <c r="F16" s="39"/>
    </row>
    <row r="17" spans="1:5" ht="13.5" customHeight="1">
      <c r="A17" s="16" t="s">
        <v>98</v>
      </c>
      <c r="B17" s="29">
        <v>4</v>
      </c>
      <c r="C17" s="39">
        <f t="shared" si="0"/>
        <v>3</v>
      </c>
      <c r="D17" s="39">
        <f>1+2</f>
        <v>3</v>
      </c>
      <c r="E17" s="39">
        <v>0</v>
      </c>
    </row>
    <row r="18" spans="1:5" ht="13.5" customHeight="1">
      <c r="A18" s="16" t="s">
        <v>32</v>
      </c>
      <c r="B18" s="29">
        <v>20</v>
      </c>
      <c r="C18" s="39">
        <f t="shared" si="0"/>
        <v>21</v>
      </c>
      <c r="D18" s="39">
        <v>19</v>
      </c>
      <c r="E18" s="39">
        <v>2</v>
      </c>
    </row>
    <row r="19" spans="1:5" ht="13.5" customHeight="1">
      <c r="A19" s="16" t="s">
        <v>33</v>
      </c>
      <c r="B19" s="29">
        <v>8</v>
      </c>
      <c r="C19" s="39">
        <f t="shared" si="0"/>
        <v>5</v>
      </c>
      <c r="D19" s="39">
        <f>1+3</f>
        <v>4</v>
      </c>
      <c r="E19" s="39">
        <v>1</v>
      </c>
    </row>
    <row r="20" spans="1:5" ht="13.5" customHeight="1">
      <c r="A20" s="16" t="s">
        <v>34</v>
      </c>
      <c r="B20" s="115">
        <v>2</v>
      </c>
      <c r="C20" s="39">
        <f t="shared" si="0"/>
        <v>4</v>
      </c>
      <c r="D20" s="39">
        <v>2</v>
      </c>
      <c r="E20" s="39">
        <v>2</v>
      </c>
    </row>
    <row r="21" spans="1:6" s="45" customFormat="1" ht="13.5" customHeight="1">
      <c r="A21" s="16" t="s">
        <v>35</v>
      </c>
      <c r="B21" s="115">
        <v>16</v>
      </c>
      <c r="C21" s="39">
        <f t="shared" si="0"/>
        <v>7</v>
      </c>
      <c r="D21" s="39">
        <f>2+4</f>
        <v>6</v>
      </c>
      <c r="E21" s="39">
        <v>1</v>
      </c>
      <c r="F21" s="39"/>
    </row>
    <row r="22" spans="1:6" s="45" customFormat="1" ht="13.5" customHeight="1">
      <c r="A22" s="16" t="s">
        <v>36</v>
      </c>
      <c r="B22" s="115">
        <v>1</v>
      </c>
      <c r="C22" s="39">
        <f t="shared" si="0"/>
        <v>1</v>
      </c>
      <c r="D22" s="39">
        <v>1</v>
      </c>
      <c r="E22" s="39">
        <v>0</v>
      </c>
      <c r="F22" s="39"/>
    </row>
    <row r="23" spans="1:5" ht="13.5" customHeight="1">
      <c r="A23" s="16" t="s">
        <v>38</v>
      </c>
      <c r="B23" s="29">
        <v>32</v>
      </c>
      <c r="C23" s="39">
        <f t="shared" si="0"/>
        <v>16</v>
      </c>
      <c r="D23" s="39">
        <f>6+8</f>
        <v>14</v>
      </c>
      <c r="E23" s="39">
        <v>2</v>
      </c>
    </row>
    <row r="24" spans="1:5" ht="13.5" customHeight="1">
      <c r="A24" s="16" t="s">
        <v>39</v>
      </c>
      <c r="B24" s="115">
        <v>13</v>
      </c>
      <c r="C24" s="39">
        <f t="shared" si="0"/>
        <v>17</v>
      </c>
      <c r="D24" s="39">
        <v>13</v>
      </c>
      <c r="E24" s="39">
        <v>4</v>
      </c>
    </row>
    <row r="25" spans="1:7" ht="13.5" customHeight="1">
      <c r="A25" s="16" t="s">
        <v>40</v>
      </c>
      <c r="B25" s="115">
        <v>7</v>
      </c>
      <c r="C25" s="39">
        <f t="shared" si="0"/>
        <v>7</v>
      </c>
      <c r="D25" s="39">
        <f>3+4</f>
        <v>7</v>
      </c>
      <c r="E25" s="39">
        <v>0</v>
      </c>
      <c r="F25" s="38"/>
      <c r="G25" s="46"/>
    </row>
    <row r="26" spans="1:7" ht="13.5" customHeight="1">
      <c r="A26" s="16" t="s">
        <v>41</v>
      </c>
      <c r="B26" s="29">
        <v>16</v>
      </c>
      <c r="C26" s="39">
        <f t="shared" si="0"/>
        <v>8</v>
      </c>
      <c r="D26" s="39">
        <f>4+4</f>
        <v>8</v>
      </c>
      <c r="E26" s="39">
        <v>0</v>
      </c>
      <c r="F26" s="38"/>
      <c r="G26" s="38"/>
    </row>
    <row r="27" spans="1:7" ht="13.5" customHeight="1">
      <c r="A27" s="16" t="s">
        <v>42</v>
      </c>
      <c r="B27" s="29">
        <v>2</v>
      </c>
      <c r="C27" s="39">
        <f t="shared" si="0"/>
        <v>1</v>
      </c>
      <c r="D27" s="39">
        <v>1</v>
      </c>
      <c r="E27" s="39">
        <v>0</v>
      </c>
      <c r="F27" s="45"/>
      <c r="G27" s="31"/>
    </row>
    <row r="28" spans="1:7" ht="13.5" customHeight="1">
      <c r="A28" s="16" t="s">
        <v>43</v>
      </c>
      <c r="B28" s="29">
        <v>1</v>
      </c>
      <c r="C28" s="39">
        <f t="shared" si="0"/>
        <v>1</v>
      </c>
      <c r="D28" s="39">
        <v>1</v>
      </c>
      <c r="E28" s="39">
        <v>0</v>
      </c>
      <c r="F28" s="45"/>
      <c r="G28" s="31"/>
    </row>
    <row r="29" spans="1:7" ht="13.5" customHeight="1">
      <c r="A29" s="16" t="s">
        <v>44</v>
      </c>
      <c r="B29" s="29">
        <v>3</v>
      </c>
      <c r="C29" s="39">
        <f t="shared" si="0"/>
        <v>3</v>
      </c>
      <c r="D29" s="39">
        <f>1+2</f>
        <v>3</v>
      </c>
      <c r="E29" s="39">
        <v>0</v>
      </c>
      <c r="F29" s="45"/>
      <c r="G29" s="31"/>
    </row>
    <row r="30" spans="1:7" ht="13.5" customHeight="1">
      <c r="A30" s="45" t="s">
        <v>45</v>
      </c>
      <c r="B30" s="29">
        <v>1</v>
      </c>
      <c r="C30" s="39">
        <f t="shared" si="0"/>
        <v>2</v>
      </c>
      <c r="D30" s="39">
        <v>1</v>
      </c>
      <c r="E30" s="39">
        <v>1</v>
      </c>
      <c r="F30" s="45"/>
      <c r="G30" s="31"/>
    </row>
    <row r="31" spans="1:7" ht="13.5" customHeight="1">
      <c r="A31" s="16" t="s">
        <v>46</v>
      </c>
      <c r="B31" s="29">
        <v>15</v>
      </c>
      <c r="C31" s="39">
        <f t="shared" si="0"/>
        <v>18</v>
      </c>
      <c r="D31" s="39">
        <v>15</v>
      </c>
      <c r="E31" s="39">
        <v>3</v>
      </c>
      <c r="F31" s="45"/>
      <c r="G31" s="31"/>
    </row>
    <row r="32" spans="1:7" ht="13.5" customHeight="1">
      <c r="A32" s="16" t="s">
        <v>152</v>
      </c>
      <c r="B32" s="29">
        <v>5</v>
      </c>
      <c r="C32" s="39">
        <f t="shared" si="0"/>
        <v>3</v>
      </c>
      <c r="D32" s="39">
        <v>2</v>
      </c>
      <c r="E32" s="39">
        <v>1</v>
      </c>
      <c r="F32" s="45"/>
      <c r="G32" s="31"/>
    </row>
    <row r="33" spans="1:7" s="45" customFormat="1" ht="13.5" customHeight="1">
      <c r="A33" s="45" t="s">
        <v>48</v>
      </c>
      <c r="B33" s="29">
        <v>17</v>
      </c>
      <c r="C33" s="39">
        <f t="shared" si="0"/>
        <v>16</v>
      </c>
      <c r="D33" s="39">
        <f>9+6</f>
        <v>15</v>
      </c>
      <c r="E33" s="39">
        <v>1</v>
      </c>
      <c r="G33" s="31"/>
    </row>
    <row r="34" spans="1:7" s="45" customFormat="1" ht="13.5" customHeight="1">
      <c r="A34" s="45" t="s">
        <v>49</v>
      </c>
      <c r="B34" s="29">
        <v>4</v>
      </c>
      <c r="C34" s="39">
        <f t="shared" si="0"/>
        <v>4</v>
      </c>
      <c r="D34" s="39">
        <v>3</v>
      </c>
      <c r="E34" s="39">
        <v>1</v>
      </c>
      <c r="G34" s="31"/>
    </row>
    <row r="35" spans="1:7" ht="13.5" customHeight="1">
      <c r="A35" s="16" t="s">
        <v>102</v>
      </c>
      <c r="B35" s="29">
        <v>139</v>
      </c>
      <c r="C35" s="39">
        <f t="shared" si="0"/>
        <v>48</v>
      </c>
      <c r="D35" s="39">
        <f>8+17</f>
        <v>25</v>
      </c>
      <c r="E35" s="39">
        <v>23</v>
      </c>
      <c r="F35" s="45"/>
      <c r="G35" s="39"/>
    </row>
    <row r="36" spans="1:7" s="45" customFormat="1" ht="13.5" customHeight="1">
      <c r="A36" s="16" t="s">
        <v>51</v>
      </c>
      <c r="B36" s="115">
        <v>63</v>
      </c>
      <c r="C36" s="39">
        <f t="shared" si="0"/>
        <v>7</v>
      </c>
      <c r="D36" s="39">
        <f>1+5</f>
        <v>6</v>
      </c>
      <c r="E36" s="39">
        <v>1</v>
      </c>
      <c r="G36" s="31"/>
    </row>
    <row r="37" spans="1:7" ht="13.5" customHeight="1">
      <c r="A37" s="16" t="s">
        <v>52</v>
      </c>
      <c r="B37" s="115">
        <v>1</v>
      </c>
      <c r="C37" s="39">
        <f t="shared" si="0"/>
        <v>4</v>
      </c>
      <c r="D37" s="39">
        <v>1</v>
      </c>
      <c r="E37" s="39">
        <v>3</v>
      </c>
      <c r="F37" s="45"/>
      <c r="G37" s="31"/>
    </row>
    <row r="38" spans="1:7" ht="13.5" customHeight="1">
      <c r="A38" s="45" t="s">
        <v>193</v>
      </c>
      <c r="B38" s="116">
        <v>0</v>
      </c>
      <c r="C38" s="39">
        <f t="shared" si="0"/>
        <v>1</v>
      </c>
      <c r="D38" s="39">
        <v>0</v>
      </c>
      <c r="E38" s="39">
        <v>1</v>
      </c>
      <c r="F38" s="45"/>
      <c r="G38" s="31"/>
    </row>
    <row r="39" spans="1:7" s="45" customFormat="1" ht="13.5" customHeight="1">
      <c r="A39" s="16" t="s">
        <v>153</v>
      </c>
      <c r="B39" s="29">
        <v>1</v>
      </c>
      <c r="C39" s="39">
        <f t="shared" si="0"/>
        <v>1</v>
      </c>
      <c r="D39" s="39">
        <v>1</v>
      </c>
      <c r="E39" s="39">
        <v>0</v>
      </c>
      <c r="G39" s="31"/>
    </row>
    <row r="40" spans="1:7" ht="13.5" customHeight="1">
      <c r="A40" s="16" t="s">
        <v>55</v>
      </c>
      <c r="B40" s="29">
        <v>1</v>
      </c>
      <c r="C40" s="39">
        <f t="shared" si="0"/>
        <v>1</v>
      </c>
      <c r="D40" s="39">
        <v>1</v>
      </c>
      <c r="E40" s="39">
        <v>0</v>
      </c>
      <c r="F40" s="45"/>
      <c r="G40" s="31"/>
    </row>
    <row r="41" spans="1:7" ht="13.5" customHeight="1">
      <c r="A41" s="16" t="s">
        <v>154</v>
      </c>
      <c r="B41" s="29">
        <v>3</v>
      </c>
      <c r="C41" s="39">
        <f t="shared" si="0"/>
        <v>3</v>
      </c>
      <c r="D41" s="39">
        <v>3</v>
      </c>
      <c r="E41" s="39">
        <v>0</v>
      </c>
      <c r="F41" s="45"/>
      <c r="G41" s="31"/>
    </row>
    <row r="42" spans="1:7" ht="13.5" customHeight="1">
      <c r="A42" s="16" t="s">
        <v>53</v>
      </c>
      <c r="B42" s="115">
        <v>5</v>
      </c>
      <c r="C42" s="39">
        <f t="shared" si="0"/>
        <v>4</v>
      </c>
      <c r="D42" s="39">
        <f>3+1</f>
        <v>4</v>
      </c>
      <c r="E42" s="39">
        <v>0</v>
      </c>
      <c r="F42" s="45"/>
      <c r="G42" s="31"/>
    </row>
    <row r="43" spans="1:7" ht="13.5" customHeight="1">
      <c r="A43" s="16" t="s">
        <v>54</v>
      </c>
      <c r="B43" s="29">
        <v>2</v>
      </c>
      <c r="C43" s="39">
        <f t="shared" si="0"/>
        <v>1</v>
      </c>
      <c r="D43" s="17">
        <v>1</v>
      </c>
      <c r="E43" s="17">
        <v>0</v>
      </c>
      <c r="F43" s="45"/>
      <c r="G43" s="31"/>
    </row>
    <row r="44" spans="1:7" s="45" customFormat="1" ht="13.5" customHeight="1">
      <c r="A44" s="16" t="s">
        <v>56</v>
      </c>
      <c r="B44" s="29">
        <v>20</v>
      </c>
      <c r="C44" s="39">
        <f t="shared" si="0"/>
        <v>15</v>
      </c>
      <c r="D44" s="39">
        <f>9+4</f>
        <v>13</v>
      </c>
      <c r="E44" s="39">
        <v>2</v>
      </c>
      <c r="G44" s="31"/>
    </row>
    <row r="45" spans="1:7" ht="13.5" customHeight="1">
      <c r="A45" s="16" t="s">
        <v>57</v>
      </c>
      <c r="B45" s="29">
        <v>15</v>
      </c>
      <c r="C45" s="39">
        <f t="shared" si="0"/>
        <v>9</v>
      </c>
      <c r="D45" s="39">
        <f>2+7</f>
        <v>9</v>
      </c>
      <c r="E45" s="39">
        <v>0</v>
      </c>
      <c r="F45" s="45"/>
      <c r="G45" s="31"/>
    </row>
    <row r="46" spans="1:7" ht="13.5" customHeight="1">
      <c r="A46" s="16" t="s">
        <v>58</v>
      </c>
      <c r="B46" s="29">
        <v>1</v>
      </c>
      <c r="C46" s="39">
        <f t="shared" si="0"/>
        <v>1</v>
      </c>
      <c r="D46" s="39">
        <v>1</v>
      </c>
      <c r="E46" s="39">
        <v>0</v>
      </c>
      <c r="F46" s="45"/>
      <c r="G46" s="31"/>
    </row>
    <row r="47" spans="1:7" ht="13.5" customHeight="1">
      <c r="A47" s="16" t="s">
        <v>59</v>
      </c>
      <c r="B47" s="115">
        <v>7</v>
      </c>
      <c r="C47" s="39">
        <f t="shared" si="0"/>
        <v>7</v>
      </c>
      <c r="D47" s="39">
        <f>3+3</f>
        <v>6</v>
      </c>
      <c r="E47" s="39">
        <v>1</v>
      </c>
      <c r="F47" s="45"/>
      <c r="G47" s="31"/>
    </row>
    <row r="48" spans="1:7" ht="13.5" customHeight="1">
      <c r="A48" s="16" t="s">
        <v>60</v>
      </c>
      <c r="B48" s="115">
        <v>3</v>
      </c>
      <c r="C48" s="39">
        <f t="shared" si="0"/>
        <v>2</v>
      </c>
      <c r="D48" s="39">
        <v>2</v>
      </c>
      <c r="E48" s="39">
        <v>0</v>
      </c>
      <c r="F48" s="45"/>
      <c r="G48" s="31"/>
    </row>
    <row r="49" spans="1:7" s="45" customFormat="1" ht="13.5" customHeight="1">
      <c r="A49" s="16" t="s">
        <v>61</v>
      </c>
      <c r="B49" s="29">
        <v>22</v>
      </c>
      <c r="C49" s="39">
        <f t="shared" si="0"/>
        <v>19</v>
      </c>
      <c r="D49" s="39">
        <f>11+5</f>
        <v>16</v>
      </c>
      <c r="E49" s="39">
        <v>3</v>
      </c>
      <c r="G49" s="31"/>
    </row>
    <row r="51" spans="1:7" ht="12" customHeight="1">
      <c r="A51" s="15" t="s">
        <v>224</v>
      </c>
      <c r="B51" s="30"/>
      <c r="C51" s="39"/>
      <c r="D51" s="39"/>
      <c r="E51" s="39"/>
      <c r="F51" s="45"/>
      <c r="G51" s="31"/>
    </row>
    <row r="52" spans="2:7" ht="12" customHeight="1" thickBot="1">
      <c r="B52" s="48"/>
      <c r="C52" s="39"/>
      <c r="D52" s="39"/>
      <c r="E52" s="39"/>
      <c r="F52" s="45"/>
      <c r="G52" s="31"/>
    </row>
    <row r="53" spans="1:7" ht="16.5" customHeight="1" thickBot="1">
      <c r="A53" s="137" t="s">
        <v>23</v>
      </c>
      <c r="B53" s="140" t="s">
        <v>24</v>
      </c>
      <c r="C53" s="136" t="s">
        <v>96</v>
      </c>
      <c r="D53" s="136"/>
      <c r="E53" s="136"/>
      <c r="F53" s="45"/>
      <c r="G53" s="31"/>
    </row>
    <row r="54" spans="1:7" ht="15.75" customHeight="1">
      <c r="A54" s="138"/>
      <c r="B54" s="141"/>
      <c r="C54" s="137" t="s">
        <v>8</v>
      </c>
      <c r="D54" s="106" t="s">
        <v>160</v>
      </c>
      <c r="E54" s="18" t="s">
        <v>97</v>
      </c>
      <c r="F54" s="45"/>
      <c r="G54" s="31"/>
    </row>
    <row r="55" spans="1:7" ht="17.25" customHeight="1" thickBot="1">
      <c r="A55" s="139"/>
      <c r="B55" s="142"/>
      <c r="C55" s="143"/>
      <c r="D55" s="6">
        <v>2003</v>
      </c>
      <c r="E55" s="43" t="s">
        <v>101</v>
      </c>
      <c r="F55" s="45"/>
      <c r="G55" s="31"/>
    </row>
    <row r="56" spans="2:7" ht="12" customHeight="1">
      <c r="B56" s="117"/>
      <c r="C56" s="39"/>
      <c r="D56" s="39"/>
      <c r="E56" s="39"/>
      <c r="F56" s="45"/>
      <c r="G56" s="31"/>
    </row>
    <row r="57" spans="1:6" s="45" customFormat="1" ht="13.5" customHeight="1">
      <c r="A57" s="45" t="s">
        <v>62</v>
      </c>
      <c r="B57" s="29">
        <v>27</v>
      </c>
      <c r="C57" s="39">
        <f>SUM(D57:E57)</f>
        <v>27</v>
      </c>
      <c r="D57" s="39">
        <v>27</v>
      </c>
      <c r="E57" s="39">
        <v>0</v>
      </c>
      <c r="F57" s="39"/>
    </row>
    <row r="58" spans="1:6" s="45" customFormat="1" ht="13.5" customHeight="1">
      <c r="A58" s="45" t="s">
        <v>63</v>
      </c>
      <c r="B58" s="29">
        <v>24</v>
      </c>
      <c r="C58" s="39">
        <f>SUM(D58:E58)</f>
        <v>24</v>
      </c>
      <c r="D58" s="39">
        <v>24</v>
      </c>
      <c r="E58" s="39">
        <v>0</v>
      </c>
      <c r="F58" s="39"/>
    </row>
    <row r="59" spans="1:7" s="45" customFormat="1" ht="13.5" customHeight="1">
      <c r="A59" s="16" t="s">
        <v>64</v>
      </c>
      <c r="B59" s="29">
        <v>1</v>
      </c>
      <c r="C59" s="39">
        <v>0</v>
      </c>
      <c r="D59" s="39">
        <v>0</v>
      </c>
      <c r="E59" s="39">
        <v>0</v>
      </c>
      <c r="G59" s="31"/>
    </row>
    <row r="60" spans="1:7" ht="13.5" customHeight="1">
      <c r="A60" s="16" t="s">
        <v>65</v>
      </c>
      <c r="B60" s="115">
        <v>3</v>
      </c>
      <c r="C60" s="39">
        <f aca="true" t="shared" si="1" ref="C60:C65">SUM(D60:E60)</f>
        <v>2</v>
      </c>
      <c r="D60" s="39">
        <v>2</v>
      </c>
      <c r="E60" s="39">
        <v>0</v>
      </c>
      <c r="F60" s="45"/>
      <c r="G60" s="31"/>
    </row>
    <row r="61" spans="1:7" ht="13.5" customHeight="1">
      <c r="A61" s="16" t="s">
        <v>66</v>
      </c>
      <c r="B61" s="29">
        <v>6</v>
      </c>
      <c r="C61" s="39">
        <f t="shared" si="1"/>
        <v>5</v>
      </c>
      <c r="D61" s="39">
        <f>3+1</f>
        <v>4</v>
      </c>
      <c r="E61" s="39">
        <v>1</v>
      </c>
      <c r="F61" s="45"/>
      <c r="G61" s="31"/>
    </row>
    <row r="62" spans="1:7" ht="13.5" customHeight="1">
      <c r="A62" s="16" t="s">
        <v>194</v>
      </c>
      <c r="B62" s="29">
        <v>1</v>
      </c>
      <c r="C62" s="39">
        <f t="shared" si="1"/>
        <v>2</v>
      </c>
      <c r="D62" s="39">
        <v>2</v>
      </c>
      <c r="E62" s="39">
        <v>0</v>
      </c>
      <c r="F62" s="45"/>
      <c r="G62" s="31"/>
    </row>
    <row r="63" spans="1:7" ht="13.5" customHeight="1">
      <c r="A63" s="16" t="s">
        <v>67</v>
      </c>
      <c r="B63" s="29">
        <v>1</v>
      </c>
      <c r="C63" s="39">
        <f t="shared" si="1"/>
        <v>1</v>
      </c>
      <c r="D63" s="39">
        <v>1</v>
      </c>
      <c r="E63" s="39">
        <v>0</v>
      </c>
      <c r="F63" s="45"/>
      <c r="G63" s="31"/>
    </row>
    <row r="64" spans="1:7" ht="13.5" customHeight="1">
      <c r="A64" s="16" t="s">
        <v>68</v>
      </c>
      <c r="B64" s="29">
        <v>291</v>
      </c>
      <c r="C64" s="39">
        <f t="shared" si="1"/>
        <v>68</v>
      </c>
      <c r="D64" s="39">
        <f>28+36</f>
        <v>64</v>
      </c>
      <c r="E64" s="39">
        <v>4</v>
      </c>
      <c r="F64" s="45"/>
      <c r="G64" s="39"/>
    </row>
    <row r="65" spans="1:7" ht="13.5" customHeight="1">
      <c r="A65" s="16" t="s">
        <v>195</v>
      </c>
      <c r="B65" s="29">
        <v>41</v>
      </c>
      <c r="C65" s="39">
        <f t="shared" si="1"/>
        <v>13</v>
      </c>
      <c r="D65" s="39">
        <f>2+11</f>
        <v>13</v>
      </c>
      <c r="E65" s="39">
        <v>0</v>
      </c>
      <c r="F65" s="45"/>
      <c r="G65" s="31"/>
    </row>
    <row r="66" spans="2:7" ht="13.5" customHeight="1">
      <c r="B66" s="29"/>
      <c r="C66" s="39"/>
      <c r="D66" s="39"/>
      <c r="E66" s="39"/>
      <c r="F66" s="45"/>
      <c r="G66" s="31"/>
    </row>
    <row r="67" spans="1:7" ht="13.5" customHeight="1">
      <c r="A67" s="46" t="s">
        <v>93</v>
      </c>
      <c r="B67" s="118">
        <f>SUM(B69:B73)</f>
        <v>52</v>
      </c>
      <c r="C67" s="46">
        <f>SUM(D67:E67)</f>
        <v>26</v>
      </c>
      <c r="D67" s="46">
        <f>SUM(D69:D73)</f>
        <v>20</v>
      </c>
      <c r="E67" s="46">
        <f>SUM(E69:E73)</f>
        <v>6</v>
      </c>
      <c r="F67" s="45"/>
      <c r="G67" s="31"/>
    </row>
    <row r="68" spans="2:7" ht="13.5" customHeight="1">
      <c r="B68" s="116"/>
      <c r="C68" s="39"/>
      <c r="D68" s="39"/>
      <c r="E68" s="39"/>
      <c r="F68" s="45"/>
      <c r="G68" s="31"/>
    </row>
    <row r="69" spans="1:7" s="45" customFormat="1" ht="13.5" customHeight="1">
      <c r="A69" s="45" t="s">
        <v>155</v>
      </c>
      <c r="B69" s="29">
        <v>8</v>
      </c>
      <c r="C69" s="39">
        <f>SUM(D69:E69)</f>
        <v>5</v>
      </c>
      <c r="D69" s="39">
        <f>2+2</f>
        <v>4</v>
      </c>
      <c r="E69" s="39">
        <v>1</v>
      </c>
      <c r="G69" s="31"/>
    </row>
    <row r="70" spans="1:7" s="45" customFormat="1" ht="13.5" customHeight="1">
      <c r="A70" s="45" t="s">
        <v>159</v>
      </c>
      <c r="B70" s="29">
        <v>8</v>
      </c>
      <c r="C70" s="39">
        <f>SUM(D70:E70)</f>
        <v>0</v>
      </c>
      <c r="D70" s="39">
        <v>0</v>
      </c>
      <c r="E70" s="39">
        <v>0</v>
      </c>
      <c r="F70" s="39"/>
      <c r="G70" s="39"/>
    </row>
    <row r="71" spans="1:7" s="45" customFormat="1" ht="13.5" customHeight="1">
      <c r="A71" s="45" t="s">
        <v>156</v>
      </c>
      <c r="B71" s="29">
        <v>35</v>
      </c>
      <c r="C71" s="39">
        <f>SUM(D71:E71)</f>
        <v>20</v>
      </c>
      <c r="D71" s="39">
        <f>5+10</f>
        <v>15</v>
      </c>
      <c r="E71" s="39">
        <v>5</v>
      </c>
      <c r="G71" s="31"/>
    </row>
    <row r="72" spans="1:7" s="45" customFormat="1" ht="13.5" customHeight="1">
      <c r="A72" s="45" t="s">
        <v>157</v>
      </c>
      <c r="B72" s="29">
        <v>1</v>
      </c>
      <c r="C72" s="39">
        <f>SUM(D72:E72)</f>
        <v>0</v>
      </c>
      <c r="D72" s="39">
        <v>0</v>
      </c>
      <c r="E72" s="39">
        <v>0</v>
      </c>
      <c r="F72" s="39"/>
      <c r="G72" s="39"/>
    </row>
    <row r="73" spans="1:7" s="45" customFormat="1" ht="13.5" customHeight="1">
      <c r="A73" s="45" t="s">
        <v>158</v>
      </c>
      <c r="B73" s="119">
        <v>0</v>
      </c>
      <c r="C73" s="39">
        <f>SUM(D73:E73)</f>
        <v>1</v>
      </c>
      <c r="D73" s="39">
        <v>1</v>
      </c>
      <c r="E73" s="39">
        <v>0</v>
      </c>
      <c r="F73" s="39"/>
      <c r="G73" s="39"/>
    </row>
    <row r="74" spans="2:7" s="45" customFormat="1" ht="13.5" customHeight="1">
      <c r="B74" s="120"/>
      <c r="C74" s="39"/>
      <c r="D74" s="39"/>
      <c r="E74" s="39"/>
      <c r="F74" s="39"/>
      <c r="G74" s="39"/>
    </row>
    <row r="75" spans="1:7" s="45" customFormat="1" ht="13.5" customHeight="1">
      <c r="A75" s="45" t="s">
        <v>70</v>
      </c>
      <c r="B75" s="29">
        <v>10</v>
      </c>
      <c r="C75" s="39">
        <f>SUM(D75:E75)</f>
        <v>10</v>
      </c>
      <c r="D75" s="39">
        <v>10</v>
      </c>
      <c r="E75" s="39">
        <v>0</v>
      </c>
      <c r="F75" s="39"/>
      <c r="G75" s="39"/>
    </row>
    <row r="76" spans="1:7" ht="13.5" customHeight="1">
      <c r="A76" s="16" t="s">
        <v>99</v>
      </c>
      <c r="B76" s="116">
        <v>0</v>
      </c>
      <c r="C76" s="39">
        <f aca="true" t="shared" si="2" ref="C76:C95">SUM(D76:E76)</f>
        <v>0</v>
      </c>
      <c r="D76" s="17">
        <v>0</v>
      </c>
      <c r="E76" s="17">
        <v>0</v>
      </c>
      <c r="F76" s="39"/>
      <c r="G76" s="39"/>
    </row>
    <row r="77" spans="1:7" ht="13.5" customHeight="1">
      <c r="A77" s="16" t="s">
        <v>71</v>
      </c>
      <c r="B77" s="29">
        <v>6</v>
      </c>
      <c r="C77" s="39">
        <f t="shared" si="2"/>
        <v>5</v>
      </c>
      <c r="D77" s="39">
        <v>5</v>
      </c>
      <c r="E77" s="39">
        <v>0</v>
      </c>
      <c r="F77" s="39"/>
      <c r="G77" s="39"/>
    </row>
    <row r="78" spans="1:7" ht="13.5" customHeight="1">
      <c r="A78" s="16" t="s">
        <v>72</v>
      </c>
      <c r="B78" s="29">
        <v>5</v>
      </c>
      <c r="C78" s="39">
        <f t="shared" si="2"/>
        <v>3</v>
      </c>
      <c r="D78" s="17">
        <f>1+2</f>
        <v>3</v>
      </c>
      <c r="E78" s="17">
        <v>0</v>
      </c>
      <c r="F78" s="39"/>
      <c r="G78" s="39"/>
    </row>
    <row r="79" spans="1:7" ht="13.5" customHeight="1">
      <c r="A79" s="16" t="s">
        <v>73</v>
      </c>
      <c r="B79" s="29">
        <v>6</v>
      </c>
      <c r="C79" s="39">
        <f t="shared" si="2"/>
        <v>5</v>
      </c>
      <c r="D79" s="39">
        <f>2+3</f>
        <v>5</v>
      </c>
      <c r="E79" s="39">
        <v>0</v>
      </c>
      <c r="F79" s="39"/>
      <c r="G79" s="39"/>
    </row>
    <row r="80" spans="1:7" ht="13.5" customHeight="1">
      <c r="A80" s="16" t="s">
        <v>74</v>
      </c>
      <c r="B80" s="29">
        <v>6</v>
      </c>
      <c r="C80" s="39">
        <f t="shared" si="2"/>
        <v>6</v>
      </c>
      <c r="D80" s="39">
        <f>4+1</f>
        <v>5</v>
      </c>
      <c r="E80" s="39">
        <v>1</v>
      </c>
      <c r="F80" s="39"/>
      <c r="G80" s="39"/>
    </row>
    <row r="81" spans="1:7" ht="13.5" customHeight="1">
      <c r="A81" s="16" t="s">
        <v>75</v>
      </c>
      <c r="B81" s="29">
        <v>1</v>
      </c>
      <c r="C81" s="39">
        <v>1</v>
      </c>
      <c r="D81" s="39">
        <v>1</v>
      </c>
      <c r="E81" s="39">
        <v>0</v>
      </c>
      <c r="F81" s="45"/>
      <c r="G81" s="31"/>
    </row>
    <row r="82" spans="1:7" ht="13.5" customHeight="1">
      <c r="A82" s="16" t="s">
        <v>196</v>
      </c>
      <c r="B82" s="115">
        <v>3</v>
      </c>
      <c r="C82" s="39">
        <f>SUM(D82:E82)</f>
        <v>1</v>
      </c>
      <c r="D82" s="17">
        <v>1</v>
      </c>
      <c r="E82" s="17">
        <v>0</v>
      </c>
      <c r="F82" s="45"/>
      <c r="G82" s="31"/>
    </row>
    <row r="83" spans="1:7" ht="13.5" customHeight="1">
      <c r="A83" s="16" t="s">
        <v>76</v>
      </c>
      <c r="B83" s="115">
        <v>34</v>
      </c>
      <c r="C83" s="39">
        <f t="shared" si="2"/>
        <v>34</v>
      </c>
      <c r="D83" s="39">
        <v>34</v>
      </c>
      <c r="E83" s="39">
        <v>0</v>
      </c>
      <c r="F83" s="45"/>
      <c r="G83" s="31"/>
    </row>
    <row r="84" spans="1:7" ht="13.5" customHeight="1">
      <c r="A84" s="16" t="s">
        <v>77</v>
      </c>
      <c r="B84" s="115">
        <v>2</v>
      </c>
      <c r="C84" s="39">
        <f t="shared" si="2"/>
        <v>1</v>
      </c>
      <c r="D84" s="39">
        <v>1</v>
      </c>
      <c r="E84" s="39">
        <v>0</v>
      </c>
      <c r="F84" s="45"/>
      <c r="G84" s="31"/>
    </row>
    <row r="85" spans="1:7" ht="13.5" customHeight="1">
      <c r="A85" s="16" t="s">
        <v>78</v>
      </c>
      <c r="B85" s="115">
        <v>6</v>
      </c>
      <c r="C85" s="39">
        <f t="shared" si="2"/>
        <v>5</v>
      </c>
      <c r="D85" s="17">
        <v>5</v>
      </c>
      <c r="E85" s="17">
        <v>0</v>
      </c>
      <c r="F85" s="45"/>
      <c r="G85" s="39"/>
    </row>
    <row r="86" spans="1:7" ht="13.5" customHeight="1">
      <c r="A86" s="16" t="s">
        <v>79</v>
      </c>
      <c r="B86" s="115">
        <v>22</v>
      </c>
      <c r="C86" s="39">
        <f t="shared" si="2"/>
        <v>22</v>
      </c>
      <c r="D86" s="39">
        <f>18+3</f>
        <v>21</v>
      </c>
      <c r="E86" s="39">
        <v>1</v>
      </c>
      <c r="F86" s="45"/>
      <c r="G86" s="39"/>
    </row>
    <row r="87" spans="1:7" ht="13.5" customHeight="1">
      <c r="A87" s="16" t="s">
        <v>80</v>
      </c>
      <c r="B87" s="115">
        <v>4</v>
      </c>
      <c r="C87" s="39">
        <f t="shared" si="2"/>
        <v>5</v>
      </c>
      <c r="D87" s="39">
        <v>2</v>
      </c>
      <c r="E87" s="39">
        <v>3</v>
      </c>
      <c r="F87" s="45"/>
      <c r="G87" s="39"/>
    </row>
    <row r="88" spans="1:7" ht="13.5" customHeight="1">
      <c r="A88" s="45" t="s">
        <v>81</v>
      </c>
      <c r="B88" s="115">
        <v>1</v>
      </c>
      <c r="C88" s="39">
        <v>0</v>
      </c>
      <c r="D88" s="39">
        <v>0</v>
      </c>
      <c r="E88" s="39">
        <v>0</v>
      </c>
      <c r="F88" s="45"/>
      <c r="G88" s="39"/>
    </row>
    <row r="89" spans="1:7" ht="13.5" customHeight="1">
      <c r="A89" s="16" t="s">
        <v>82</v>
      </c>
      <c r="B89" s="29">
        <v>1</v>
      </c>
      <c r="C89" s="39">
        <v>0</v>
      </c>
      <c r="D89" s="39">
        <v>0</v>
      </c>
      <c r="E89" s="39">
        <v>0</v>
      </c>
      <c r="F89" s="45"/>
      <c r="G89" s="39"/>
    </row>
    <row r="90" spans="1:7" ht="13.5" customHeight="1">
      <c r="A90" s="16" t="s">
        <v>83</v>
      </c>
      <c r="B90" s="29">
        <v>2</v>
      </c>
      <c r="C90" s="39">
        <f t="shared" si="2"/>
        <v>5</v>
      </c>
      <c r="D90" s="39">
        <f>2+3</f>
        <v>5</v>
      </c>
      <c r="E90" s="39">
        <v>0</v>
      </c>
      <c r="F90" s="45"/>
      <c r="G90" s="39"/>
    </row>
    <row r="91" spans="1:7" ht="13.5" customHeight="1">
      <c r="A91" s="16" t="s">
        <v>84</v>
      </c>
      <c r="B91" s="29">
        <v>1</v>
      </c>
      <c r="C91" s="39">
        <f t="shared" si="2"/>
        <v>1</v>
      </c>
      <c r="D91" s="39">
        <v>1</v>
      </c>
      <c r="E91" s="39">
        <v>0</v>
      </c>
      <c r="F91" s="45"/>
      <c r="G91" s="39"/>
    </row>
    <row r="92" spans="1:7" ht="13.5" customHeight="1">
      <c r="A92" s="16" t="s">
        <v>85</v>
      </c>
      <c r="B92" s="29">
        <v>3</v>
      </c>
      <c r="C92" s="39">
        <f t="shared" si="2"/>
        <v>2</v>
      </c>
      <c r="D92" s="39">
        <v>2</v>
      </c>
      <c r="E92" s="39">
        <v>0</v>
      </c>
      <c r="F92" s="45"/>
      <c r="G92" s="39"/>
    </row>
    <row r="93" spans="1:7" s="45" customFormat="1" ht="13.5" customHeight="1">
      <c r="A93" s="45" t="s">
        <v>86</v>
      </c>
      <c r="B93" s="29">
        <v>6</v>
      </c>
      <c r="C93" s="39">
        <f t="shared" si="2"/>
        <v>8</v>
      </c>
      <c r="D93" s="39">
        <v>6</v>
      </c>
      <c r="E93" s="39">
        <v>2</v>
      </c>
      <c r="G93" s="39"/>
    </row>
    <row r="94" spans="1:7" ht="13.5" customHeight="1">
      <c r="A94" s="16" t="s">
        <v>87</v>
      </c>
      <c r="B94" s="29">
        <v>2</v>
      </c>
      <c r="C94" s="39">
        <f t="shared" si="2"/>
        <v>3</v>
      </c>
      <c r="D94" s="39">
        <f>1+1</f>
        <v>2</v>
      </c>
      <c r="E94" s="39">
        <v>1</v>
      </c>
      <c r="F94" s="45"/>
      <c r="G94" s="39"/>
    </row>
    <row r="95" spans="1:7" ht="13.5" customHeight="1">
      <c r="A95" s="16" t="s">
        <v>88</v>
      </c>
      <c r="B95" s="29">
        <v>2</v>
      </c>
      <c r="C95" s="39">
        <f t="shared" si="2"/>
        <v>2</v>
      </c>
      <c r="D95" s="39">
        <f>1+1</f>
        <v>2</v>
      </c>
      <c r="E95" s="39">
        <v>0</v>
      </c>
      <c r="F95" s="45"/>
      <c r="G95" s="39"/>
    </row>
    <row r="96" spans="1:7" ht="13.5" customHeight="1">
      <c r="A96" s="16" t="s">
        <v>37</v>
      </c>
      <c r="B96" s="29">
        <v>1</v>
      </c>
      <c r="C96" s="39">
        <v>0</v>
      </c>
      <c r="D96" s="39">
        <v>0</v>
      </c>
      <c r="E96" s="39">
        <v>0</v>
      </c>
      <c r="F96" s="45"/>
      <c r="G96" s="39"/>
    </row>
    <row r="97" spans="1:7" ht="13.5" customHeight="1" thickBot="1">
      <c r="A97" s="19"/>
      <c r="B97" s="121"/>
      <c r="C97" s="47"/>
      <c r="D97" s="47"/>
      <c r="E97" s="47"/>
      <c r="F97" s="45"/>
      <c r="G97" s="39"/>
    </row>
    <row r="98" spans="1:7" ht="12" customHeight="1">
      <c r="A98" s="9" t="s">
        <v>210</v>
      </c>
      <c r="B98" s="30"/>
      <c r="F98" s="45"/>
      <c r="G98" s="39"/>
    </row>
    <row r="99" spans="6:7" ht="12" customHeight="1">
      <c r="F99" s="45"/>
      <c r="G99" s="39"/>
    </row>
    <row r="100" spans="6:7" ht="12" customHeight="1">
      <c r="F100" s="45"/>
      <c r="G100" s="31"/>
    </row>
    <row r="101" spans="6:7" ht="12" customHeight="1">
      <c r="F101" s="45"/>
      <c r="G101" s="31"/>
    </row>
    <row r="102" spans="6:7" ht="12" customHeight="1">
      <c r="F102" s="45"/>
      <c r="G102" s="31"/>
    </row>
    <row r="103" spans="6:7" ht="12" customHeight="1">
      <c r="F103" s="45"/>
      <c r="G103" s="31"/>
    </row>
    <row r="104" spans="6:7" ht="12" customHeight="1">
      <c r="F104" s="45"/>
      <c r="G104" s="31"/>
    </row>
    <row r="105" spans="6:7" ht="12" customHeight="1">
      <c r="F105" s="45"/>
      <c r="G105" s="31"/>
    </row>
    <row r="106" ht="12" customHeight="1">
      <c r="F106" s="16"/>
    </row>
    <row r="107" ht="12" customHeight="1">
      <c r="F107" s="16"/>
    </row>
    <row r="108" spans="2:5" s="45" customFormat="1" ht="12" customHeight="1">
      <c r="B108" s="39"/>
      <c r="C108" s="39"/>
      <c r="D108" s="39"/>
      <c r="E108" s="39"/>
    </row>
    <row r="109" ht="12" customHeight="1">
      <c r="F109" s="16"/>
    </row>
    <row r="110" spans="2:5" s="45" customFormat="1" ht="12" customHeight="1">
      <c r="B110" s="39"/>
      <c r="C110" s="39"/>
      <c r="D110" s="39"/>
      <c r="E110" s="39"/>
    </row>
    <row r="111" ht="12" customHeight="1">
      <c r="F111" s="16"/>
    </row>
    <row r="112" ht="12" customHeight="1">
      <c r="F112" s="16"/>
    </row>
    <row r="113" ht="12" customHeight="1">
      <c r="F113" s="16"/>
    </row>
    <row r="114" ht="12" customHeight="1">
      <c r="F114" s="16"/>
    </row>
    <row r="115" ht="12" customHeight="1">
      <c r="F115" s="16"/>
    </row>
    <row r="116" ht="12" customHeight="1">
      <c r="F116" s="16"/>
    </row>
    <row r="117" ht="12" customHeight="1">
      <c r="F117" s="16"/>
    </row>
    <row r="118" ht="12" customHeight="1">
      <c r="F118" s="16"/>
    </row>
    <row r="119" ht="12" customHeight="1"/>
    <row r="120" ht="12" customHeight="1"/>
  </sheetData>
  <mergeCells count="10">
    <mergeCell ref="A53:A55"/>
    <mergeCell ref="B53:B55"/>
    <mergeCell ref="C53:E53"/>
    <mergeCell ref="C54:C55"/>
    <mergeCell ref="A3:E3"/>
    <mergeCell ref="A4:E4"/>
    <mergeCell ref="C6:E6"/>
    <mergeCell ref="A6:A8"/>
    <mergeCell ref="B6:B8"/>
    <mergeCell ref="C7:C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03"/>
  <sheetViews>
    <sheetView workbookViewId="0" topLeftCell="A1">
      <selection activeCell="A5" sqref="A5"/>
    </sheetView>
  </sheetViews>
  <sheetFormatPr defaultColWidth="11.421875" defaultRowHeight="12.75"/>
  <cols>
    <col min="1" max="1" width="41.421875" style="23" customWidth="1"/>
    <col min="2" max="2" width="6.8515625" style="23" customWidth="1"/>
    <col min="3" max="3" width="6.7109375" style="23" bestFit="1" customWidth="1"/>
    <col min="4" max="4" width="6.421875" style="23" bestFit="1" customWidth="1"/>
    <col min="5" max="5" width="8.28125" style="23" bestFit="1" customWidth="1"/>
    <col min="6" max="6" width="8.7109375" style="23" customWidth="1"/>
    <col min="7" max="7" width="7.8515625" style="23" bestFit="1" customWidth="1"/>
    <col min="8" max="8" width="6.00390625" style="23" bestFit="1" customWidth="1"/>
    <col min="9" max="9" width="6.8515625" style="23" bestFit="1" customWidth="1"/>
    <col min="10" max="10" width="7.7109375" style="23" customWidth="1"/>
    <col min="11" max="11" width="7.00390625" style="23" bestFit="1" customWidth="1"/>
    <col min="12" max="16384" width="11.421875" style="23" customWidth="1"/>
  </cols>
  <sheetData>
    <row r="1" spans="1:54" s="16" customFormat="1" ht="12">
      <c r="A1" s="15" t="s">
        <v>225</v>
      </c>
      <c r="C1" s="17"/>
      <c r="D1" s="17"/>
      <c r="E1" s="17"/>
      <c r="F1" s="17"/>
      <c r="H1" s="17"/>
      <c r="I1" s="17"/>
      <c r="K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</row>
    <row r="2" spans="3:54" s="16" customFormat="1" ht="12">
      <c r="C2" s="17"/>
      <c r="D2" s="17"/>
      <c r="E2" s="17"/>
      <c r="F2" s="17"/>
      <c r="H2" s="17"/>
      <c r="I2" s="17"/>
      <c r="K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6" customFormat="1" ht="19.5" customHeight="1">
      <c r="A3" s="144" t="s">
        <v>213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s="16" customFormat="1" ht="19.5" customHeight="1">
      <c r="A4" s="144" t="s">
        <v>230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s="16" customFormat="1" ht="30" customHeight="1" thickBot="1">
      <c r="A5" s="19"/>
      <c r="B5" s="19"/>
      <c r="C5" s="20"/>
      <c r="D5" s="20"/>
      <c r="E5" s="20"/>
      <c r="F5" s="20"/>
      <c r="G5" s="19"/>
      <c r="H5" s="20"/>
      <c r="I5" s="20"/>
      <c r="J5" s="19"/>
      <c r="K5" s="20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s="16" customFormat="1" ht="18" customHeight="1" thickBot="1">
      <c r="A6" s="125" t="s">
        <v>23</v>
      </c>
      <c r="B6" s="146" t="s">
        <v>8</v>
      </c>
      <c r="C6" s="123" t="s">
        <v>25</v>
      </c>
      <c r="D6" s="124"/>
      <c r="E6" s="124"/>
      <c r="F6" s="124"/>
      <c r="G6" s="124"/>
      <c r="H6" s="124"/>
      <c r="I6" s="124"/>
      <c r="J6" s="124"/>
      <c r="K6" s="124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s="16" customFormat="1" ht="18" customHeight="1">
      <c r="A7" s="126"/>
      <c r="B7" s="146"/>
      <c r="C7" s="21" t="s">
        <v>197</v>
      </c>
      <c r="D7" s="21" t="s">
        <v>91</v>
      </c>
      <c r="E7" s="21" t="s">
        <v>198</v>
      </c>
      <c r="F7" s="21" t="s">
        <v>199</v>
      </c>
      <c r="G7" s="21" t="s">
        <v>201</v>
      </c>
      <c r="H7" s="21" t="s">
        <v>202</v>
      </c>
      <c r="I7" s="21" t="s">
        <v>2</v>
      </c>
      <c r="J7" s="21" t="s">
        <v>205</v>
      </c>
      <c r="K7" s="21" t="s">
        <v>203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s="16" customFormat="1" ht="18.75" customHeight="1" thickBot="1">
      <c r="A8" s="127"/>
      <c r="B8" s="147"/>
      <c r="C8" s="22" t="s">
        <v>26</v>
      </c>
      <c r="D8" s="22" t="s">
        <v>92</v>
      </c>
      <c r="E8" s="22" t="s">
        <v>89</v>
      </c>
      <c r="F8" s="22" t="s">
        <v>200</v>
      </c>
      <c r="G8" s="22" t="s">
        <v>94</v>
      </c>
      <c r="H8" s="22" t="s">
        <v>95</v>
      </c>
      <c r="I8" s="22"/>
      <c r="J8" s="22" t="s">
        <v>206</v>
      </c>
      <c r="K8" s="22" t="s">
        <v>204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2" ht="12">
      <c r="A9" s="16"/>
      <c r="B9" s="24"/>
    </row>
    <row r="10" spans="1:11" ht="14.25" customHeight="1">
      <c r="A10" s="18" t="s">
        <v>8</v>
      </c>
      <c r="B10" s="26">
        <f>SUM(C10:K10)</f>
        <v>1039</v>
      </c>
      <c r="C10" s="27">
        <f aca="true" t="shared" si="0" ref="C10:K10">SUM(C12:C98)-C71</f>
        <v>685</v>
      </c>
      <c r="D10" s="27">
        <f t="shared" si="0"/>
        <v>223</v>
      </c>
      <c r="E10" s="27">
        <f t="shared" si="0"/>
        <v>52</v>
      </c>
      <c r="F10" s="27">
        <f t="shared" si="0"/>
        <v>33</v>
      </c>
      <c r="G10" s="27">
        <f t="shared" si="0"/>
        <v>30</v>
      </c>
      <c r="H10" s="27">
        <f t="shared" si="0"/>
        <v>12</v>
      </c>
      <c r="I10" s="27">
        <f t="shared" si="0"/>
        <v>1</v>
      </c>
      <c r="J10" s="27">
        <f t="shared" si="0"/>
        <v>1</v>
      </c>
      <c r="K10" s="27">
        <f t="shared" si="0"/>
        <v>2</v>
      </c>
    </row>
    <row r="11" spans="1:2" ht="12">
      <c r="A11" s="16"/>
      <c r="B11" s="28"/>
    </row>
    <row r="12" spans="1:11" s="16" customFormat="1" ht="13.5" customHeight="1">
      <c r="A12" s="16" t="s">
        <v>192</v>
      </c>
      <c r="B12" s="29">
        <f>SUM(C12:K12)</f>
        <v>1</v>
      </c>
      <c r="C12" s="30">
        <v>1</v>
      </c>
      <c r="D12" s="31">
        <v>0</v>
      </c>
      <c r="E12" s="31">
        <v>0</v>
      </c>
      <c r="F12" s="31">
        <v>0</v>
      </c>
      <c r="G12" s="30">
        <v>0</v>
      </c>
      <c r="H12" s="30">
        <v>0</v>
      </c>
      <c r="I12" s="31">
        <v>0</v>
      </c>
      <c r="J12" s="30">
        <v>0</v>
      </c>
      <c r="K12" s="31">
        <v>0</v>
      </c>
    </row>
    <row r="13" spans="1:11" ht="13.5" customHeight="1">
      <c r="A13" s="16" t="s">
        <v>27</v>
      </c>
      <c r="B13" s="29">
        <f aca="true" t="shared" si="1" ref="B13:B52">SUM(C13:K13)</f>
        <v>1</v>
      </c>
      <c r="C13" s="32">
        <v>1</v>
      </c>
      <c r="D13" s="32">
        <v>0</v>
      </c>
      <c r="E13" s="31">
        <v>0</v>
      </c>
      <c r="F13" s="32">
        <v>0</v>
      </c>
      <c r="G13" s="32">
        <v>0</v>
      </c>
      <c r="H13" s="31">
        <v>0</v>
      </c>
      <c r="I13" s="31">
        <v>0</v>
      </c>
      <c r="J13" s="30">
        <v>0</v>
      </c>
      <c r="K13" s="32">
        <v>0</v>
      </c>
    </row>
    <row r="14" spans="1:11" ht="13.5" customHeight="1">
      <c r="A14" s="16" t="s">
        <v>28</v>
      </c>
      <c r="B14" s="29">
        <f t="shared" si="1"/>
        <v>4</v>
      </c>
      <c r="C14" s="32">
        <v>1</v>
      </c>
      <c r="D14" s="32">
        <v>3</v>
      </c>
      <c r="E14" s="31">
        <v>0</v>
      </c>
      <c r="F14" s="32">
        <v>0</v>
      </c>
      <c r="G14" s="32">
        <v>0</v>
      </c>
      <c r="H14" s="31">
        <v>0</v>
      </c>
      <c r="I14" s="31">
        <v>0</v>
      </c>
      <c r="J14" s="30">
        <v>0</v>
      </c>
      <c r="K14" s="32">
        <v>0</v>
      </c>
    </row>
    <row r="15" spans="1:11" ht="13.5" customHeight="1">
      <c r="A15" s="16" t="s">
        <v>29</v>
      </c>
      <c r="B15" s="29">
        <f t="shared" si="1"/>
        <v>3</v>
      </c>
      <c r="C15" s="32">
        <v>2</v>
      </c>
      <c r="D15" s="32">
        <v>1</v>
      </c>
      <c r="E15" s="31">
        <v>0</v>
      </c>
      <c r="F15" s="32">
        <v>0</v>
      </c>
      <c r="G15" s="32">
        <v>0</v>
      </c>
      <c r="H15" s="31">
        <v>0</v>
      </c>
      <c r="I15" s="31">
        <v>0</v>
      </c>
      <c r="J15" s="30">
        <v>0</v>
      </c>
      <c r="K15" s="32">
        <v>0</v>
      </c>
    </row>
    <row r="16" spans="1:11" ht="13.5" customHeight="1">
      <c r="A16" s="16" t="s">
        <v>30</v>
      </c>
      <c r="B16" s="29">
        <f t="shared" si="1"/>
        <v>9</v>
      </c>
      <c r="C16" s="32">
        <v>7</v>
      </c>
      <c r="D16" s="32">
        <v>0</v>
      </c>
      <c r="E16" s="32">
        <v>1</v>
      </c>
      <c r="F16" s="32">
        <v>0</v>
      </c>
      <c r="G16" s="32">
        <v>0</v>
      </c>
      <c r="H16" s="32">
        <v>1</v>
      </c>
      <c r="I16" s="31">
        <v>0</v>
      </c>
      <c r="J16" s="30">
        <v>0</v>
      </c>
      <c r="K16" s="32">
        <v>0</v>
      </c>
    </row>
    <row r="17" spans="1:11" ht="13.5" customHeight="1">
      <c r="A17" s="16" t="s">
        <v>31</v>
      </c>
      <c r="B17" s="29">
        <f t="shared" si="1"/>
        <v>4</v>
      </c>
      <c r="C17" s="32">
        <v>2</v>
      </c>
      <c r="D17" s="32">
        <v>1</v>
      </c>
      <c r="E17" s="31">
        <v>0</v>
      </c>
      <c r="F17" s="32">
        <v>1</v>
      </c>
      <c r="G17" s="32">
        <v>0</v>
      </c>
      <c r="H17" s="31">
        <v>0</v>
      </c>
      <c r="I17" s="31">
        <v>0</v>
      </c>
      <c r="J17" s="30">
        <v>0</v>
      </c>
      <c r="K17" s="32">
        <v>0</v>
      </c>
    </row>
    <row r="18" spans="1:11" ht="13.5" customHeight="1">
      <c r="A18" s="16" t="s">
        <v>32</v>
      </c>
      <c r="B18" s="29">
        <f t="shared" si="1"/>
        <v>20</v>
      </c>
      <c r="C18" s="32">
        <v>13</v>
      </c>
      <c r="D18" s="32">
        <v>5</v>
      </c>
      <c r="E18" s="32">
        <v>2</v>
      </c>
      <c r="F18" s="32">
        <v>0</v>
      </c>
      <c r="G18" s="32">
        <v>0</v>
      </c>
      <c r="H18" s="31">
        <v>0</v>
      </c>
      <c r="I18" s="31">
        <v>0</v>
      </c>
      <c r="J18" s="30">
        <v>0</v>
      </c>
      <c r="K18" s="32">
        <v>0</v>
      </c>
    </row>
    <row r="19" spans="1:11" ht="13.5" customHeight="1">
      <c r="A19" s="16" t="s">
        <v>33</v>
      </c>
      <c r="B19" s="29">
        <f t="shared" si="1"/>
        <v>8</v>
      </c>
      <c r="C19" s="32">
        <v>6</v>
      </c>
      <c r="D19" s="32">
        <v>0</v>
      </c>
      <c r="E19" s="32">
        <v>2</v>
      </c>
      <c r="F19" s="32">
        <v>0</v>
      </c>
      <c r="G19" s="32">
        <v>0</v>
      </c>
      <c r="H19" s="31">
        <v>0</v>
      </c>
      <c r="I19" s="31">
        <v>0</v>
      </c>
      <c r="J19" s="30">
        <v>0</v>
      </c>
      <c r="K19" s="32">
        <v>0</v>
      </c>
    </row>
    <row r="20" spans="1:11" ht="13.5" customHeight="1">
      <c r="A20" s="16" t="s">
        <v>34</v>
      </c>
      <c r="B20" s="29">
        <f t="shared" si="1"/>
        <v>2</v>
      </c>
      <c r="C20" s="32">
        <v>0</v>
      </c>
      <c r="D20" s="32">
        <v>0</v>
      </c>
      <c r="E20" s="32">
        <v>1</v>
      </c>
      <c r="F20" s="32">
        <v>1</v>
      </c>
      <c r="G20" s="32">
        <v>0</v>
      </c>
      <c r="H20" s="31">
        <v>0</v>
      </c>
      <c r="I20" s="31">
        <v>0</v>
      </c>
      <c r="J20" s="30">
        <v>0</v>
      </c>
      <c r="K20" s="32">
        <v>0</v>
      </c>
    </row>
    <row r="21" spans="1:11" ht="13.5" customHeight="1">
      <c r="A21" s="16" t="s">
        <v>35</v>
      </c>
      <c r="B21" s="29">
        <f t="shared" si="1"/>
        <v>16</v>
      </c>
      <c r="C21" s="32">
        <v>9</v>
      </c>
      <c r="D21" s="32">
        <v>7</v>
      </c>
      <c r="E21" s="31">
        <v>0</v>
      </c>
      <c r="F21" s="32">
        <v>0</v>
      </c>
      <c r="G21" s="32">
        <v>0</v>
      </c>
      <c r="H21" s="31">
        <v>0</v>
      </c>
      <c r="I21" s="31">
        <v>0</v>
      </c>
      <c r="J21" s="30">
        <v>0</v>
      </c>
      <c r="K21" s="32">
        <v>0</v>
      </c>
    </row>
    <row r="22" spans="1:11" ht="13.5" customHeight="1">
      <c r="A22" s="16" t="s">
        <v>36</v>
      </c>
      <c r="B22" s="29">
        <f t="shared" si="1"/>
        <v>1</v>
      </c>
      <c r="C22" s="32">
        <v>1</v>
      </c>
      <c r="D22" s="32">
        <v>0</v>
      </c>
      <c r="E22" s="31">
        <v>0</v>
      </c>
      <c r="F22" s="32">
        <v>0</v>
      </c>
      <c r="G22" s="32">
        <v>0</v>
      </c>
      <c r="H22" s="31">
        <v>0</v>
      </c>
      <c r="I22" s="31">
        <v>0</v>
      </c>
      <c r="J22" s="30">
        <v>0</v>
      </c>
      <c r="K22" s="32">
        <v>0</v>
      </c>
    </row>
    <row r="23" spans="1:11" ht="13.5" customHeight="1">
      <c r="A23" s="16" t="s">
        <v>38</v>
      </c>
      <c r="B23" s="29">
        <f t="shared" si="1"/>
        <v>32</v>
      </c>
      <c r="C23" s="32">
        <v>19</v>
      </c>
      <c r="D23" s="32">
        <v>5</v>
      </c>
      <c r="E23" s="32">
        <v>3</v>
      </c>
      <c r="F23" s="32">
        <v>2</v>
      </c>
      <c r="G23" s="32">
        <v>2</v>
      </c>
      <c r="H23" s="32">
        <v>1</v>
      </c>
      <c r="I23" s="31">
        <v>0</v>
      </c>
      <c r="J23" s="30">
        <v>0</v>
      </c>
      <c r="K23" s="31">
        <v>0</v>
      </c>
    </row>
    <row r="24" spans="1:11" ht="13.5" customHeight="1">
      <c r="A24" s="16" t="s">
        <v>39</v>
      </c>
      <c r="B24" s="29">
        <f t="shared" si="1"/>
        <v>13</v>
      </c>
      <c r="C24" s="32">
        <v>9</v>
      </c>
      <c r="D24" s="32">
        <v>1</v>
      </c>
      <c r="E24" s="31">
        <v>0</v>
      </c>
      <c r="F24" s="32">
        <v>1</v>
      </c>
      <c r="G24" s="32">
        <v>0</v>
      </c>
      <c r="H24" s="31">
        <v>0</v>
      </c>
      <c r="I24" s="32">
        <v>1</v>
      </c>
      <c r="J24" s="30">
        <v>1</v>
      </c>
      <c r="K24" s="31">
        <v>0</v>
      </c>
    </row>
    <row r="25" spans="1:11" ht="13.5" customHeight="1">
      <c r="A25" s="16" t="s">
        <v>40</v>
      </c>
      <c r="B25" s="29">
        <f t="shared" si="1"/>
        <v>7</v>
      </c>
      <c r="C25" s="32">
        <v>3</v>
      </c>
      <c r="D25" s="32">
        <v>3</v>
      </c>
      <c r="E25" s="31">
        <v>0</v>
      </c>
      <c r="F25" s="31">
        <v>0</v>
      </c>
      <c r="G25" s="32">
        <v>0</v>
      </c>
      <c r="H25" s="32">
        <v>1</v>
      </c>
      <c r="I25" s="31">
        <v>0</v>
      </c>
      <c r="J25" s="30">
        <v>0</v>
      </c>
      <c r="K25" s="31">
        <v>0</v>
      </c>
    </row>
    <row r="26" spans="1:11" ht="13.5" customHeight="1">
      <c r="A26" s="16" t="s">
        <v>41</v>
      </c>
      <c r="B26" s="29">
        <f t="shared" si="1"/>
        <v>16</v>
      </c>
      <c r="C26" s="32">
        <v>11</v>
      </c>
      <c r="D26" s="32">
        <v>3</v>
      </c>
      <c r="E26" s="31">
        <v>0</v>
      </c>
      <c r="F26" s="31">
        <v>0</v>
      </c>
      <c r="G26" s="32">
        <v>2</v>
      </c>
      <c r="H26" s="31">
        <v>0</v>
      </c>
      <c r="I26" s="31">
        <v>0</v>
      </c>
      <c r="J26" s="30">
        <v>0</v>
      </c>
      <c r="K26" s="31">
        <v>0</v>
      </c>
    </row>
    <row r="27" spans="1:11" ht="13.5" customHeight="1">
      <c r="A27" s="16" t="s">
        <v>42</v>
      </c>
      <c r="B27" s="29">
        <f t="shared" si="1"/>
        <v>2</v>
      </c>
      <c r="C27" s="32">
        <v>1</v>
      </c>
      <c r="D27" s="32">
        <v>0</v>
      </c>
      <c r="E27" s="31">
        <v>0</v>
      </c>
      <c r="F27" s="32">
        <v>1</v>
      </c>
      <c r="G27" s="32">
        <v>0</v>
      </c>
      <c r="H27" s="31">
        <v>0</v>
      </c>
      <c r="I27" s="31">
        <v>0</v>
      </c>
      <c r="J27" s="30">
        <v>0</v>
      </c>
      <c r="K27" s="31">
        <v>0</v>
      </c>
    </row>
    <row r="28" spans="1:11" ht="13.5" customHeight="1">
      <c r="A28" s="16" t="s">
        <v>43</v>
      </c>
      <c r="B28" s="29">
        <f t="shared" si="1"/>
        <v>1</v>
      </c>
      <c r="C28" s="32">
        <v>1</v>
      </c>
      <c r="D28" s="31">
        <v>0</v>
      </c>
      <c r="E28" s="31">
        <v>0</v>
      </c>
      <c r="F28" s="31">
        <v>0</v>
      </c>
      <c r="G28" s="32">
        <v>0</v>
      </c>
      <c r="H28" s="31">
        <v>0</v>
      </c>
      <c r="I28" s="31">
        <v>0</v>
      </c>
      <c r="J28" s="30">
        <v>0</v>
      </c>
      <c r="K28" s="31">
        <v>0</v>
      </c>
    </row>
    <row r="29" spans="1:11" ht="13.5" customHeight="1">
      <c r="A29" s="16" t="s">
        <v>44</v>
      </c>
      <c r="B29" s="29">
        <f t="shared" si="1"/>
        <v>3</v>
      </c>
      <c r="C29" s="32">
        <v>3</v>
      </c>
      <c r="D29" s="31">
        <v>0</v>
      </c>
      <c r="E29" s="31">
        <v>0</v>
      </c>
      <c r="F29" s="31">
        <v>0</v>
      </c>
      <c r="G29" s="32">
        <v>0</v>
      </c>
      <c r="H29" s="31">
        <v>0</v>
      </c>
      <c r="I29" s="31">
        <v>0</v>
      </c>
      <c r="J29" s="30">
        <v>0</v>
      </c>
      <c r="K29" s="31">
        <v>0</v>
      </c>
    </row>
    <row r="30" spans="1:11" ht="13.5" customHeight="1">
      <c r="A30" s="16" t="s">
        <v>45</v>
      </c>
      <c r="B30" s="29">
        <f t="shared" si="1"/>
        <v>1</v>
      </c>
      <c r="C30" s="32">
        <v>1</v>
      </c>
      <c r="D30" s="31">
        <v>0</v>
      </c>
      <c r="E30" s="31">
        <v>0</v>
      </c>
      <c r="F30" s="31">
        <v>0</v>
      </c>
      <c r="G30" s="32">
        <v>0</v>
      </c>
      <c r="H30" s="31">
        <v>0</v>
      </c>
      <c r="I30" s="31">
        <v>0</v>
      </c>
      <c r="J30" s="30">
        <v>0</v>
      </c>
      <c r="K30" s="31">
        <v>0</v>
      </c>
    </row>
    <row r="31" spans="1:11" ht="13.5" customHeight="1">
      <c r="A31" s="16" t="s">
        <v>46</v>
      </c>
      <c r="B31" s="29">
        <f t="shared" si="1"/>
        <v>15</v>
      </c>
      <c r="C31" s="32">
        <v>10</v>
      </c>
      <c r="D31" s="32">
        <v>1</v>
      </c>
      <c r="E31" s="32">
        <v>3</v>
      </c>
      <c r="F31" s="31">
        <v>0</v>
      </c>
      <c r="G31" s="32">
        <v>1</v>
      </c>
      <c r="H31" s="31">
        <v>0</v>
      </c>
      <c r="I31" s="31">
        <v>0</v>
      </c>
      <c r="J31" s="30">
        <v>0</v>
      </c>
      <c r="K31" s="31">
        <v>0</v>
      </c>
    </row>
    <row r="32" spans="1:11" ht="13.5" customHeight="1">
      <c r="A32" s="16" t="s">
        <v>47</v>
      </c>
      <c r="B32" s="29">
        <f t="shared" si="1"/>
        <v>5</v>
      </c>
      <c r="C32" s="32">
        <v>3</v>
      </c>
      <c r="D32" s="32">
        <v>1</v>
      </c>
      <c r="E32" s="31">
        <v>0</v>
      </c>
      <c r="F32" s="31">
        <v>0</v>
      </c>
      <c r="G32" s="32">
        <v>0</v>
      </c>
      <c r="H32" s="31">
        <v>0</v>
      </c>
      <c r="I32" s="31">
        <v>0</v>
      </c>
      <c r="J32" s="30">
        <v>0</v>
      </c>
      <c r="K32" s="32">
        <v>1</v>
      </c>
    </row>
    <row r="33" spans="1:11" ht="13.5" customHeight="1">
      <c r="A33" s="16" t="s">
        <v>48</v>
      </c>
      <c r="B33" s="29">
        <f t="shared" si="1"/>
        <v>17</v>
      </c>
      <c r="C33" s="32">
        <v>12</v>
      </c>
      <c r="D33" s="32">
        <v>4</v>
      </c>
      <c r="E33" s="32">
        <v>1</v>
      </c>
      <c r="F33" s="31">
        <v>0</v>
      </c>
      <c r="G33" s="32">
        <v>0</v>
      </c>
      <c r="H33" s="31">
        <v>0</v>
      </c>
      <c r="I33" s="31">
        <v>0</v>
      </c>
      <c r="J33" s="30">
        <v>0</v>
      </c>
      <c r="K33" s="32">
        <v>0</v>
      </c>
    </row>
    <row r="34" spans="1:11" ht="13.5" customHeight="1">
      <c r="A34" s="16" t="s">
        <v>49</v>
      </c>
      <c r="B34" s="29">
        <f t="shared" si="1"/>
        <v>4</v>
      </c>
      <c r="C34" s="32">
        <v>2</v>
      </c>
      <c r="D34" s="32">
        <v>1</v>
      </c>
      <c r="E34" s="31">
        <v>0</v>
      </c>
      <c r="F34" s="32">
        <v>1</v>
      </c>
      <c r="G34" s="32">
        <v>0</v>
      </c>
      <c r="H34" s="31">
        <v>0</v>
      </c>
      <c r="I34" s="31">
        <v>0</v>
      </c>
      <c r="J34" s="30">
        <v>0</v>
      </c>
      <c r="K34" s="32">
        <v>0</v>
      </c>
    </row>
    <row r="35" spans="1:11" ht="13.5" customHeight="1">
      <c r="A35" s="16" t="s">
        <v>50</v>
      </c>
      <c r="B35" s="29">
        <f t="shared" si="1"/>
        <v>139</v>
      </c>
      <c r="C35" s="32">
        <v>98</v>
      </c>
      <c r="D35" s="32">
        <v>28</v>
      </c>
      <c r="E35" s="32">
        <v>1</v>
      </c>
      <c r="F35" s="32">
        <v>6</v>
      </c>
      <c r="G35" s="32">
        <v>5</v>
      </c>
      <c r="H35" s="32">
        <v>1</v>
      </c>
      <c r="I35" s="31">
        <v>0</v>
      </c>
      <c r="J35" s="30">
        <v>0</v>
      </c>
      <c r="K35" s="32">
        <v>0</v>
      </c>
    </row>
    <row r="36" spans="1:11" ht="13.5" customHeight="1">
      <c r="A36" s="16" t="s">
        <v>51</v>
      </c>
      <c r="B36" s="29">
        <f t="shared" si="1"/>
        <v>63</v>
      </c>
      <c r="C36" s="32">
        <v>47</v>
      </c>
      <c r="D36" s="32">
        <v>8</v>
      </c>
      <c r="E36" s="32">
        <v>5</v>
      </c>
      <c r="F36" s="32">
        <v>1</v>
      </c>
      <c r="G36" s="32">
        <v>2</v>
      </c>
      <c r="H36" s="31">
        <v>0</v>
      </c>
      <c r="I36" s="31">
        <v>0</v>
      </c>
      <c r="J36" s="30">
        <v>0</v>
      </c>
      <c r="K36" s="32">
        <v>0</v>
      </c>
    </row>
    <row r="37" spans="1:11" ht="13.5" customHeight="1">
      <c r="A37" s="16" t="s">
        <v>52</v>
      </c>
      <c r="B37" s="29">
        <f t="shared" si="1"/>
        <v>1</v>
      </c>
      <c r="C37" s="32">
        <v>1</v>
      </c>
      <c r="D37" s="32">
        <v>0</v>
      </c>
      <c r="E37" s="31">
        <v>0</v>
      </c>
      <c r="F37" s="32">
        <v>0</v>
      </c>
      <c r="G37" s="32">
        <v>0</v>
      </c>
      <c r="H37" s="31">
        <v>0</v>
      </c>
      <c r="I37" s="31">
        <v>0</v>
      </c>
      <c r="J37" s="30">
        <v>0</v>
      </c>
      <c r="K37" s="32">
        <v>0</v>
      </c>
    </row>
    <row r="38" spans="1:11" ht="13.5" customHeight="1">
      <c r="A38" s="16" t="s">
        <v>53</v>
      </c>
      <c r="B38" s="29">
        <f t="shared" si="1"/>
        <v>5</v>
      </c>
      <c r="C38" s="32">
        <v>3</v>
      </c>
      <c r="D38" s="32">
        <v>1</v>
      </c>
      <c r="E38" s="31">
        <v>0</v>
      </c>
      <c r="F38" s="32">
        <v>1</v>
      </c>
      <c r="G38" s="32">
        <v>0</v>
      </c>
      <c r="H38" s="31">
        <v>0</v>
      </c>
      <c r="I38" s="31">
        <v>0</v>
      </c>
      <c r="J38" s="30">
        <v>0</v>
      </c>
      <c r="K38" s="32">
        <v>0</v>
      </c>
    </row>
    <row r="39" spans="1:11" ht="13.5" customHeight="1">
      <c r="A39" s="16" t="s">
        <v>54</v>
      </c>
      <c r="B39" s="29">
        <f t="shared" si="1"/>
        <v>2</v>
      </c>
      <c r="C39" s="31">
        <v>1</v>
      </c>
      <c r="D39" s="32">
        <v>1</v>
      </c>
      <c r="E39" s="31">
        <v>0</v>
      </c>
      <c r="F39" s="31">
        <v>0</v>
      </c>
      <c r="G39" s="32">
        <v>0</v>
      </c>
      <c r="H39" s="31">
        <v>0</v>
      </c>
      <c r="I39" s="31">
        <v>0</v>
      </c>
      <c r="J39" s="30">
        <v>0</v>
      </c>
      <c r="K39" s="31">
        <v>0</v>
      </c>
    </row>
    <row r="40" spans="1:11" ht="13.5" customHeight="1">
      <c r="A40" s="16" t="s">
        <v>55</v>
      </c>
      <c r="B40" s="29">
        <f t="shared" si="1"/>
        <v>1</v>
      </c>
      <c r="C40" s="32">
        <v>1</v>
      </c>
      <c r="D40" s="31">
        <v>0</v>
      </c>
      <c r="E40" s="31">
        <v>0</v>
      </c>
      <c r="F40" s="31">
        <v>0</v>
      </c>
      <c r="G40" s="32">
        <v>0</v>
      </c>
      <c r="H40" s="31">
        <v>0</v>
      </c>
      <c r="I40" s="31">
        <v>0</v>
      </c>
      <c r="J40" s="30">
        <v>0</v>
      </c>
      <c r="K40" s="31">
        <v>0</v>
      </c>
    </row>
    <row r="41" spans="1:11" ht="13.5" customHeight="1">
      <c r="A41" s="16" t="s">
        <v>56</v>
      </c>
      <c r="B41" s="29">
        <f t="shared" si="1"/>
        <v>20</v>
      </c>
      <c r="C41" s="32">
        <v>9</v>
      </c>
      <c r="D41" s="31">
        <v>0</v>
      </c>
      <c r="E41" s="32">
        <v>4</v>
      </c>
      <c r="F41" s="32">
        <v>2</v>
      </c>
      <c r="G41" s="32">
        <v>4</v>
      </c>
      <c r="H41" s="32">
        <v>1</v>
      </c>
      <c r="I41" s="31">
        <v>0</v>
      </c>
      <c r="J41" s="30">
        <v>0</v>
      </c>
      <c r="K41" s="31">
        <v>0</v>
      </c>
    </row>
    <row r="42" spans="1:11" ht="13.5" customHeight="1">
      <c r="A42" s="16" t="s">
        <v>100</v>
      </c>
      <c r="B42" s="29">
        <f t="shared" si="1"/>
        <v>3</v>
      </c>
      <c r="C42" s="32">
        <v>2</v>
      </c>
      <c r="D42" s="32">
        <v>1</v>
      </c>
      <c r="E42" s="31">
        <v>0</v>
      </c>
      <c r="F42" s="31">
        <v>0</v>
      </c>
      <c r="G42" s="32">
        <v>0</v>
      </c>
      <c r="H42" s="31">
        <v>0</v>
      </c>
      <c r="I42" s="31">
        <v>0</v>
      </c>
      <c r="J42" s="30">
        <v>0</v>
      </c>
      <c r="K42" s="31">
        <v>0</v>
      </c>
    </row>
    <row r="43" spans="1:11" ht="13.5" customHeight="1">
      <c r="A43" s="16" t="s">
        <v>161</v>
      </c>
      <c r="B43" s="29">
        <f t="shared" si="1"/>
        <v>1</v>
      </c>
      <c r="C43" s="32">
        <v>1</v>
      </c>
      <c r="D43" s="31">
        <v>0</v>
      </c>
      <c r="E43" s="31">
        <v>0</v>
      </c>
      <c r="F43" s="31">
        <v>0</v>
      </c>
      <c r="G43" s="32">
        <v>0</v>
      </c>
      <c r="H43" s="31">
        <v>0</v>
      </c>
      <c r="I43" s="31">
        <v>0</v>
      </c>
      <c r="J43" s="30">
        <v>0</v>
      </c>
      <c r="K43" s="31">
        <v>0</v>
      </c>
    </row>
    <row r="44" spans="1:11" ht="13.5" customHeight="1">
      <c r="A44" s="16" t="s">
        <v>57</v>
      </c>
      <c r="B44" s="29">
        <f t="shared" si="1"/>
        <v>15</v>
      </c>
      <c r="C44" s="32">
        <v>12</v>
      </c>
      <c r="D44" s="31">
        <v>0</v>
      </c>
      <c r="E44" s="31">
        <v>0</v>
      </c>
      <c r="F44" s="32">
        <v>1</v>
      </c>
      <c r="G44" s="32">
        <v>2</v>
      </c>
      <c r="H44" s="31">
        <v>0</v>
      </c>
      <c r="I44" s="31">
        <v>0</v>
      </c>
      <c r="J44" s="30">
        <v>0</v>
      </c>
      <c r="K44" s="31">
        <v>0</v>
      </c>
    </row>
    <row r="45" spans="1:11" ht="13.5" customHeight="1">
      <c r="A45" s="16" t="s">
        <v>58</v>
      </c>
      <c r="B45" s="29">
        <f t="shared" si="1"/>
        <v>1</v>
      </c>
      <c r="C45" s="32">
        <v>1</v>
      </c>
      <c r="D45" s="31">
        <v>0</v>
      </c>
      <c r="E45" s="31">
        <v>0</v>
      </c>
      <c r="F45" s="31">
        <v>0</v>
      </c>
      <c r="G45" s="32">
        <v>0</v>
      </c>
      <c r="H45" s="31">
        <v>0</v>
      </c>
      <c r="I45" s="31">
        <v>0</v>
      </c>
      <c r="J45" s="30">
        <v>0</v>
      </c>
      <c r="K45" s="31">
        <v>0</v>
      </c>
    </row>
    <row r="46" spans="1:11" ht="13.5" customHeight="1">
      <c r="A46" s="16" t="s">
        <v>59</v>
      </c>
      <c r="B46" s="29">
        <f t="shared" si="1"/>
        <v>7</v>
      </c>
      <c r="C46" s="32">
        <v>5</v>
      </c>
      <c r="D46" s="32">
        <v>1</v>
      </c>
      <c r="E46" s="31">
        <v>0</v>
      </c>
      <c r="F46" s="31">
        <v>0</v>
      </c>
      <c r="G46" s="32">
        <v>1</v>
      </c>
      <c r="H46" s="31">
        <v>0</v>
      </c>
      <c r="I46" s="31">
        <v>0</v>
      </c>
      <c r="J46" s="30">
        <v>0</v>
      </c>
      <c r="K46" s="31">
        <v>0</v>
      </c>
    </row>
    <row r="47" spans="1:11" ht="13.5" customHeight="1">
      <c r="A47" s="16" t="s">
        <v>60</v>
      </c>
      <c r="B47" s="29">
        <f t="shared" si="1"/>
        <v>3</v>
      </c>
      <c r="C47" s="31">
        <v>0</v>
      </c>
      <c r="D47" s="32">
        <v>2</v>
      </c>
      <c r="E47" s="31">
        <v>0</v>
      </c>
      <c r="F47" s="31">
        <v>0</v>
      </c>
      <c r="G47" s="32">
        <v>1</v>
      </c>
      <c r="H47" s="31">
        <v>0</v>
      </c>
      <c r="I47" s="31">
        <v>0</v>
      </c>
      <c r="J47" s="30">
        <v>0</v>
      </c>
      <c r="K47" s="31">
        <v>0</v>
      </c>
    </row>
    <row r="48" spans="1:11" ht="13.5" customHeight="1">
      <c r="A48" s="16" t="s">
        <v>61</v>
      </c>
      <c r="B48" s="29">
        <f t="shared" si="1"/>
        <v>22</v>
      </c>
      <c r="C48" s="32">
        <v>16</v>
      </c>
      <c r="D48" s="32">
        <v>2</v>
      </c>
      <c r="E48" s="32">
        <v>1</v>
      </c>
      <c r="F48" s="32">
        <v>2</v>
      </c>
      <c r="G48" s="32">
        <v>0</v>
      </c>
      <c r="H48" s="32">
        <v>1</v>
      </c>
      <c r="I48" s="31">
        <v>0</v>
      </c>
      <c r="J48" s="30">
        <v>0</v>
      </c>
      <c r="K48" s="31">
        <v>0</v>
      </c>
    </row>
    <row r="49" spans="1:11" ht="13.5" customHeight="1">
      <c r="A49" s="16" t="s">
        <v>62</v>
      </c>
      <c r="B49" s="29">
        <f t="shared" si="1"/>
        <v>27</v>
      </c>
      <c r="C49" s="32">
        <v>10</v>
      </c>
      <c r="D49" s="32">
        <v>15</v>
      </c>
      <c r="E49" s="32">
        <v>1</v>
      </c>
      <c r="F49" s="31">
        <v>0</v>
      </c>
      <c r="G49" s="32">
        <v>1</v>
      </c>
      <c r="H49" s="31">
        <v>0</v>
      </c>
      <c r="I49" s="31">
        <v>0</v>
      </c>
      <c r="J49" s="30">
        <v>0</v>
      </c>
      <c r="K49" s="31">
        <v>0</v>
      </c>
    </row>
    <row r="50" spans="1:11" ht="13.5" customHeight="1">
      <c r="A50" s="16" t="s">
        <v>63</v>
      </c>
      <c r="B50" s="29">
        <f t="shared" si="1"/>
        <v>24</v>
      </c>
      <c r="C50" s="32">
        <v>15</v>
      </c>
      <c r="D50" s="32">
        <v>6</v>
      </c>
      <c r="E50" s="32">
        <v>1</v>
      </c>
      <c r="F50" s="32">
        <v>2</v>
      </c>
      <c r="G50" s="32">
        <v>0</v>
      </c>
      <c r="H50" s="31">
        <v>0</v>
      </c>
      <c r="I50" s="31">
        <v>0</v>
      </c>
      <c r="J50" s="30">
        <v>0</v>
      </c>
      <c r="K50" s="31">
        <v>0</v>
      </c>
    </row>
    <row r="51" spans="1:11" ht="13.5" customHeight="1">
      <c r="A51" s="16" t="s">
        <v>64</v>
      </c>
      <c r="B51" s="29">
        <f t="shared" si="1"/>
        <v>1</v>
      </c>
      <c r="C51" s="32">
        <v>1</v>
      </c>
      <c r="D51" s="31">
        <v>0</v>
      </c>
      <c r="E51" s="31">
        <v>0</v>
      </c>
      <c r="F51" s="31">
        <v>0</v>
      </c>
      <c r="G51" s="32">
        <v>0</v>
      </c>
      <c r="H51" s="31">
        <v>0</v>
      </c>
      <c r="I51" s="31">
        <v>0</v>
      </c>
      <c r="J51" s="30">
        <v>0</v>
      </c>
      <c r="K51" s="31">
        <v>0</v>
      </c>
    </row>
    <row r="52" spans="1:11" ht="13.5" customHeight="1">
      <c r="A52" s="16" t="s">
        <v>65</v>
      </c>
      <c r="B52" s="29">
        <f t="shared" si="1"/>
        <v>3</v>
      </c>
      <c r="C52" s="32">
        <v>1</v>
      </c>
      <c r="D52" s="32">
        <v>1</v>
      </c>
      <c r="E52" s="31">
        <v>0</v>
      </c>
      <c r="F52" s="31">
        <v>0</v>
      </c>
      <c r="G52" s="32">
        <v>1</v>
      </c>
      <c r="H52" s="31">
        <v>0</v>
      </c>
      <c r="I52" s="31">
        <v>0</v>
      </c>
      <c r="J52" s="30">
        <v>0</v>
      </c>
      <c r="K52" s="31">
        <v>0</v>
      </c>
    </row>
    <row r="53" spans="1:11" ht="13.5" customHeight="1">
      <c r="A53" s="16" t="s">
        <v>66</v>
      </c>
      <c r="B53" s="29">
        <f>SUM(C53:K53)</f>
        <v>6</v>
      </c>
      <c r="C53" s="32">
        <v>3</v>
      </c>
      <c r="D53" s="32">
        <v>0</v>
      </c>
      <c r="E53" s="32">
        <v>1</v>
      </c>
      <c r="F53" s="32">
        <v>1</v>
      </c>
      <c r="G53" s="32">
        <v>0</v>
      </c>
      <c r="H53" s="31">
        <v>0</v>
      </c>
      <c r="I53" s="31">
        <v>0</v>
      </c>
      <c r="J53" s="30">
        <v>0</v>
      </c>
      <c r="K53" s="31">
        <v>1</v>
      </c>
    </row>
    <row r="54" spans="1:11" ht="13.5" customHeight="1">
      <c r="A54" s="16" t="s">
        <v>194</v>
      </c>
      <c r="B54" s="29">
        <f>SUM(C54:K54)</f>
        <v>1</v>
      </c>
      <c r="C54" s="31">
        <v>0</v>
      </c>
      <c r="D54" s="32">
        <v>1</v>
      </c>
      <c r="E54" s="31">
        <v>0</v>
      </c>
      <c r="F54" s="31">
        <v>0</v>
      </c>
      <c r="G54" s="32">
        <v>0</v>
      </c>
      <c r="H54" s="31">
        <v>0</v>
      </c>
      <c r="I54" s="31">
        <v>0</v>
      </c>
      <c r="J54" s="30">
        <v>0</v>
      </c>
      <c r="K54" s="31">
        <v>0</v>
      </c>
    </row>
    <row r="55" spans="1:11" ht="13.5" customHeight="1">
      <c r="A55" s="16" t="s">
        <v>67</v>
      </c>
      <c r="B55" s="29">
        <f>SUM(C55:K55)</f>
        <v>1</v>
      </c>
      <c r="C55" s="31">
        <v>0</v>
      </c>
      <c r="D55" s="32">
        <v>0</v>
      </c>
      <c r="E55" s="31">
        <v>0</v>
      </c>
      <c r="F55" s="32">
        <v>1</v>
      </c>
      <c r="G55" s="32">
        <v>0</v>
      </c>
      <c r="H55" s="31">
        <v>0</v>
      </c>
      <c r="I55" s="31">
        <v>0</v>
      </c>
      <c r="J55" s="30">
        <v>0</v>
      </c>
      <c r="K55" s="31">
        <v>0</v>
      </c>
    </row>
    <row r="56" spans="1:11" ht="13.5" customHeight="1">
      <c r="A56" s="16" t="s">
        <v>68</v>
      </c>
      <c r="B56" s="29">
        <f>SUM(C56:K56)</f>
        <v>291</v>
      </c>
      <c r="C56" s="32">
        <v>197</v>
      </c>
      <c r="D56" s="32">
        <v>68</v>
      </c>
      <c r="E56" s="32">
        <v>13</v>
      </c>
      <c r="F56" s="32">
        <v>7</v>
      </c>
      <c r="G56" s="32">
        <v>4</v>
      </c>
      <c r="H56" s="32">
        <v>2</v>
      </c>
      <c r="I56" s="31">
        <v>0</v>
      </c>
      <c r="J56" s="30">
        <v>0</v>
      </c>
      <c r="K56" s="31">
        <v>0</v>
      </c>
    </row>
    <row r="57" spans="1:11" ht="12">
      <c r="A57" s="16"/>
      <c r="B57" s="17"/>
      <c r="C57" s="31"/>
      <c r="D57" s="32"/>
      <c r="E57" s="31"/>
      <c r="F57" s="32"/>
      <c r="G57" s="32"/>
      <c r="H57" s="31"/>
      <c r="I57" s="31"/>
      <c r="J57" s="30"/>
      <c r="K57" s="31"/>
    </row>
    <row r="58" spans="1:11" ht="12">
      <c r="A58" s="16"/>
      <c r="B58" s="17"/>
      <c r="C58" s="31"/>
      <c r="D58" s="32"/>
      <c r="E58" s="31"/>
      <c r="F58" s="32"/>
      <c r="G58" s="32"/>
      <c r="H58" s="31"/>
      <c r="I58" s="31"/>
      <c r="J58" s="30"/>
      <c r="K58" s="31"/>
    </row>
    <row r="59" spans="1:11" ht="12">
      <c r="A59" s="16"/>
      <c r="B59" s="17"/>
      <c r="C59" s="31"/>
      <c r="D59" s="32"/>
      <c r="E59" s="31"/>
      <c r="F59" s="32"/>
      <c r="G59" s="32"/>
      <c r="H59" s="31"/>
      <c r="I59" s="31"/>
      <c r="J59" s="30"/>
      <c r="K59" s="31"/>
    </row>
    <row r="60" spans="1:11" ht="12">
      <c r="A60" s="16"/>
      <c r="B60" s="17"/>
      <c r="C60" s="31"/>
      <c r="D60" s="32"/>
      <c r="E60" s="31"/>
      <c r="F60" s="32"/>
      <c r="G60" s="32"/>
      <c r="H60" s="31"/>
      <c r="I60" s="31"/>
      <c r="J60" s="30"/>
      <c r="K60" s="31"/>
    </row>
    <row r="61" spans="1:11" ht="12">
      <c r="A61" s="16"/>
      <c r="B61" s="17"/>
      <c r="C61" s="31"/>
      <c r="D61" s="32"/>
      <c r="E61" s="31"/>
      <c r="F61" s="32"/>
      <c r="G61" s="32"/>
      <c r="H61" s="31"/>
      <c r="I61" s="31"/>
      <c r="J61" s="30"/>
      <c r="K61" s="31"/>
    </row>
    <row r="62" spans="1:11" ht="12">
      <c r="A62" s="16"/>
      <c r="B62" s="17"/>
      <c r="C62" s="31"/>
      <c r="D62" s="32"/>
      <c r="E62" s="31"/>
      <c r="F62" s="32"/>
      <c r="G62" s="32"/>
      <c r="H62" s="31"/>
      <c r="I62" s="31"/>
      <c r="J62" s="30"/>
      <c r="K62" s="31"/>
    </row>
    <row r="63" spans="1:11" ht="12">
      <c r="A63" s="15" t="s">
        <v>226</v>
      </c>
      <c r="B63" s="17"/>
      <c r="C63" s="31"/>
      <c r="D63" s="32"/>
      <c r="E63" s="31"/>
      <c r="F63" s="32"/>
      <c r="G63" s="32"/>
      <c r="H63" s="31"/>
      <c r="I63" s="31"/>
      <c r="J63" s="30"/>
      <c r="K63" s="31"/>
    </row>
    <row r="64" spans="1:11" ht="12.75" thickBot="1">
      <c r="A64" s="16"/>
      <c r="B64" s="20"/>
      <c r="C64" s="31"/>
      <c r="D64" s="32"/>
      <c r="E64" s="31"/>
      <c r="F64" s="32"/>
      <c r="G64" s="32"/>
      <c r="H64" s="31"/>
      <c r="I64" s="31"/>
      <c r="J64" s="30"/>
      <c r="K64" s="31"/>
    </row>
    <row r="65" spans="1:54" s="16" customFormat="1" ht="18" customHeight="1" thickBot="1">
      <c r="A65" s="125" t="s">
        <v>23</v>
      </c>
      <c r="B65" s="145" t="s">
        <v>8</v>
      </c>
      <c r="C65" s="123" t="s">
        <v>25</v>
      </c>
      <c r="D65" s="124"/>
      <c r="E65" s="124"/>
      <c r="F65" s="124"/>
      <c r="G65" s="124"/>
      <c r="H65" s="124"/>
      <c r="I65" s="124"/>
      <c r="J65" s="124"/>
      <c r="K65" s="124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</row>
    <row r="66" spans="1:54" s="16" customFormat="1" ht="18" customHeight="1">
      <c r="A66" s="126"/>
      <c r="B66" s="146"/>
      <c r="C66" s="21" t="s">
        <v>197</v>
      </c>
      <c r="D66" s="21" t="s">
        <v>91</v>
      </c>
      <c r="E66" s="21" t="s">
        <v>198</v>
      </c>
      <c r="F66" s="21" t="s">
        <v>199</v>
      </c>
      <c r="G66" s="21" t="s">
        <v>201</v>
      </c>
      <c r="H66" s="21" t="s">
        <v>202</v>
      </c>
      <c r="I66" s="21" t="s">
        <v>2</v>
      </c>
      <c r="J66" s="21" t="s">
        <v>205</v>
      </c>
      <c r="K66" s="21" t="s">
        <v>203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</row>
    <row r="67" spans="1:54" s="16" customFormat="1" ht="20.25" customHeight="1" thickBot="1">
      <c r="A67" s="127"/>
      <c r="B67" s="147"/>
      <c r="C67" s="22" t="s">
        <v>26</v>
      </c>
      <c r="D67" s="22" t="s">
        <v>92</v>
      </c>
      <c r="E67" s="22" t="s">
        <v>89</v>
      </c>
      <c r="F67" s="22" t="s">
        <v>90</v>
      </c>
      <c r="G67" s="22" t="s">
        <v>94</v>
      </c>
      <c r="H67" s="22" t="s">
        <v>95</v>
      </c>
      <c r="I67" s="22"/>
      <c r="J67" s="22" t="s">
        <v>206</v>
      </c>
      <c r="K67" s="22" t="s">
        <v>204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</row>
    <row r="68" spans="1:11" ht="12">
      <c r="A68" s="16"/>
      <c r="B68" s="29"/>
      <c r="C68" s="31"/>
      <c r="D68" s="32"/>
      <c r="E68" s="31"/>
      <c r="F68" s="32"/>
      <c r="G68" s="32"/>
      <c r="H68" s="31"/>
      <c r="I68" s="31"/>
      <c r="J68" s="30"/>
      <c r="K68" s="31"/>
    </row>
    <row r="69" spans="1:11" ht="13.5" customHeight="1">
      <c r="A69" s="16" t="s">
        <v>69</v>
      </c>
      <c r="B69" s="29">
        <f aca="true" t="shared" si="2" ref="B69:B98">SUM(C69:K69)</f>
        <v>41</v>
      </c>
      <c r="C69" s="32">
        <v>33</v>
      </c>
      <c r="D69" s="32">
        <v>8</v>
      </c>
      <c r="E69" s="31">
        <v>0</v>
      </c>
      <c r="F69" s="31">
        <v>0</v>
      </c>
      <c r="G69" s="32">
        <v>0</v>
      </c>
      <c r="H69" s="31">
        <v>0</v>
      </c>
      <c r="I69" s="31">
        <v>0</v>
      </c>
      <c r="J69" s="30">
        <v>0</v>
      </c>
      <c r="K69" s="31">
        <v>0</v>
      </c>
    </row>
    <row r="70" spans="1:11" ht="13.5" customHeight="1">
      <c r="A70" s="16"/>
      <c r="B70" s="29"/>
      <c r="C70" s="32"/>
      <c r="D70" s="32"/>
      <c r="E70" s="32"/>
      <c r="F70" s="32"/>
      <c r="G70" s="32"/>
      <c r="H70" s="32"/>
      <c r="I70" s="32"/>
      <c r="J70" s="30"/>
      <c r="K70" s="32"/>
    </row>
    <row r="71" spans="1:41" ht="13.5" customHeight="1">
      <c r="A71" s="36" t="s">
        <v>93</v>
      </c>
      <c r="B71" s="26">
        <f>SUM(C71:K71)</f>
        <v>52</v>
      </c>
      <c r="C71" s="33">
        <f aca="true" t="shared" si="3" ref="C71:K71">SUM(C73:C76)</f>
        <v>45</v>
      </c>
      <c r="D71" s="33">
        <f t="shared" si="3"/>
        <v>4</v>
      </c>
      <c r="E71" s="33">
        <f t="shared" si="3"/>
        <v>1</v>
      </c>
      <c r="F71" s="33">
        <f t="shared" si="3"/>
        <v>1</v>
      </c>
      <c r="G71" s="33">
        <f t="shared" si="3"/>
        <v>0</v>
      </c>
      <c r="H71" s="33">
        <f t="shared" si="3"/>
        <v>1</v>
      </c>
      <c r="I71" s="33">
        <f t="shared" si="3"/>
        <v>0</v>
      </c>
      <c r="J71" s="33">
        <f t="shared" si="3"/>
        <v>0</v>
      </c>
      <c r="K71" s="33">
        <f t="shared" si="3"/>
        <v>0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</row>
    <row r="72" spans="1:11" ht="13.5" customHeight="1">
      <c r="A72" s="36"/>
      <c r="B72" s="29"/>
      <c r="C72" s="32"/>
      <c r="D72" s="32"/>
      <c r="E72" s="32"/>
      <c r="F72" s="32"/>
      <c r="G72" s="32"/>
      <c r="H72" s="32"/>
      <c r="I72" s="32"/>
      <c r="J72" s="30"/>
      <c r="K72" s="32"/>
    </row>
    <row r="73" spans="1:11" ht="13.5" customHeight="1">
      <c r="A73" s="16" t="s">
        <v>155</v>
      </c>
      <c r="B73" s="29">
        <f t="shared" si="2"/>
        <v>8</v>
      </c>
      <c r="C73" s="32">
        <v>5</v>
      </c>
      <c r="D73" s="32">
        <v>2</v>
      </c>
      <c r="E73" s="32">
        <v>1</v>
      </c>
      <c r="F73" s="32">
        <v>0</v>
      </c>
      <c r="G73" s="32">
        <v>0</v>
      </c>
      <c r="H73" s="32">
        <v>0</v>
      </c>
      <c r="I73" s="31">
        <v>0</v>
      </c>
      <c r="J73" s="30">
        <v>0</v>
      </c>
      <c r="K73" s="32">
        <v>0</v>
      </c>
    </row>
    <row r="74" spans="1:11" ht="13.5" customHeight="1">
      <c r="A74" s="16" t="s">
        <v>159</v>
      </c>
      <c r="B74" s="29">
        <f>SUM(C74:K74)</f>
        <v>8</v>
      </c>
      <c r="C74" s="32">
        <v>5</v>
      </c>
      <c r="D74" s="32">
        <v>1</v>
      </c>
      <c r="E74" s="31">
        <v>0</v>
      </c>
      <c r="F74" s="32">
        <v>1</v>
      </c>
      <c r="G74" s="31">
        <v>0</v>
      </c>
      <c r="H74" s="32">
        <v>1</v>
      </c>
      <c r="I74" s="31">
        <v>0</v>
      </c>
      <c r="J74" s="30">
        <v>0</v>
      </c>
      <c r="K74" s="31">
        <v>0</v>
      </c>
    </row>
    <row r="75" spans="1:11" ht="13.5" customHeight="1">
      <c r="A75" s="16" t="s">
        <v>156</v>
      </c>
      <c r="B75" s="29">
        <f t="shared" si="2"/>
        <v>35</v>
      </c>
      <c r="C75" s="32">
        <v>34</v>
      </c>
      <c r="D75" s="32">
        <v>1</v>
      </c>
      <c r="E75" s="31">
        <v>0</v>
      </c>
      <c r="F75" s="32">
        <v>0</v>
      </c>
      <c r="G75" s="32">
        <v>0</v>
      </c>
      <c r="H75" s="31">
        <v>0</v>
      </c>
      <c r="I75" s="31">
        <v>0</v>
      </c>
      <c r="J75" s="30">
        <v>0</v>
      </c>
      <c r="K75" s="32">
        <v>0</v>
      </c>
    </row>
    <row r="76" spans="1:11" ht="13.5" customHeight="1">
      <c r="A76" s="16" t="s">
        <v>157</v>
      </c>
      <c r="B76" s="29">
        <f t="shared" si="2"/>
        <v>1</v>
      </c>
      <c r="C76" s="32">
        <v>1</v>
      </c>
      <c r="D76" s="32">
        <v>0</v>
      </c>
      <c r="E76" s="31">
        <v>0</v>
      </c>
      <c r="F76" s="32">
        <v>0</v>
      </c>
      <c r="G76" s="32">
        <v>0</v>
      </c>
      <c r="H76" s="31">
        <v>0</v>
      </c>
      <c r="I76" s="31">
        <v>0</v>
      </c>
      <c r="J76" s="30">
        <v>0</v>
      </c>
      <c r="K76" s="32">
        <v>0</v>
      </c>
    </row>
    <row r="77" spans="1:11" ht="13.5" customHeight="1">
      <c r="A77" s="16"/>
      <c r="B77" s="29"/>
      <c r="C77" s="32"/>
      <c r="D77" s="32"/>
      <c r="E77" s="32"/>
      <c r="F77" s="32"/>
      <c r="G77" s="32"/>
      <c r="H77" s="32"/>
      <c r="I77" s="32"/>
      <c r="J77" s="30"/>
      <c r="K77" s="32"/>
    </row>
    <row r="78" spans="1:11" ht="13.5" customHeight="1">
      <c r="A78" s="16" t="s">
        <v>70</v>
      </c>
      <c r="B78" s="29">
        <f t="shared" si="2"/>
        <v>10</v>
      </c>
      <c r="C78" s="32">
        <v>4</v>
      </c>
      <c r="D78" s="32">
        <v>2</v>
      </c>
      <c r="E78" s="32">
        <v>3</v>
      </c>
      <c r="F78" s="32">
        <v>0</v>
      </c>
      <c r="G78" s="32">
        <v>1</v>
      </c>
      <c r="H78" s="32">
        <v>0</v>
      </c>
      <c r="I78" s="31">
        <v>0</v>
      </c>
      <c r="J78" s="30">
        <v>0</v>
      </c>
      <c r="K78" s="32">
        <v>0</v>
      </c>
    </row>
    <row r="79" spans="1:11" ht="13.5" customHeight="1">
      <c r="A79" s="16" t="s">
        <v>71</v>
      </c>
      <c r="B79" s="29">
        <f t="shared" si="2"/>
        <v>6</v>
      </c>
      <c r="C79" s="32">
        <v>4</v>
      </c>
      <c r="D79" s="32">
        <v>2</v>
      </c>
      <c r="E79" s="31">
        <v>0</v>
      </c>
      <c r="F79" s="32">
        <v>0</v>
      </c>
      <c r="G79" s="32">
        <v>0</v>
      </c>
      <c r="H79" s="31">
        <v>0</v>
      </c>
      <c r="I79" s="31">
        <v>0</v>
      </c>
      <c r="J79" s="30">
        <v>0</v>
      </c>
      <c r="K79" s="32">
        <v>0</v>
      </c>
    </row>
    <row r="80" spans="1:11" ht="13.5" customHeight="1">
      <c r="A80" s="16" t="s">
        <v>72</v>
      </c>
      <c r="B80" s="29">
        <f t="shared" si="2"/>
        <v>5</v>
      </c>
      <c r="C80" s="32">
        <v>5</v>
      </c>
      <c r="D80" s="32">
        <v>0</v>
      </c>
      <c r="E80" s="31">
        <v>0</v>
      </c>
      <c r="F80" s="32">
        <v>0</v>
      </c>
      <c r="G80" s="32">
        <v>0</v>
      </c>
      <c r="H80" s="31">
        <v>0</v>
      </c>
      <c r="I80" s="31">
        <v>0</v>
      </c>
      <c r="J80" s="30">
        <v>0</v>
      </c>
      <c r="K80" s="32">
        <v>0</v>
      </c>
    </row>
    <row r="81" spans="1:11" ht="13.5" customHeight="1">
      <c r="A81" s="16" t="s">
        <v>73</v>
      </c>
      <c r="B81" s="29">
        <f t="shared" si="2"/>
        <v>6</v>
      </c>
      <c r="C81" s="32">
        <v>5</v>
      </c>
      <c r="D81" s="32">
        <v>1</v>
      </c>
      <c r="E81" s="31">
        <v>0</v>
      </c>
      <c r="F81" s="32">
        <v>0</v>
      </c>
      <c r="G81" s="32">
        <v>0</v>
      </c>
      <c r="H81" s="31">
        <v>0</v>
      </c>
      <c r="I81" s="31">
        <v>0</v>
      </c>
      <c r="J81" s="30">
        <v>0</v>
      </c>
      <c r="K81" s="32">
        <v>0</v>
      </c>
    </row>
    <row r="82" spans="1:11" ht="13.5" customHeight="1">
      <c r="A82" s="16" t="s">
        <v>74</v>
      </c>
      <c r="B82" s="29">
        <f t="shared" si="2"/>
        <v>6</v>
      </c>
      <c r="C82" s="32">
        <v>4</v>
      </c>
      <c r="D82" s="32">
        <v>1</v>
      </c>
      <c r="E82" s="32">
        <v>1</v>
      </c>
      <c r="F82" s="32">
        <v>0</v>
      </c>
      <c r="G82" s="32">
        <v>0</v>
      </c>
      <c r="H82" s="31">
        <v>0</v>
      </c>
      <c r="I82" s="31">
        <v>0</v>
      </c>
      <c r="J82" s="30">
        <v>0</v>
      </c>
      <c r="K82" s="32">
        <v>0</v>
      </c>
    </row>
    <row r="83" spans="1:11" ht="13.5" customHeight="1">
      <c r="A83" s="16" t="s">
        <v>75</v>
      </c>
      <c r="B83" s="29">
        <f t="shared" si="2"/>
        <v>1</v>
      </c>
      <c r="C83" s="32">
        <v>1</v>
      </c>
      <c r="D83" s="32">
        <v>0</v>
      </c>
      <c r="E83" s="31">
        <v>0</v>
      </c>
      <c r="F83" s="32">
        <v>0</v>
      </c>
      <c r="G83" s="32">
        <v>0</v>
      </c>
      <c r="H83" s="31">
        <v>0</v>
      </c>
      <c r="I83" s="31">
        <v>0</v>
      </c>
      <c r="J83" s="30">
        <v>0</v>
      </c>
      <c r="K83" s="32">
        <v>0</v>
      </c>
    </row>
    <row r="84" spans="1:11" ht="13.5" customHeight="1">
      <c r="A84" s="16" t="s">
        <v>207</v>
      </c>
      <c r="B84" s="29">
        <f t="shared" si="2"/>
        <v>3</v>
      </c>
      <c r="C84" s="32">
        <v>2</v>
      </c>
      <c r="D84" s="32">
        <v>1</v>
      </c>
      <c r="E84" s="31">
        <v>0</v>
      </c>
      <c r="F84" s="32">
        <v>0</v>
      </c>
      <c r="G84" s="32">
        <v>0</v>
      </c>
      <c r="H84" s="31">
        <v>0</v>
      </c>
      <c r="I84" s="31">
        <v>0</v>
      </c>
      <c r="J84" s="30">
        <v>0</v>
      </c>
      <c r="K84" s="32">
        <v>0</v>
      </c>
    </row>
    <row r="85" spans="1:11" ht="13.5" customHeight="1">
      <c r="A85" s="16" t="s">
        <v>76</v>
      </c>
      <c r="B85" s="29">
        <f t="shared" si="2"/>
        <v>34</v>
      </c>
      <c r="C85" s="32">
        <v>21</v>
      </c>
      <c r="D85" s="32">
        <v>6</v>
      </c>
      <c r="E85" s="32">
        <v>4</v>
      </c>
      <c r="F85" s="32">
        <v>0</v>
      </c>
      <c r="G85" s="32">
        <v>2</v>
      </c>
      <c r="H85" s="32">
        <v>1</v>
      </c>
      <c r="I85" s="31">
        <v>0</v>
      </c>
      <c r="J85" s="30">
        <v>0</v>
      </c>
      <c r="K85" s="32">
        <v>0</v>
      </c>
    </row>
    <row r="86" spans="1:11" ht="13.5" customHeight="1">
      <c r="A86" s="16" t="s">
        <v>77</v>
      </c>
      <c r="B86" s="29">
        <f t="shared" si="2"/>
        <v>2</v>
      </c>
      <c r="C86" s="32">
        <v>2</v>
      </c>
      <c r="D86" s="32">
        <v>0</v>
      </c>
      <c r="E86" s="31">
        <v>0</v>
      </c>
      <c r="F86" s="32">
        <v>0</v>
      </c>
      <c r="G86" s="32">
        <v>0</v>
      </c>
      <c r="H86" s="31">
        <v>0</v>
      </c>
      <c r="I86" s="31">
        <v>0</v>
      </c>
      <c r="J86" s="30">
        <v>0</v>
      </c>
      <c r="K86" s="32">
        <v>0</v>
      </c>
    </row>
    <row r="87" spans="1:11" ht="13.5" customHeight="1">
      <c r="A87" s="16" t="s">
        <v>78</v>
      </c>
      <c r="B87" s="29">
        <f t="shared" si="2"/>
        <v>6</v>
      </c>
      <c r="C87" s="32">
        <v>4</v>
      </c>
      <c r="D87" s="32">
        <v>1</v>
      </c>
      <c r="E87" s="31">
        <v>0</v>
      </c>
      <c r="F87" s="32">
        <v>0</v>
      </c>
      <c r="G87" s="32">
        <v>1</v>
      </c>
      <c r="H87" s="31">
        <v>0</v>
      </c>
      <c r="I87" s="31">
        <v>0</v>
      </c>
      <c r="J87" s="30">
        <v>0</v>
      </c>
      <c r="K87" s="32">
        <v>0</v>
      </c>
    </row>
    <row r="88" spans="1:11" ht="13.5" customHeight="1">
      <c r="A88" s="16" t="s">
        <v>79</v>
      </c>
      <c r="B88" s="29">
        <f t="shared" si="2"/>
        <v>22</v>
      </c>
      <c r="C88" s="32">
        <v>2</v>
      </c>
      <c r="D88" s="32">
        <v>18</v>
      </c>
      <c r="E88" s="32">
        <v>2</v>
      </c>
      <c r="F88" s="32">
        <v>0</v>
      </c>
      <c r="G88" s="32">
        <v>0</v>
      </c>
      <c r="H88" s="31">
        <v>0</v>
      </c>
      <c r="I88" s="31">
        <v>0</v>
      </c>
      <c r="J88" s="30">
        <v>0</v>
      </c>
      <c r="K88" s="32">
        <v>0</v>
      </c>
    </row>
    <row r="89" spans="1:11" ht="13.5" customHeight="1">
      <c r="A89" s="16" t="s">
        <v>80</v>
      </c>
      <c r="B89" s="29">
        <f t="shared" si="2"/>
        <v>4</v>
      </c>
      <c r="C89" s="32">
        <v>1</v>
      </c>
      <c r="D89" s="32">
        <v>3</v>
      </c>
      <c r="E89" s="31">
        <v>0</v>
      </c>
      <c r="F89" s="32">
        <v>0</v>
      </c>
      <c r="G89" s="32">
        <v>0</v>
      </c>
      <c r="H89" s="31">
        <v>0</v>
      </c>
      <c r="I89" s="31">
        <v>0</v>
      </c>
      <c r="J89" s="30">
        <v>0</v>
      </c>
      <c r="K89" s="32">
        <v>0</v>
      </c>
    </row>
    <row r="90" spans="1:11" ht="13.5" customHeight="1">
      <c r="A90" s="16" t="s">
        <v>81</v>
      </c>
      <c r="B90" s="29">
        <f t="shared" si="2"/>
        <v>1</v>
      </c>
      <c r="C90" s="31">
        <v>0</v>
      </c>
      <c r="D90" s="32">
        <v>1</v>
      </c>
      <c r="E90" s="31">
        <v>0</v>
      </c>
      <c r="F90" s="31">
        <v>0</v>
      </c>
      <c r="G90" s="32">
        <v>0</v>
      </c>
      <c r="H90" s="31">
        <v>0</v>
      </c>
      <c r="I90" s="31">
        <v>0</v>
      </c>
      <c r="J90" s="30">
        <v>0</v>
      </c>
      <c r="K90" s="31">
        <v>0</v>
      </c>
    </row>
    <row r="91" spans="1:11" ht="13.5" customHeight="1">
      <c r="A91" s="16" t="s">
        <v>82</v>
      </c>
      <c r="B91" s="29">
        <f t="shared" si="2"/>
        <v>1</v>
      </c>
      <c r="C91" s="31">
        <v>0</v>
      </c>
      <c r="D91" s="32">
        <v>1</v>
      </c>
      <c r="E91" s="31">
        <v>0</v>
      </c>
      <c r="F91" s="31">
        <v>0</v>
      </c>
      <c r="G91" s="32">
        <v>0</v>
      </c>
      <c r="H91" s="31">
        <v>0</v>
      </c>
      <c r="I91" s="31">
        <v>0</v>
      </c>
      <c r="J91" s="30">
        <v>0</v>
      </c>
      <c r="K91" s="31">
        <v>0</v>
      </c>
    </row>
    <row r="92" spans="1:11" ht="13.5" customHeight="1">
      <c r="A92" s="16" t="s">
        <v>83</v>
      </c>
      <c r="B92" s="29">
        <f t="shared" si="2"/>
        <v>2</v>
      </c>
      <c r="C92" s="32">
        <v>1</v>
      </c>
      <c r="D92" s="31">
        <v>0</v>
      </c>
      <c r="E92" s="31">
        <v>0</v>
      </c>
      <c r="F92" s="31">
        <v>0</v>
      </c>
      <c r="G92" s="32">
        <v>0</v>
      </c>
      <c r="H92" s="32">
        <v>1</v>
      </c>
      <c r="I92" s="31">
        <v>0</v>
      </c>
      <c r="J92" s="30">
        <v>0</v>
      </c>
      <c r="K92" s="31">
        <v>0</v>
      </c>
    </row>
    <row r="93" spans="1:11" ht="13.5" customHeight="1">
      <c r="A93" s="16" t="s">
        <v>84</v>
      </c>
      <c r="B93" s="29">
        <f t="shared" si="2"/>
        <v>1</v>
      </c>
      <c r="C93" s="32">
        <v>1</v>
      </c>
      <c r="D93" s="31">
        <v>0</v>
      </c>
      <c r="E93" s="31">
        <v>0</v>
      </c>
      <c r="F93" s="31">
        <v>0</v>
      </c>
      <c r="G93" s="32">
        <v>0</v>
      </c>
      <c r="H93" s="31">
        <v>0</v>
      </c>
      <c r="I93" s="31">
        <v>0</v>
      </c>
      <c r="J93" s="30">
        <v>0</v>
      </c>
      <c r="K93" s="31">
        <v>0</v>
      </c>
    </row>
    <row r="94" spans="1:11" ht="13.5" customHeight="1">
      <c r="A94" s="16" t="s">
        <v>85</v>
      </c>
      <c r="B94" s="29">
        <f t="shared" si="2"/>
        <v>3</v>
      </c>
      <c r="C94" s="32">
        <v>0</v>
      </c>
      <c r="D94" s="32">
        <v>2</v>
      </c>
      <c r="E94" s="32">
        <v>1</v>
      </c>
      <c r="F94" s="31">
        <v>0</v>
      </c>
      <c r="G94" s="32">
        <v>0</v>
      </c>
      <c r="H94" s="31">
        <v>0</v>
      </c>
      <c r="I94" s="31">
        <v>0</v>
      </c>
      <c r="J94" s="30">
        <v>0</v>
      </c>
      <c r="K94" s="31">
        <v>0</v>
      </c>
    </row>
    <row r="95" spans="1:11" ht="13.5" customHeight="1">
      <c r="A95" s="16" t="s">
        <v>86</v>
      </c>
      <c r="B95" s="29">
        <f t="shared" si="2"/>
        <v>6</v>
      </c>
      <c r="C95" s="32">
        <v>4</v>
      </c>
      <c r="D95" s="32">
        <v>1</v>
      </c>
      <c r="E95" s="31">
        <v>0</v>
      </c>
      <c r="F95" s="31">
        <v>0</v>
      </c>
      <c r="G95" s="32">
        <v>0</v>
      </c>
      <c r="H95" s="32">
        <v>1</v>
      </c>
      <c r="I95" s="31">
        <v>0</v>
      </c>
      <c r="J95" s="30">
        <v>0</v>
      </c>
      <c r="K95" s="31">
        <v>0</v>
      </c>
    </row>
    <row r="96" spans="1:11" ht="13.5" customHeight="1">
      <c r="A96" s="16" t="s">
        <v>87</v>
      </c>
      <c r="B96" s="29">
        <f t="shared" si="2"/>
        <v>2</v>
      </c>
      <c r="C96" s="32">
        <v>2</v>
      </c>
      <c r="D96" s="31">
        <v>0</v>
      </c>
      <c r="E96" s="31">
        <v>0</v>
      </c>
      <c r="F96" s="31">
        <v>0</v>
      </c>
      <c r="G96" s="32">
        <v>0</v>
      </c>
      <c r="H96" s="31">
        <v>0</v>
      </c>
      <c r="I96" s="31">
        <v>0</v>
      </c>
      <c r="J96" s="30">
        <v>0</v>
      </c>
      <c r="K96" s="31">
        <v>0</v>
      </c>
    </row>
    <row r="97" spans="1:11" ht="13.5" customHeight="1">
      <c r="A97" s="16" t="s">
        <v>88</v>
      </c>
      <c r="B97" s="29">
        <f t="shared" si="2"/>
        <v>2</v>
      </c>
      <c r="C97" s="32">
        <v>2</v>
      </c>
      <c r="D97" s="31">
        <v>0</v>
      </c>
      <c r="E97" s="31">
        <v>0</v>
      </c>
      <c r="F97" s="31">
        <v>0</v>
      </c>
      <c r="G97" s="32">
        <v>0</v>
      </c>
      <c r="H97" s="31">
        <v>0</v>
      </c>
      <c r="I97" s="31">
        <v>0</v>
      </c>
      <c r="J97" s="30">
        <v>0</v>
      </c>
      <c r="K97" s="31">
        <v>0</v>
      </c>
    </row>
    <row r="98" spans="1:11" ht="13.5" customHeight="1">
      <c r="A98" s="16" t="s">
        <v>37</v>
      </c>
      <c r="B98" s="29">
        <f t="shared" si="2"/>
        <v>1</v>
      </c>
      <c r="C98" s="31">
        <v>0</v>
      </c>
      <c r="D98" s="32">
        <v>0</v>
      </c>
      <c r="E98" s="31">
        <v>0</v>
      </c>
      <c r="F98" s="32">
        <v>1</v>
      </c>
      <c r="G98" s="32">
        <v>0</v>
      </c>
      <c r="H98" s="31">
        <v>0</v>
      </c>
      <c r="I98" s="31">
        <v>0</v>
      </c>
      <c r="J98" s="30">
        <v>0</v>
      </c>
      <c r="K98" s="31">
        <v>0</v>
      </c>
    </row>
    <row r="99" spans="1:11" ht="13.5" customHeight="1" thickBot="1">
      <c r="A99" s="19"/>
      <c r="B99" s="34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2">
      <c r="A100" s="9" t="s">
        <v>210</v>
      </c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2">
      <c r="A101" s="16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2">
      <c r="A102" s="16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2">
      <c r="A103" s="16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2">
      <c r="A104" s="16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12">
      <c r="A105" s="16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12">
      <c r="A106" s="16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ht="12">
      <c r="A107" s="16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12">
      <c r="A108" s="16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2">
      <c r="A109" s="16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12">
      <c r="A110" s="16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12">
      <c r="A111" s="16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ht="12">
      <c r="A112" s="16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12">
      <c r="A113" s="16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12">
      <c r="A114" s="16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12">
      <c r="A115" s="16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12">
      <c r="A116" s="16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ht="12">
      <c r="A117" s="16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ht="12">
      <c r="A118" s="16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12">
      <c r="A119" s="16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ht="12">
      <c r="A120" s="16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ht="12">
      <c r="A121" s="16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ht="12">
      <c r="A122" s="16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ht="12">
      <c r="A123" s="16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ht="12">
      <c r="A124" s="16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ht="12">
      <c r="A125" s="16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ht="12">
      <c r="A126" s="16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ht="12">
      <c r="A127" s="16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ht="12">
      <c r="A128" s="16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ht="12">
      <c r="A129" s="16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ht="12">
      <c r="A130" s="16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ht="12">
      <c r="A131" s="16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ht="12">
      <c r="A132" s="16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ht="12">
      <c r="A133" s="16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ht="12">
      <c r="A134" s="16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ht="12">
      <c r="A135" s="16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ht="12">
      <c r="A136" s="16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ht="12">
      <c r="A137" s="16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ht="12">
      <c r="A138" s="16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ht="12">
      <c r="A139" s="16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ht="12">
      <c r="A140" s="16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ht="12">
      <c r="A141" s="16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ht="12">
      <c r="A142" s="16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ht="12">
      <c r="A143" s="16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ht="12">
      <c r="A144" s="16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ht="12">
      <c r="A145" s="16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ht="12">
      <c r="A146" s="16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ht="12">
      <c r="A147" s="16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ht="12">
      <c r="A148" s="16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ht="12">
      <c r="A149" s="16"/>
      <c r="C149" s="35"/>
      <c r="D149" s="35"/>
      <c r="E149" s="35"/>
      <c r="F149" s="35"/>
      <c r="G149" s="35"/>
      <c r="H149" s="35"/>
      <c r="I149" s="35"/>
      <c r="J149" s="35"/>
      <c r="K149" s="35"/>
    </row>
    <row r="150" ht="12">
      <c r="A150" s="16"/>
    </row>
    <row r="151" ht="12">
      <c r="A151" s="16"/>
    </row>
    <row r="152" ht="12">
      <c r="A152" s="16"/>
    </row>
    <row r="153" ht="12">
      <c r="A153" s="16"/>
    </row>
    <row r="154" ht="12">
      <c r="A154" s="16"/>
    </row>
    <row r="155" ht="12">
      <c r="A155" s="16"/>
    </row>
    <row r="156" ht="12">
      <c r="A156" s="16"/>
    </row>
    <row r="157" ht="12">
      <c r="A157" s="16"/>
    </row>
    <row r="158" ht="12">
      <c r="A158" s="16"/>
    </row>
    <row r="159" ht="12">
      <c r="A159" s="16"/>
    </row>
    <row r="160" ht="12">
      <c r="A160" s="16"/>
    </row>
    <row r="161" ht="12">
      <c r="A161" s="16"/>
    </row>
    <row r="162" ht="12">
      <c r="A162" s="16"/>
    </row>
    <row r="163" ht="12">
      <c r="A163" s="16"/>
    </row>
    <row r="164" ht="12">
      <c r="A164" s="16"/>
    </row>
    <row r="165" ht="12">
      <c r="A165" s="16"/>
    </row>
    <row r="166" ht="12">
      <c r="A166" s="16"/>
    </row>
    <row r="167" ht="12">
      <c r="A167" s="16"/>
    </row>
    <row r="168" ht="12">
      <c r="A168" s="16"/>
    </row>
    <row r="169" ht="12">
      <c r="A169" s="16"/>
    </row>
    <row r="170" ht="12">
      <c r="A170" s="16"/>
    </row>
    <row r="171" ht="12">
      <c r="A171" s="16"/>
    </row>
    <row r="172" ht="12">
      <c r="A172" s="16"/>
    </row>
    <row r="173" ht="12">
      <c r="A173" s="16"/>
    </row>
    <row r="174" ht="12">
      <c r="A174" s="16"/>
    </row>
    <row r="175" ht="12">
      <c r="A175" s="16"/>
    </row>
    <row r="176" ht="12">
      <c r="A176" s="16"/>
    </row>
    <row r="177" ht="12">
      <c r="A177" s="16"/>
    </row>
    <row r="178" ht="12">
      <c r="A178" s="16"/>
    </row>
    <row r="179" ht="12">
      <c r="A179" s="16"/>
    </row>
    <row r="180" ht="12">
      <c r="A180" s="16"/>
    </row>
    <row r="181" ht="12">
      <c r="A181" s="16"/>
    </row>
    <row r="182" ht="12">
      <c r="A182" s="16"/>
    </row>
    <row r="183" ht="12">
      <c r="A183" s="16"/>
    </row>
    <row r="184" ht="12">
      <c r="A184" s="16"/>
    </row>
    <row r="185" ht="12">
      <c r="A185" s="16"/>
    </row>
    <row r="186" ht="12">
      <c r="A186" s="16"/>
    </row>
    <row r="187" ht="12">
      <c r="A187" s="16"/>
    </row>
    <row r="188" ht="12">
      <c r="A188" s="16"/>
    </row>
    <row r="189" ht="12">
      <c r="A189" s="16"/>
    </row>
    <row r="190" ht="12">
      <c r="A190" s="16"/>
    </row>
    <row r="191" ht="12">
      <c r="A191" s="16"/>
    </row>
    <row r="192" ht="12">
      <c r="A192" s="16"/>
    </row>
    <row r="193" ht="12">
      <c r="A193" s="16"/>
    </row>
    <row r="194" ht="12">
      <c r="A194" s="16"/>
    </row>
    <row r="195" ht="12">
      <c r="A195" s="16"/>
    </row>
    <row r="196" ht="12">
      <c r="A196" s="16"/>
    </row>
    <row r="197" ht="12">
      <c r="A197" s="16"/>
    </row>
    <row r="198" ht="12">
      <c r="A198" s="16"/>
    </row>
    <row r="199" ht="12">
      <c r="A199" s="16"/>
    </row>
    <row r="200" ht="12">
      <c r="A200" s="16"/>
    </row>
    <row r="201" ht="12">
      <c r="A201" s="16"/>
    </row>
    <row r="202" ht="12">
      <c r="A202" s="16"/>
    </row>
    <row r="203" ht="12">
      <c r="A203" s="16"/>
    </row>
    <row r="204" ht="12">
      <c r="A204" s="16"/>
    </row>
    <row r="205" ht="12">
      <c r="A205" s="16"/>
    </row>
    <row r="206" ht="12">
      <c r="A206" s="16"/>
    </row>
    <row r="207" ht="12">
      <c r="A207" s="16"/>
    </row>
    <row r="208" ht="12">
      <c r="A208" s="16"/>
    </row>
    <row r="209" ht="12">
      <c r="A209" s="16"/>
    </row>
    <row r="210" ht="12">
      <c r="A210" s="16"/>
    </row>
    <row r="211" ht="12">
      <c r="A211" s="16"/>
    </row>
    <row r="212" ht="12">
      <c r="A212" s="16"/>
    </row>
    <row r="213" ht="12">
      <c r="A213" s="16"/>
    </row>
    <row r="214" ht="12">
      <c r="A214" s="16"/>
    </row>
    <row r="215" ht="12">
      <c r="A215" s="16"/>
    </row>
    <row r="216" ht="12">
      <c r="A216" s="16"/>
    </row>
    <row r="217" ht="12">
      <c r="A217" s="16"/>
    </row>
    <row r="218" ht="12">
      <c r="A218" s="16"/>
    </row>
    <row r="219" ht="12">
      <c r="A219" s="16"/>
    </row>
    <row r="220" ht="12">
      <c r="A220" s="16"/>
    </row>
    <row r="221" ht="12">
      <c r="A221" s="16"/>
    </row>
    <row r="222" ht="12">
      <c r="A222" s="16"/>
    </row>
    <row r="223" ht="12">
      <c r="A223" s="16"/>
    </row>
    <row r="224" ht="12">
      <c r="A224" s="16"/>
    </row>
    <row r="225" ht="12">
      <c r="A225" s="16"/>
    </row>
    <row r="226" ht="12">
      <c r="A226" s="16"/>
    </row>
    <row r="227" ht="12">
      <c r="A227" s="16"/>
    </row>
    <row r="228" ht="12">
      <c r="A228" s="16"/>
    </row>
    <row r="229" ht="12">
      <c r="A229" s="16"/>
    </row>
    <row r="230" ht="12">
      <c r="A230" s="16"/>
    </row>
    <row r="231" ht="12">
      <c r="A231" s="16"/>
    </row>
    <row r="232" ht="12">
      <c r="A232" s="16"/>
    </row>
    <row r="233" ht="12">
      <c r="A233" s="16"/>
    </row>
    <row r="234" ht="12">
      <c r="A234" s="16"/>
    </row>
    <row r="235" ht="12">
      <c r="A235" s="16"/>
    </row>
    <row r="236" ht="12">
      <c r="A236" s="16"/>
    </row>
    <row r="237" ht="12">
      <c r="A237" s="16"/>
    </row>
    <row r="238" ht="12">
      <c r="A238" s="16"/>
    </row>
    <row r="239" ht="12">
      <c r="A239" s="16"/>
    </row>
    <row r="240" ht="12">
      <c r="A240" s="16"/>
    </row>
    <row r="241" ht="12">
      <c r="A241" s="16"/>
    </row>
    <row r="242" ht="12">
      <c r="A242" s="16"/>
    </row>
    <row r="243" ht="12">
      <c r="A243" s="16"/>
    </row>
    <row r="244" ht="12">
      <c r="A244" s="16"/>
    </row>
    <row r="245" ht="12">
      <c r="A245" s="16"/>
    </row>
    <row r="246" ht="12">
      <c r="A246" s="16"/>
    </row>
    <row r="247" ht="12">
      <c r="A247" s="16"/>
    </row>
    <row r="248" ht="12">
      <c r="A248" s="16"/>
    </row>
    <row r="249" ht="12">
      <c r="A249" s="16"/>
    </row>
    <row r="250" ht="12">
      <c r="A250" s="16"/>
    </row>
    <row r="251" ht="12">
      <c r="A251" s="16"/>
    </row>
    <row r="252" ht="12">
      <c r="A252" s="16"/>
    </row>
    <row r="253" ht="12">
      <c r="A253" s="16"/>
    </row>
    <row r="254" ht="12">
      <c r="A254" s="16"/>
    </row>
    <row r="255" ht="12">
      <c r="A255" s="16"/>
    </row>
    <row r="256" ht="12">
      <c r="A256" s="16"/>
    </row>
    <row r="257" ht="12">
      <c r="A257" s="16"/>
    </row>
    <row r="258" ht="12">
      <c r="A258" s="16"/>
    </row>
    <row r="259" ht="12">
      <c r="A259" s="16"/>
    </row>
    <row r="260" ht="12">
      <c r="A260" s="16"/>
    </row>
    <row r="261" ht="12">
      <c r="A261" s="16"/>
    </row>
    <row r="262" ht="12">
      <c r="A262" s="16"/>
    </row>
    <row r="263" ht="12">
      <c r="A263" s="16"/>
    </row>
    <row r="264" ht="12">
      <c r="A264" s="16"/>
    </row>
    <row r="265" ht="12">
      <c r="A265" s="16"/>
    </row>
    <row r="266" ht="12">
      <c r="A266" s="16"/>
    </row>
    <row r="267" ht="12">
      <c r="A267" s="16"/>
    </row>
    <row r="268" ht="12">
      <c r="A268" s="16"/>
    </row>
    <row r="269" ht="12">
      <c r="A269" s="16"/>
    </row>
    <row r="270" ht="12">
      <c r="A270" s="16"/>
    </row>
    <row r="271" ht="12">
      <c r="A271" s="16"/>
    </row>
    <row r="272" ht="12">
      <c r="A272" s="16"/>
    </row>
    <row r="273" ht="12">
      <c r="A273" s="16"/>
    </row>
    <row r="274" ht="12">
      <c r="A274" s="16"/>
    </row>
    <row r="275" ht="12">
      <c r="A275" s="16"/>
    </row>
    <row r="276" ht="12">
      <c r="A276" s="16"/>
    </row>
    <row r="277" ht="12">
      <c r="A277" s="16"/>
    </row>
    <row r="278" ht="12">
      <c r="A278" s="16"/>
    </row>
    <row r="279" ht="12">
      <c r="A279" s="16"/>
    </row>
    <row r="280" ht="12">
      <c r="A280" s="16"/>
    </row>
    <row r="281" ht="12">
      <c r="A281" s="16"/>
    </row>
    <row r="282" ht="12">
      <c r="A282" s="16"/>
    </row>
    <row r="283" ht="12">
      <c r="A283" s="16"/>
    </row>
    <row r="284" ht="12">
      <c r="A284" s="16"/>
    </row>
    <row r="285" ht="12">
      <c r="A285" s="16"/>
    </row>
    <row r="286" ht="12">
      <c r="A286" s="16"/>
    </row>
    <row r="287" ht="12">
      <c r="A287" s="16"/>
    </row>
    <row r="288" ht="12">
      <c r="A288" s="16"/>
    </row>
    <row r="289" ht="12">
      <c r="A289" s="16"/>
    </row>
    <row r="290" ht="12">
      <c r="A290" s="16"/>
    </row>
    <row r="291" ht="12">
      <c r="A291" s="16"/>
    </row>
    <row r="292" ht="12">
      <c r="A292" s="16"/>
    </row>
    <row r="293" ht="12">
      <c r="A293" s="16"/>
    </row>
    <row r="294" ht="12">
      <c r="A294" s="16"/>
    </row>
    <row r="295" ht="12">
      <c r="A295" s="16"/>
    </row>
    <row r="296" ht="12">
      <c r="A296" s="16"/>
    </row>
    <row r="297" ht="12">
      <c r="A297" s="16"/>
    </row>
    <row r="298" ht="12">
      <c r="A298" s="16"/>
    </row>
    <row r="299" ht="12">
      <c r="A299" s="16"/>
    </row>
    <row r="300" ht="12">
      <c r="A300" s="16"/>
    </row>
    <row r="301" ht="12">
      <c r="A301" s="16"/>
    </row>
    <row r="302" ht="12">
      <c r="A302" s="16"/>
    </row>
    <row r="303" ht="12">
      <c r="A303" s="16"/>
    </row>
  </sheetData>
  <mergeCells count="8">
    <mergeCell ref="A3:K3"/>
    <mergeCell ref="A4:K4"/>
    <mergeCell ref="C6:K6"/>
    <mergeCell ref="A65:A67"/>
    <mergeCell ref="B65:B67"/>
    <mergeCell ref="C65:K65"/>
    <mergeCell ref="A6:A8"/>
    <mergeCell ref="B6:B8"/>
  </mergeCells>
  <printOptions horizontalCentered="1" verticalCentered="1"/>
  <pageMargins left="0.7874015748031497" right="0.7874015748031497" top="0.7874015748031497" bottom="1.11" header="0" footer="0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2" sqref="A2"/>
    </sheetView>
  </sheetViews>
  <sheetFormatPr defaultColWidth="11.421875" defaultRowHeight="21.75" customHeight="1"/>
  <cols>
    <col min="1" max="1" width="14.28125" style="3" customWidth="1"/>
    <col min="2" max="3" width="11.421875" style="3" customWidth="1"/>
    <col min="4" max="5" width="16.00390625" style="3" customWidth="1"/>
    <col min="6" max="6" width="14.57421875" style="3" customWidth="1"/>
    <col min="7" max="16384" width="11.421875" style="3" customWidth="1"/>
  </cols>
  <sheetData>
    <row r="1" spans="1:6" ht="21.75" customHeight="1">
      <c r="A1" s="1" t="s">
        <v>227</v>
      </c>
      <c r="B1" s="1"/>
      <c r="C1" s="1"/>
      <c r="D1" s="1"/>
      <c r="E1" s="49"/>
      <c r="F1" s="49"/>
    </row>
    <row r="2" spans="1:6" ht="21.75" customHeight="1">
      <c r="A2" s="1"/>
      <c r="B2" s="1"/>
      <c r="C2" s="1"/>
      <c r="D2" s="1"/>
      <c r="E2" s="49"/>
      <c r="F2" s="49"/>
    </row>
    <row r="3" spans="1:6" ht="21.75" customHeight="1">
      <c r="A3" s="148" t="s">
        <v>214</v>
      </c>
      <c r="B3" s="148"/>
      <c r="C3" s="148"/>
      <c r="D3" s="148"/>
      <c r="E3" s="148"/>
      <c r="F3" s="148"/>
    </row>
    <row r="4" spans="1:6" ht="21.75" customHeight="1">
      <c r="A4" s="148" t="s">
        <v>215</v>
      </c>
      <c r="B4" s="148"/>
      <c r="C4" s="148"/>
      <c r="D4" s="148"/>
      <c r="E4" s="148"/>
      <c r="F4" s="148"/>
    </row>
    <row r="5" spans="1:6" ht="21.75" customHeight="1">
      <c r="A5" s="148" t="s">
        <v>103</v>
      </c>
      <c r="B5" s="148"/>
      <c r="C5" s="148"/>
      <c r="D5" s="148"/>
      <c r="E5" s="148"/>
      <c r="F5" s="148"/>
    </row>
    <row r="6" spans="1:6" ht="21.75" customHeight="1" thickBot="1">
      <c r="A6" s="1"/>
      <c r="B6" s="1"/>
      <c r="C6" s="1"/>
      <c r="D6" s="1"/>
      <c r="E6" s="49"/>
      <c r="F6" s="49"/>
    </row>
    <row r="7" spans="1:6" ht="21.75" customHeight="1">
      <c r="A7" s="129" t="s">
        <v>104</v>
      </c>
      <c r="B7" s="131" t="s">
        <v>8</v>
      </c>
      <c r="C7" s="151" t="s">
        <v>105</v>
      </c>
      <c r="D7" s="151"/>
      <c r="E7" s="51" t="s">
        <v>106</v>
      </c>
      <c r="F7" s="52" t="s">
        <v>107</v>
      </c>
    </row>
    <row r="8" spans="1:6" ht="21.75" customHeight="1">
      <c r="A8" s="149"/>
      <c r="B8" s="150"/>
      <c r="C8" s="5" t="s">
        <v>108</v>
      </c>
      <c r="D8" s="53" t="s">
        <v>108</v>
      </c>
      <c r="E8" s="54" t="s">
        <v>109</v>
      </c>
      <c r="F8" s="55" t="s">
        <v>110</v>
      </c>
    </row>
    <row r="9" spans="1:6" ht="21.75" customHeight="1" thickBot="1">
      <c r="A9" s="130"/>
      <c r="B9" s="132"/>
      <c r="C9" s="6" t="s">
        <v>111</v>
      </c>
      <c r="D9" s="7" t="s">
        <v>112</v>
      </c>
      <c r="E9" s="56" t="s">
        <v>113</v>
      </c>
      <c r="F9" s="57" t="s">
        <v>114</v>
      </c>
    </row>
    <row r="10" spans="2:5" ht="21.75" customHeight="1">
      <c r="B10" s="59"/>
      <c r="C10" s="59"/>
      <c r="D10" s="59"/>
      <c r="E10" s="59"/>
    </row>
    <row r="11" spans="1:6" ht="21.75" customHeight="1">
      <c r="A11" s="4" t="s">
        <v>8</v>
      </c>
      <c r="B11" s="60">
        <f>SUM(B13:B18)</f>
        <v>602</v>
      </c>
      <c r="C11" s="61">
        <f>SUM(C13:C18)</f>
        <v>431</v>
      </c>
      <c r="D11" s="60">
        <f>B11-C11</f>
        <v>171</v>
      </c>
      <c r="E11" s="108" t="s">
        <v>116</v>
      </c>
      <c r="F11" s="109" t="s">
        <v>127</v>
      </c>
    </row>
    <row r="12" spans="2:6" ht="21.75" customHeight="1">
      <c r="B12" s="62"/>
      <c r="C12" s="62"/>
      <c r="D12" s="62"/>
      <c r="E12" s="110"/>
      <c r="F12" s="111"/>
    </row>
    <row r="13" spans="1:6" ht="21.75" customHeight="1">
      <c r="A13" s="11" t="s">
        <v>4</v>
      </c>
      <c r="B13" s="63">
        <v>431</v>
      </c>
      <c r="C13" s="62">
        <v>322</v>
      </c>
      <c r="D13" s="63">
        <f aca="true" t="shared" si="0" ref="D13:D18">B13-C13</f>
        <v>109</v>
      </c>
      <c r="E13" s="112" t="s">
        <v>115</v>
      </c>
      <c r="F13" s="111" t="s">
        <v>172</v>
      </c>
    </row>
    <row r="14" spans="1:6" ht="21.75" customHeight="1">
      <c r="A14" s="11" t="s">
        <v>6</v>
      </c>
      <c r="B14" s="63">
        <v>119</v>
      </c>
      <c r="C14" s="62">
        <v>70</v>
      </c>
      <c r="D14" s="63">
        <f t="shared" si="0"/>
        <v>49</v>
      </c>
      <c r="E14" s="112" t="s">
        <v>169</v>
      </c>
      <c r="F14" s="111" t="s">
        <v>174</v>
      </c>
    </row>
    <row r="15" spans="1:6" ht="21.75" customHeight="1">
      <c r="A15" s="11" t="s">
        <v>3</v>
      </c>
      <c r="B15" s="63">
        <v>20</v>
      </c>
      <c r="C15" s="62">
        <v>16</v>
      </c>
      <c r="D15" s="63">
        <f t="shared" si="0"/>
        <v>4</v>
      </c>
      <c r="E15" s="112" t="s">
        <v>167</v>
      </c>
      <c r="F15" s="111" t="s">
        <v>171</v>
      </c>
    </row>
    <row r="16" spans="1:6" ht="21.75" customHeight="1">
      <c r="A16" s="11" t="s">
        <v>5</v>
      </c>
      <c r="B16" s="63">
        <v>15</v>
      </c>
      <c r="C16" s="62">
        <v>11</v>
      </c>
      <c r="D16" s="63">
        <f t="shared" si="0"/>
        <v>4</v>
      </c>
      <c r="E16" s="112" t="s">
        <v>168</v>
      </c>
      <c r="F16" s="111" t="s">
        <v>173</v>
      </c>
    </row>
    <row r="17" spans="1:6" ht="21.75" customHeight="1">
      <c r="A17" s="11" t="s">
        <v>0</v>
      </c>
      <c r="B17" s="63">
        <v>13</v>
      </c>
      <c r="C17" s="62">
        <v>10</v>
      </c>
      <c r="D17" s="63">
        <f t="shared" si="0"/>
        <v>3</v>
      </c>
      <c r="E17" s="112" t="s">
        <v>189</v>
      </c>
      <c r="F17" s="111" t="s">
        <v>117</v>
      </c>
    </row>
    <row r="18" spans="1:6" ht="21.75" customHeight="1">
      <c r="A18" s="11" t="s">
        <v>1</v>
      </c>
      <c r="B18" s="63">
        <v>4</v>
      </c>
      <c r="C18" s="62">
        <v>2</v>
      </c>
      <c r="D18" s="63">
        <f t="shared" si="0"/>
        <v>2</v>
      </c>
      <c r="E18" s="112" t="s">
        <v>166</v>
      </c>
      <c r="F18" s="111" t="s">
        <v>170</v>
      </c>
    </row>
    <row r="19" spans="1:6" ht="21.75" customHeight="1" thickBot="1">
      <c r="A19" s="13"/>
      <c r="B19" s="64"/>
      <c r="C19" s="65"/>
      <c r="D19" s="65"/>
      <c r="E19" s="65"/>
      <c r="F19" s="13"/>
    </row>
    <row r="20" spans="1:2" ht="21.75" customHeight="1">
      <c r="A20" s="9" t="s">
        <v>210</v>
      </c>
      <c r="B20" s="11"/>
    </row>
  </sheetData>
  <mergeCells count="6">
    <mergeCell ref="A3:F3"/>
    <mergeCell ref="A4:F4"/>
    <mergeCell ref="A5:F5"/>
    <mergeCell ref="A7:A9"/>
    <mergeCell ref="B7:B9"/>
    <mergeCell ref="C7:D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2" sqref="A2"/>
    </sheetView>
  </sheetViews>
  <sheetFormatPr defaultColWidth="11.421875" defaultRowHeight="21.75" customHeight="1"/>
  <cols>
    <col min="1" max="1" width="35.57421875" style="23" customWidth="1"/>
    <col min="2" max="2" width="22.57421875" style="23" customWidth="1"/>
    <col min="3" max="3" width="18.421875" style="23" customWidth="1"/>
    <col min="4" max="4" width="15.00390625" style="23" customWidth="1"/>
    <col min="5" max="5" width="11.421875" style="23" customWidth="1"/>
    <col min="6" max="6" width="13.7109375" style="23" bestFit="1" customWidth="1"/>
    <col min="7" max="16384" width="11.421875" style="23" customWidth="1"/>
  </cols>
  <sheetData>
    <row r="1" spans="1:4" ht="21.75" customHeight="1">
      <c r="A1" s="15" t="s">
        <v>228</v>
      </c>
      <c r="D1" s="66"/>
    </row>
    <row r="2" spans="1:4" ht="21.75" customHeight="1">
      <c r="A2" s="15"/>
      <c r="D2" s="66"/>
    </row>
    <row r="3" spans="1:4" ht="21.75" customHeight="1">
      <c r="A3" s="152" t="s">
        <v>216</v>
      </c>
      <c r="B3" s="152"/>
      <c r="C3" s="152"/>
      <c r="D3" s="152"/>
    </row>
    <row r="4" spans="1:4" ht="21.75" customHeight="1">
      <c r="A4" s="152" t="s">
        <v>217</v>
      </c>
      <c r="B4" s="152"/>
      <c r="C4" s="152"/>
      <c r="D4" s="152"/>
    </row>
    <row r="5" spans="1:4" ht="21.75" customHeight="1">
      <c r="A5" s="152" t="s">
        <v>118</v>
      </c>
      <c r="B5" s="152"/>
      <c r="C5" s="152"/>
      <c r="D5" s="152"/>
    </row>
    <row r="6" ht="21.75" customHeight="1" thickBot="1">
      <c r="D6" s="66"/>
    </row>
    <row r="7" spans="1:4" ht="21.75" customHeight="1">
      <c r="A7" s="153" t="s">
        <v>119</v>
      </c>
      <c r="B7" s="67" t="s">
        <v>120</v>
      </c>
      <c r="C7" s="67" t="s">
        <v>121</v>
      </c>
      <c r="D7" s="41" t="s">
        <v>122</v>
      </c>
    </row>
    <row r="8" spans="1:4" ht="21.75" customHeight="1" thickBot="1">
      <c r="A8" s="154"/>
      <c r="B8" s="68" t="s">
        <v>111</v>
      </c>
      <c r="C8" s="68" t="s">
        <v>113</v>
      </c>
      <c r="D8" s="42" t="s">
        <v>114</v>
      </c>
    </row>
    <row r="9" spans="2:4" ht="21.75" customHeight="1">
      <c r="B9" s="69"/>
      <c r="C9" s="69"/>
      <c r="D9" s="70"/>
    </row>
    <row r="10" spans="1:4" ht="21.75" customHeight="1">
      <c r="A10" s="25" t="s">
        <v>8</v>
      </c>
      <c r="B10" s="71">
        <f>SUM(B12:B17)</f>
        <v>431</v>
      </c>
      <c r="C10" s="72" t="s">
        <v>116</v>
      </c>
      <c r="D10" s="73">
        <v>518357</v>
      </c>
    </row>
    <row r="11" spans="2:4" ht="21.75" customHeight="1">
      <c r="B11" s="44"/>
      <c r="C11" s="74"/>
      <c r="D11" s="75"/>
    </row>
    <row r="12" spans="1:5" ht="21.75" customHeight="1">
      <c r="A12" s="23" t="s">
        <v>123</v>
      </c>
      <c r="B12" s="76">
        <v>7</v>
      </c>
      <c r="C12" s="84" t="s">
        <v>176</v>
      </c>
      <c r="D12" s="85" t="s">
        <v>185</v>
      </c>
      <c r="E12" s="77"/>
    </row>
    <row r="13" spans="1:5" ht="21.75" customHeight="1">
      <c r="A13" s="23" t="s">
        <v>124</v>
      </c>
      <c r="B13" s="76">
        <v>143</v>
      </c>
      <c r="C13" s="83" t="s">
        <v>177</v>
      </c>
      <c r="D13" s="35" t="s">
        <v>186</v>
      </c>
      <c r="E13" s="77"/>
    </row>
    <row r="14" spans="1:5" ht="21.75" customHeight="1">
      <c r="A14" s="23" t="s">
        <v>68</v>
      </c>
      <c r="B14" s="76">
        <v>220</v>
      </c>
      <c r="C14" s="84" t="s">
        <v>175</v>
      </c>
      <c r="D14" s="35" t="s">
        <v>187</v>
      </c>
      <c r="E14" s="77"/>
    </row>
    <row r="15" spans="1:5" ht="21.75" customHeight="1">
      <c r="A15" s="23" t="s">
        <v>195</v>
      </c>
      <c r="B15" s="76">
        <v>26</v>
      </c>
      <c r="C15" s="84" t="s">
        <v>178</v>
      </c>
      <c r="D15" s="35" t="s">
        <v>188</v>
      </c>
      <c r="E15" s="77"/>
    </row>
    <row r="16" spans="2:4" ht="21.75" customHeight="1">
      <c r="B16" s="76"/>
      <c r="C16" s="74"/>
      <c r="D16" s="77"/>
    </row>
    <row r="17" spans="1:4" ht="21.75" customHeight="1">
      <c r="A17" s="27" t="s">
        <v>93</v>
      </c>
      <c r="B17" s="79">
        <f>SUM(B19:B22)</f>
        <v>35</v>
      </c>
      <c r="C17" s="72" t="s">
        <v>125</v>
      </c>
      <c r="D17" s="81"/>
    </row>
    <row r="18" spans="2:4" ht="21.75" customHeight="1">
      <c r="B18" s="76"/>
      <c r="C18" s="74"/>
      <c r="D18" s="77"/>
    </row>
    <row r="19" spans="1:5" ht="21.75" customHeight="1">
      <c r="A19" s="16" t="s">
        <v>155</v>
      </c>
      <c r="B19" s="76">
        <v>5</v>
      </c>
      <c r="C19" s="84" t="s">
        <v>126</v>
      </c>
      <c r="D19" s="35" t="s">
        <v>128</v>
      </c>
      <c r="E19" s="77"/>
    </row>
    <row r="20" spans="1:5" ht="21.75" customHeight="1">
      <c r="A20" s="23" t="s">
        <v>159</v>
      </c>
      <c r="B20" s="76">
        <v>6</v>
      </c>
      <c r="C20" s="84" t="s">
        <v>181</v>
      </c>
      <c r="D20" s="35" t="s">
        <v>184</v>
      </c>
      <c r="E20" s="77"/>
    </row>
    <row r="21" spans="1:5" ht="21.75" customHeight="1">
      <c r="A21" s="23" t="s">
        <v>156</v>
      </c>
      <c r="B21" s="76">
        <v>23</v>
      </c>
      <c r="C21" s="84" t="s">
        <v>179</v>
      </c>
      <c r="D21" s="35" t="s">
        <v>182</v>
      </c>
      <c r="E21" s="77"/>
    </row>
    <row r="22" spans="1:5" ht="21.75" customHeight="1">
      <c r="A22" s="23" t="s">
        <v>157</v>
      </c>
      <c r="B22" s="76">
        <v>1</v>
      </c>
      <c r="C22" s="84" t="s">
        <v>180</v>
      </c>
      <c r="D22" s="35" t="s">
        <v>183</v>
      </c>
      <c r="E22" s="77"/>
    </row>
    <row r="23" spans="1:4" ht="21.75" customHeight="1" thickBot="1">
      <c r="A23" s="122"/>
      <c r="B23" s="80"/>
      <c r="C23" s="82"/>
      <c r="D23" s="78"/>
    </row>
    <row r="24" spans="1:4" ht="21.75" customHeight="1">
      <c r="A24" s="9" t="s">
        <v>221</v>
      </c>
      <c r="B24" s="16"/>
      <c r="C24" s="16"/>
      <c r="D24" s="77"/>
    </row>
    <row r="25" spans="1:4" ht="14.25" customHeight="1">
      <c r="A25" s="9" t="s">
        <v>210</v>
      </c>
      <c r="D25" s="66"/>
    </row>
    <row r="27" ht="21.75" customHeight="1">
      <c r="A27" s="16"/>
    </row>
  </sheetData>
  <mergeCells count="4">
    <mergeCell ref="A3:D3"/>
    <mergeCell ref="A4:D4"/>
    <mergeCell ref="A5:D5"/>
    <mergeCell ref="A7:A8"/>
  </mergeCells>
  <printOptions horizontalCentered="1" verticalCentered="1"/>
  <pageMargins left="0.54" right="0.32" top="0.7874015748031497" bottom="0.7874015748031497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4" sqref="A4:P4"/>
    </sheetView>
  </sheetViews>
  <sheetFormatPr defaultColWidth="11.421875" defaultRowHeight="18" customHeight="1"/>
  <cols>
    <col min="1" max="1" width="34.57421875" style="3" customWidth="1"/>
    <col min="2" max="12" width="5.7109375" style="3" customWidth="1"/>
    <col min="13" max="14" width="5.7109375" style="86" customWidth="1"/>
    <col min="15" max="16" width="5.7109375" style="3" customWidth="1"/>
    <col min="17" max="17" width="11.421875" style="2" customWidth="1"/>
    <col min="18" max="16384" width="11.421875" style="3" customWidth="1"/>
  </cols>
  <sheetData>
    <row r="1" ht="18" customHeight="1">
      <c r="A1" s="1" t="s">
        <v>229</v>
      </c>
    </row>
    <row r="2" ht="18" customHeight="1">
      <c r="A2" s="1"/>
    </row>
    <row r="3" spans="1:16" ht="21.75" customHeight="1">
      <c r="A3" s="148" t="s">
        <v>218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21.75" customHeight="1">
      <c r="A4" s="148" t="s">
        <v>219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 ht="18" customHeight="1" thickBot="1">
      <c r="A5" s="50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  <c r="N5" s="88"/>
      <c r="O5" s="87"/>
      <c r="P5" s="87"/>
    </row>
    <row r="6" spans="1:16" ht="18" customHeight="1">
      <c r="A6" s="89" t="s">
        <v>129</v>
      </c>
      <c r="B6" s="156" t="s">
        <v>8</v>
      </c>
      <c r="C6" s="158" t="s">
        <v>220</v>
      </c>
      <c r="D6" s="159"/>
      <c r="E6" s="158" t="s">
        <v>130</v>
      </c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1:17" s="1" customFormat="1" ht="18" customHeight="1" thickBot="1">
      <c r="A7" s="90" t="s">
        <v>131</v>
      </c>
      <c r="B7" s="157"/>
      <c r="C7" s="10" t="s">
        <v>132</v>
      </c>
      <c r="D7" s="91" t="s">
        <v>133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0" t="s">
        <v>17</v>
      </c>
      <c r="M7" s="10" t="s">
        <v>165</v>
      </c>
      <c r="N7" s="10" t="s">
        <v>18</v>
      </c>
      <c r="O7" s="10" t="s">
        <v>19</v>
      </c>
      <c r="P7" s="10" t="s">
        <v>20</v>
      </c>
      <c r="Q7" s="4"/>
    </row>
    <row r="8" spans="1:17" s="1" customFormat="1" ht="18" customHeight="1">
      <c r="A8" s="92"/>
      <c r="B8" s="93"/>
      <c r="C8" s="94"/>
      <c r="D8" s="94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4"/>
    </row>
    <row r="9" spans="1:17" s="1" customFormat="1" ht="18" customHeight="1">
      <c r="A9" s="4" t="s">
        <v>8</v>
      </c>
      <c r="B9" s="61">
        <f>SUM(B11:B42)</f>
        <v>209</v>
      </c>
      <c r="C9" s="61">
        <f>SUM(C11:C42)</f>
        <v>198</v>
      </c>
      <c r="D9" s="61">
        <f>SUM(D11:D42)</f>
        <v>11</v>
      </c>
      <c r="E9" s="58">
        <f>SUM(E11:E42)</f>
        <v>17</v>
      </c>
      <c r="F9" s="58">
        <f aca="true" t="shared" si="0" ref="F9:P9">SUM(F11:F42)</f>
        <v>16</v>
      </c>
      <c r="G9" s="58">
        <f t="shared" si="0"/>
        <v>17</v>
      </c>
      <c r="H9" s="58">
        <f t="shared" si="0"/>
        <v>19</v>
      </c>
      <c r="I9" s="58">
        <f t="shared" si="0"/>
        <v>21</v>
      </c>
      <c r="J9" s="58">
        <f t="shared" si="0"/>
        <v>17</v>
      </c>
      <c r="K9" s="58">
        <f t="shared" si="0"/>
        <v>28</v>
      </c>
      <c r="L9" s="58">
        <f t="shared" si="0"/>
        <v>7</v>
      </c>
      <c r="M9" s="58">
        <f t="shared" si="0"/>
        <v>25</v>
      </c>
      <c r="N9" s="58">
        <f t="shared" si="0"/>
        <v>19</v>
      </c>
      <c r="O9" s="58">
        <f t="shared" si="0"/>
        <v>15</v>
      </c>
      <c r="P9" s="58">
        <f t="shared" si="0"/>
        <v>8</v>
      </c>
      <c r="Q9" s="4"/>
    </row>
    <row r="10" spans="2:17" s="1" customFormat="1" ht="18" customHeight="1">
      <c r="B10" s="62"/>
      <c r="C10" s="62"/>
      <c r="D10" s="62"/>
      <c r="E10" s="2"/>
      <c r="F10" s="2"/>
      <c r="G10" s="2"/>
      <c r="H10" s="2"/>
      <c r="I10" s="2"/>
      <c r="J10" s="2"/>
      <c r="K10" s="2"/>
      <c r="L10" s="2"/>
      <c r="M10" s="96"/>
      <c r="N10" s="96"/>
      <c r="O10" s="2"/>
      <c r="P10" s="2"/>
      <c r="Q10" s="4"/>
    </row>
    <row r="11" spans="1:17" ht="18" customHeight="1">
      <c r="A11" s="3" t="s">
        <v>134</v>
      </c>
      <c r="B11" s="97">
        <f>C11+D11</f>
        <v>12</v>
      </c>
      <c r="C11" s="97">
        <f>2+3+7</f>
        <v>12</v>
      </c>
      <c r="D11" s="62">
        <v>0</v>
      </c>
      <c r="E11" s="96">
        <v>2</v>
      </c>
      <c r="F11" s="96">
        <v>1</v>
      </c>
      <c r="G11" s="2">
        <v>1</v>
      </c>
      <c r="H11" s="96">
        <v>0</v>
      </c>
      <c r="I11" s="2">
        <v>1</v>
      </c>
      <c r="J11" s="96">
        <v>1</v>
      </c>
      <c r="K11" s="2">
        <v>1</v>
      </c>
      <c r="L11" s="2">
        <v>3</v>
      </c>
      <c r="M11" s="96">
        <v>0</v>
      </c>
      <c r="N11" s="96">
        <v>0</v>
      </c>
      <c r="O11" s="2">
        <v>1</v>
      </c>
      <c r="P11" s="2">
        <v>1</v>
      </c>
      <c r="Q11" s="4"/>
    </row>
    <row r="12" spans="1:17" ht="18" customHeight="1">
      <c r="A12" s="3" t="s">
        <v>31</v>
      </c>
      <c r="B12" s="97">
        <f aca="true" t="shared" si="1" ref="B12:B41">C12+D12</f>
        <v>1</v>
      </c>
      <c r="C12" s="97">
        <f>1</f>
        <v>1</v>
      </c>
      <c r="D12" s="62">
        <v>0</v>
      </c>
      <c r="E12" s="96">
        <v>0</v>
      </c>
      <c r="F12" s="96">
        <v>0</v>
      </c>
      <c r="G12" s="2">
        <v>0</v>
      </c>
      <c r="H12" s="96">
        <v>1</v>
      </c>
      <c r="I12" s="2">
        <v>0</v>
      </c>
      <c r="J12" s="96">
        <v>0</v>
      </c>
      <c r="K12" s="2">
        <v>0</v>
      </c>
      <c r="L12" s="2">
        <v>0</v>
      </c>
      <c r="M12" s="96">
        <v>0</v>
      </c>
      <c r="N12" s="96">
        <v>0</v>
      </c>
      <c r="O12" s="2">
        <v>0</v>
      </c>
      <c r="P12" s="2">
        <v>0</v>
      </c>
      <c r="Q12" s="4"/>
    </row>
    <row r="13" spans="1:17" ht="18" customHeight="1">
      <c r="A13" s="3" t="s">
        <v>135</v>
      </c>
      <c r="B13" s="97">
        <f t="shared" si="1"/>
        <v>5</v>
      </c>
      <c r="C13" s="97">
        <v>5</v>
      </c>
      <c r="D13" s="62">
        <v>0</v>
      </c>
      <c r="E13" s="96">
        <v>0</v>
      </c>
      <c r="F13" s="96">
        <v>0</v>
      </c>
      <c r="G13" s="2">
        <v>0</v>
      </c>
      <c r="H13" s="96">
        <v>0</v>
      </c>
      <c r="I13" s="2">
        <v>0</v>
      </c>
      <c r="J13" s="96">
        <v>0</v>
      </c>
      <c r="K13" s="2">
        <v>2</v>
      </c>
      <c r="L13" s="2">
        <v>0</v>
      </c>
      <c r="M13" s="96">
        <v>0</v>
      </c>
      <c r="N13" s="96">
        <v>2</v>
      </c>
      <c r="O13" s="2">
        <v>1</v>
      </c>
      <c r="P13" s="2">
        <v>0</v>
      </c>
      <c r="Q13" s="4"/>
    </row>
    <row r="14" spans="1:17" ht="18" customHeight="1">
      <c r="A14" s="3" t="s">
        <v>33</v>
      </c>
      <c r="B14" s="97">
        <f t="shared" si="1"/>
        <v>1</v>
      </c>
      <c r="C14" s="97">
        <f>1</f>
        <v>1</v>
      </c>
      <c r="D14" s="62">
        <v>0</v>
      </c>
      <c r="E14" s="96">
        <v>0</v>
      </c>
      <c r="F14" s="96">
        <v>0</v>
      </c>
      <c r="G14" s="2">
        <v>0</v>
      </c>
      <c r="H14" s="96">
        <v>0</v>
      </c>
      <c r="I14" s="2">
        <v>0</v>
      </c>
      <c r="J14" s="96">
        <v>0</v>
      </c>
      <c r="K14" s="2">
        <v>0</v>
      </c>
      <c r="L14" s="2">
        <v>0</v>
      </c>
      <c r="M14" s="96">
        <v>0</v>
      </c>
      <c r="N14" s="96">
        <v>1</v>
      </c>
      <c r="O14" s="2">
        <v>0</v>
      </c>
      <c r="P14" s="2">
        <v>0</v>
      </c>
      <c r="Q14" s="4"/>
    </row>
    <row r="15" spans="1:17" ht="18" customHeight="1">
      <c r="A15" s="3" t="s">
        <v>162</v>
      </c>
      <c r="B15" s="97">
        <f t="shared" si="1"/>
        <v>1</v>
      </c>
      <c r="C15" s="97">
        <f>1</f>
        <v>1</v>
      </c>
      <c r="D15" s="62">
        <v>0</v>
      </c>
      <c r="E15" s="96">
        <v>0</v>
      </c>
      <c r="F15" s="96">
        <v>0</v>
      </c>
      <c r="G15" s="2">
        <v>0</v>
      </c>
      <c r="H15" s="96">
        <v>0</v>
      </c>
      <c r="I15" s="2">
        <v>0</v>
      </c>
      <c r="J15" s="96">
        <v>0</v>
      </c>
      <c r="K15" s="2">
        <v>0</v>
      </c>
      <c r="L15" s="2">
        <v>0</v>
      </c>
      <c r="M15" s="96">
        <v>0</v>
      </c>
      <c r="N15" s="96">
        <v>1</v>
      </c>
      <c r="O15" s="2">
        <v>0</v>
      </c>
      <c r="P15" s="2">
        <v>0</v>
      </c>
      <c r="Q15" s="4"/>
    </row>
    <row r="16" spans="1:17" ht="18" customHeight="1">
      <c r="A16" s="3" t="s">
        <v>38</v>
      </c>
      <c r="B16" s="97">
        <f t="shared" si="1"/>
        <v>1</v>
      </c>
      <c r="C16" s="97">
        <f>1</f>
        <v>1</v>
      </c>
      <c r="D16" s="62">
        <v>0</v>
      </c>
      <c r="E16" s="96">
        <v>1</v>
      </c>
      <c r="F16" s="96">
        <v>0</v>
      </c>
      <c r="G16" s="2">
        <v>0</v>
      </c>
      <c r="H16" s="96">
        <v>0</v>
      </c>
      <c r="I16" s="2">
        <v>0</v>
      </c>
      <c r="J16" s="96">
        <v>0</v>
      </c>
      <c r="K16" s="2">
        <v>0</v>
      </c>
      <c r="L16" s="2">
        <v>0</v>
      </c>
      <c r="M16" s="96">
        <v>0</v>
      </c>
      <c r="N16" s="96">
        <v>0</v>
      </c>
      <c r="O16" s="2">
        <v>0</v>
      </c>
      <c r="P16" s="2">
        <v>0</v>
      </c>
      <c r="Q16" s="4"/>
    </row>
    <row r="17" spans="1:17" ht="18" customHeight="1">
      <c r="A17" s="3" t="s">
        <v>136</v>
      </c>
      <c r="B17" s="97">
        <f t="shared" si="1"/>
        <v>8</v>
      </c>
      <c r="C17" s="97">
        <f>1+3+1+1+2</f>
        <v>8</v>
      </c>
      <c r="D17" s="62">
        <v>0</v>
      </c>
      <c r="E17" s="96">
        <v>1</v>
      </c>
      <c r="F17" s="96">
        <v>3</v>
      </c>
      <c r="G17" s="2">
        <v>1</v>
      </c>
      <c r="H17" s="96">
        <v>1</v>
      </c>
      <c r="I17" s="2">
        <v>0</v>
      </c>
      <c r="J17" s="96">
        <v>0</v>
      </c>
      <c r="K17" s="2">
        <v>2</v>
      </c>
      <c r="L17" s="2">
        <v>0</v>
      </c>
      <c r="M17" s="96">
        <v>0</v>
      </c>
      <c r="N17" s="96">
        <v>0</v>
      </c>
      <c r="O17" s="2">
        <v>0</v>
      </c>
      <c r="P17" s="2">
        <v>0</v>
      </c>
      <c r="Q17" s="4"/>
    </row>
    <row r="18" spans="1:17" ht="18" customHeight="1">
      <c r="A18" s="3" t="s">
        <v>40</v>
      </c>
      <c r="B18" s="97">
        <f t="shared" si="1"/>
        <v>2</v>
      </c>
      <c r="C18" s="97">
        <f>2</f>
        <v>2</v>
      </c>
      <c r="D18" s="62">
        <v>0</v>
      </c>
      <c r="E18" s="96">
        <v>0</v>
      </c>
      <c r="F18" s="96">
        <v>0</v>
      </c>
      <c r="G18" s="2">
        <v>0</v>
      </c>
      <c r="H18" s="96">
        <v>0</v>
      </c>
      <c r="I18" s="2">
        <v>0</v>
      </c>
      <c r="J18" s="96">
        <v>0</v>
      </c>
      <c r="K18" s="2">
        <v>0</v>
      </c>
      <c r="L18" s="2">
        <v>0</v>
      </c>
      <c r="M18" s="96">
        <v>0</v>
      </c>
      <c r="N18" s="96">
        <v>0</v>
      </c>
      <c r="O18" s="2">
        <v>2</v>
      </c>
      <c r="P18" s="2">
        <v>0</v>
      </c>
      <c r="Q18" s="4"/>
    </row>
    <row r="19" spans="1:17" ht="18" customHeight="1">
      <c r="A19" s="3" t="s">
        <v>41</v>
      </c>
      <c r="B19" s="97">
        <f t="shared" si="1"/>
        <v>5</v>
      </c>
      <c r="C19" s="97">
        <f>3+1+1</f>
        <v>5</v>
      </c>
      <c r="D19" s="62">
        <v>0</v>
      </c>
      <c r="E19" s="96">
        <v>0</v>
      </c>
      <c r="F19" s="96">
        <v>0</v>
      </c>
      <c r="G19" s="2">
        <v>0</v>
      </c>
      <c r="H19" s="96">
        <v>3</v>
      </c>
      <c r="I19" s="2">
        <v>0</v>
      </c>
      <c r="J19" s="96">
        <v>0</v>
      </c>
      <c r="K19" s="2">
        <v>1</v>
      </c>
      <c r="L19" s="2">
        <v>0</v>
      </c>
      <c r="M19" s="96">
        <v>0</v>
      </c>
      <c r="N19" s="96">
        <v>1</v>
      </c>
      <c r="O19" s="2">
        <v>0</v>
      </c>
      <c r="P19" s="2">
        <v>0</v>
      </c>
      <c r="Q19" s="4"/>
    </row>
    <row r="20" spans="1:17" ht="18" customHeight="1">
      <c r="A20" s="3" t="s">
        <v>137</v>
      </c>
      <c r="B20" s="97">
        <f t="shared" si="1"/>
        <v>1</v>
      </c>
      <c r="C20" s="97">
        <f>1</f>
        <v>1</v>
      </c>
      <c r="D20" s="62">
        <v>0</v>
      </c>
      <c r="E20" s="96">
        <v>0</v>
      </c>
      <c r="F20" s="96">
        <v>0</v>
      </c>
      <c r="G20" s="2">
        <v>0</v>
      </c>
      <c r="H20" s="96">
        <v>0</v>
      </c>
      <c r="I20" s="96">
        <v>1</v>
      </c>
      <c r="J20" s="96">
        <v>0</v>
      </c>
      <c r="K20" s="2">
        <v>0</v>
      </c>
      <c r="L20" s="2">
        <v>0</v>
      </c>
      <c r="M20" s="96">
        <v>0</v>
      </c>
      <c r="N20" s="96">
        <v>0</v>
      </c>
      <c r="O20" s="2">
        <v>0</v>
      </c>
      <c r="P20" s="2">
        <v>0</v>
      </c>
      <c r="Q20" s="4"/>
    </row>
    <row r="21" spans="1:17" ht="18" customHeight="1">
      <c r="A21" s="3" t="s">
        <v>44</v>
      </c>
      <c r="B21" s="97">
        <f t="shared" si="1"/>
        <v>2</v>
      </c>
      <c r="C21" s="97">
        <f>1</f>
        <v>1</v>
      </c>
      <c r="D21" s="62">
        <f>1</f>
        <v>1</v>
      </c>
      <c r="E21" s="96">
        <v>0</v>
      </c>
      <c r="F21" s="96">
        <v>0</v>
      </c>
      <c r="G21" s="2">
        <v>0</v>
      </c>
      <c r="H21" s="96">
        <v>0</v>
      </c>
      <c r="I21" s="96">
        <v>0</v>
      </c>
      <c r="J21" s="96">
        <v>2</v>
      </c>
      <c r="K21" s="2">
        <v>0</v>
      </c>
      <c r="L21" s="2">
        <v>0</v>
      </c>
      <c r="M21" s="96">
        <v>0</v>
      </c>
      <c r="N21" s="96">
        <v>0</v>
      </c>
      <c r="O21" s="2">
        <v>0</v>
      </c>
      <c r="P21" s="2">
        <v>0</v>
      </c>
      <c r="Q21" s="4"/>
    </row>
    <row r="22" spans="1:17" ht="18" customHeight="1">
      <c r="A22" s="3" t="s">
        <v>138</v>
      </c>
      <c r="B22" s="97">
        <f t="shared" si="1"/>
        <v>1</v>
      </c>
      <c r="C22" s="97">
        <f>1</f>
        <v>1</v>
      </c>
      <c r="D22" s="62">
        <v>0</v>
      </c>
      <c r="E22" s="96">
        <v>0</v>
      </c>
      <c r="F22" s="96">
        <v>0</v>
      </c>
      <c r="G22" s="2">
        <v>0</v>
      </c>
      <c r="H22" s="96">
        <v>0</v>
      </c>
      <c r="I22" s="96">
        <v>0</v>
      </c>
      <c r="J22" s="96">
        <v>0</v>
      </c>
      <c r="K22" s="2">
        <v>0</v>
      </c>
      <c r="L22" s="2">
        <v>0</v>
      </c>
      <c r="M22" s="96">
        <v>0</v>
      </c>
      <c r="N22" s="96">
        <v>0</v>
      </c>
      <c r="O22" s="2">
        <v>1</v>
      </c>
      <c r="P22" s="2">
        <v>0</v>
      </c>
      <c r="Q22" s="4"/>
    </row>
    <row r="23" spans="1:17" ht="18" customHeight="1">
      <c r="A23" s="3" t="s">
        <v>48</v>
      </c>
      <c r="B23" s="97">
        <f t="shared" si="1"/>
        <v>2</v>
      </c>
      <c r="C23" s="97">
        <f>2</f>
        <v>2</v>
      </c>
      <c r="D23" s="62">
        <v>0</v>
      </c>
      <c r="E23" s="96">
        <v>0</v>
      </c>
      <c r="F23" s="96">
        <v>0</v>
      </c>
      <c r="G23" s="2">
        <v>0</v>
      </c>
      <c r="H23" s="96">
        <v>0</v>
      </c>
      <c r="I23" s="96">
        <v>0</v>
      </c>
      <c r="J23" s="96">
        <v>0</v>
      </c>
      <c r="K23" s="2">
        <v>0</v>
      </c>
      <c r="L23" s="2">
        <v>0</v>
      </c>
      <c r="M23" s="96">
        <v>0</v>
      </c>
      <c r="N23" s="96">
        <v>0</v>
      </c>
      <c r="O23" s="2">
        <v>0</v>
      </c>
      <c r="P23" s="2">
        <v>2</v>
      </c>
      <c r="Q23" s="4"/>
    </row>
    <row r="24" spans="1:17" ht="18" customHeight="1">
      <c r="A24" s="3" t="s">
        <v>49</v>
      </c>
      <c r="B24" s="97">
        <f t="shared" si="1"/>
        <v>6</v>
      </c>
      <c r="C24" s="97">
        <f>2+1+2+1</f>
        <v>6</v>
      </c>
      <c r="D24" s="62">
        <v>0</v>
      </c>
      <c r="E24" s="96">
        <v>0</v>
      </c>
      <c r="F24" s="96">
        <v>0</v>
      </c>
      <c r="G24" s="2">
        <v>0</v>
      </c>
      <c r="H24" s="96">
        <v>2</v>
      </c>
      <c r="I24" s="96">
        <v>1</v>
      </c>
      <c r="J24" s="96">
        <v>0</v>
      </c>
      <c r="K24" s="2">
        <v>0</v>
      </c>
      <c r="L24" s="2">
        <v>0</v>
      </c>
      <c r="M24" s="96">
        <v>0</v>
      </c>
      <c r="N24" s="96">
        <v>2</v>
      </c>
      <c r="O24" s="2">
        <v>1</v>
      </c>
      <c r="P24" s="2">
        <v>0</v>
      </c>
      <c r="Q24" s="4"/>
    </row>
    <row r="25" spans="1:17" ht="18" customHeight="1">
      <c r="A25" s="3" t="s">
        <v>50</v>
      </c>
      <c r="B25" s="97">
        <f>C25+D25</f>
        <v>18</v>
      </c>
      <c r="C25" s="97">
        <v>17</v>
      </c>
      <c r="D25" s="62">
        <v>1</v>
      </c>
      <c r="E25" s="96">
        <v>1</v>
      </c>
      <c r="F25" s="96">
        <v>0</v>
      </c>
      <c r="G25" s="2">
        <v>0</v>
      </c>
      <c r="H25" s="96">
        <v>2</v>
      </c>
      <c r="I25" s="96">
        <v>0</v>
      </c>
      <c r="J25" s="96">
        <v>0</v>
      </c>
      <c r="K25" s="96">
        <v>2</v>
      </c>
      <c r="L25" s="2">
        <v>0</v>
      </c>
      <c r="M25" s="96">
        <v>10</v>
      </c>
      <c r="N25" s="96">
        <v>0</v>
      </c>
      <c r="O25" s="2">
        <v>3</v>
      </c>
      <c r="P25" s="2">
        <v>0</v>
      </c>
      <c r="Q25" s="4"/>
    </row>
    <row r="26" spans="1:17" ht="18" customHeight="1">
      <c r="A26" s="3" t="s">
        <v>164</v>
      </c>
      <c r="B26" s="97">
        <f t="shared" si="1"/>
        <v>5</v>
      </c>
      <c r="C26" s="97">
        <f>1+3+1</f>
        <v>5</v>
      </c>
      <c r="D26" s="62">
        <v>0</v>
      </c>
      <c r="E26" s="96">
        <v>0</v>
      </c>
      <c r="F26" s="96">
        <v>1</v>
      </c>
      <c r="G26" s="2">
        <v>3</v>
      </c>
      <c r="H26" s="96">
        <v>0</v>
      </c>
      <c r="I26" s="96">
        <v>0</v>
      </c>
      <c r="J26" s="96">
        <v>0</v>
      </c>
      <c r="K26" s="2">
        <v>0</v>
      </c>
      <c r="L26" s="2">
        <v>0</v>
      </c>
      <c r="M26" s="96">
        <v>0</v>
      </c>
      <c r="N26" s="96">
        <v>1</v>
      </c>
      <c r="O26" s="2">
        <v>0</v>
      </c>
      <c r="P26" s="2">
        <v>0</v>
      </c>
      <c r="Q26" s="4"/>
    </row>
    <row r="27" spans="1:17" ht="18" customHeight="1">
      <c r="A27" s="3" t="s">
        <v>163</v>
      </c>
      <c r="B27" s="97">
        <f>C27+D27</f>
        <v>4</v>
      </c>
      <c r="C27" s="97">
        <f>3</f>
        <v>3</v>
      </c>
      <c r="D27" s="62">
        <f>1</f>
        <v>1</v>
      </c>
      <c r="E27" s="96">
        <v>0</v>
      </c>
      <c r="F27" s="96">
        <v>0</v>
      </c>
      <c r="G27" s="2">
        <v>0</v>
      </c>
      <c r="H27" s="96">
        <v>0</v>
      </c>
      <c r="I27" s="2">
        <v>0</v>
      </c>
      <c r="J27" s="96">
        <v>0</v>
      </c>
      <c r="K27" s="2">
        <v>0</v>
      </c>
      <c r="L27" s="2">
        <v>0</v>
      </c>
      <c r="M27" s="96">
        <v>4</v>
      </c>
      <c r="N27" s="96">
        <v>0</v>
      </c>
      <c r="O27" s="2">
        <v>0</v>
      </c>
      <c r="P27" s="2">
        <v>0</v>
      </c>
      <c r="Q27" s="4"/>
    </row>
    <row r="28" spans="1:17" ht="18" customHeight="1">
      <c r="A28" s="3" t="s">
        <v>57</v>
      </c>
      <c r="B28" s="97">
        <f t="shared" si="1"/>
        <v>2</v>
      </c>
      <c r="C28" s="97">
        <f>1+1</f>
        <v>2</v>
      </c>
      <c r="D28" s="62">
        <v>0</v>
      </c>
      <c r="E28" s="96">
        <v>0</v>
      </c>
      <c r="F28" s="96">
        <v>1</v>
      </c>
      <c r="G28" s="2">
        <v>0</v>
      </c>
      <c r="H28" s="96">
        <v>0</v>
      </c>
      <c r="I28" s="96">
        <v>0</v>
      </c>
      <c r="J28" s="96">
        <v>0</v>
      </c>
      <c r="K28" s="96">
        <v>0</v>
      </c>
      <c r="L28" s="2">
        <v>0</v>
      </c>
      <c r="M28" s="96">
        <v>0</v>
      </c>
      <c r="N28" s="96">
        <v>1</v>
      </c>
      <c r="O28" s="2">
        <v>0</v>
      </c>
      <c r="P28" s="2">
        <v>0</v>
      </c>
      <c r="Q28" s="4"/>
    </row>
    <row r="29" spans="1:17" ht="18" customHeight="1">
      <c r="A29" s="3" t="s">
        <v>139</v>
      </c>
      <c r="B29" s="97">
        <f t="shared" si="1"/>
        <v>1</v>
      </c>
      <c r="C29" s="97">
        <f>1</f>
        <v>1</v>
      </c>
      <c r="D29" s="62">
        <v>0</v>
      </c>
      <c r="E29" s="96">
        <v>0</v>
      </c>
      <c r="F29" s="96">
        <v>1</v>
      </c>
      <c r="G29" s="2">
        <v>0</v>
      </c>
      <c r="H29" s="96">
        <v>0</v>
      </c>
      <c r="I29" s="96">
        <v>0</v>
      </c>
      <c r="J29" s="96">
        <v>0</v>
      </c>
      <c r="K29" s="96">
        <v>0</v>
      </c>
      <c r="L29" s="2">
        <v>0</v>
      </c>
      <c r="M29" s="96">
        <v>0</v>
      </c>
      <c r="N29" s="96">
        <v>0</v>
      </c>
      <c r="O29" s="2">
        <v>0</v>
      </c>
      <c r="P29" s="2">
        <v>0</v>
      </c>
      <c r="Q29" s="4"/>
    </row>
    <row r="30" spans="1:17" ht="18" customHeight="1">
      <c r="A30" s="3" t="s">
        <v>64</v>
      </c>
      <c r="B30" s="97">
        <f t="shared" si="1"/>
        <v>2</v>
      </c>
      <c r="C30" s="97">
        <f>1+1</f>
        <v>2</v>
      </c>
      <c r="D30" s="62">
        <v>0</v>
      </c>
      <c r="E30" s="96">
        <v>0</v>
      </c>
      <c r="F30" s="96">
        <v>0</v>
      </c>
      <c r="G30" s="2">
        <v>0</v>
      </c>
      <c r="H30" s="96">
        <v>0</v>
      </c>
      <c r="I30" s="96">
        <v>0</v>
      </c>
      <c r="J30" s="96">
        <v>0</v>
      </c>
      <c r="K30" s="96">
        <v>1</v>
      </c>
      <c r="L30" s="2">
        <v>0</v>
      </c>
      <c r="M30" s="96">
        <v>1</v>
      </c>
      <c r="N30" s="96">
        <v>0</v>
      </c>
      <c r="O30" s="2">
        <v>0</v>
      </c>
      <c r="P30" s="2">
        <v>0</v>
      </c>
      <c r="Q30" s="4"/>
    </row>
    <row r="31" spans="1:17" ht="18" customHeight="1">
      <c r="A31" s="3" t="s">
        <v>67</v>
      </c>
      <c r="B31" s="97">
        <f t="shared" si="1"/>
        <v>2</v>
      </c>
      <c r="C31" s="97">
        <f>2</f>
        <v>2</v>
      </c>
      <c r="D31" s="62">
        <v>0</v>
      </c>
      <c r="E31" s="96">
        <v>0</v>
      </c>
      <c r="F31" s="96">
        <v>0</v>
      </c>
      <c r="G31" s="2">
        <v>0</v>
      </c>
      <c r="H31" s="96">
        <v>0</v>
      </c>
      <c r="I31" s="96">
        <v>2</v>
      </c>
      <c r="J31" s="96">
        <v>0</v>
      </c>
      <c r="K31" s="96">
        <v>0</v>
      </c>
      <c r="L31" s="2">
        <v>0</v>
      </c>
      <c r="M31" s="96">
        <v>0</v>
      </c>
      <c r="N31" s="96">
        <v>0</v>
      </c>
      <c r="O31" s="2">
        <v>0</v>
      </c>
      <c r="P31" s="2">
        <v>0</v>
      </c>
      <c r="Q31" s="4"/>
    </row>
    <row r="32" spans="1:17" ht="18" customHeight="1">
      <c r="A32" s="3" t="s">
        <v>140</v>
      </c>
      <c r="B32" s="97">
        <f t="shared" si="1"/>
        <v>54</v>
      </c>
      <c r="C32" s="97">
        <f>9+2+8+4+5+7+2+3+4+2+2+1+3</f>
        <v>52</v>
      </c>
      <c r="D32" s="62">
        <f>2</f>
        <v>2</v>
      </c>
      <c r="E32" s="96">
        <v>9</v>
      </c>
      <c r="F32" s="96">
        <v>2</v>
      </c>
      <c r="G32" s="2">
        <v>8</v>
      </c>
      <c r="H32" s="96">
        <v>4</v>
      </c>
      <c r="I32" s="2">
        <v>7</v>
      </c>
      <c r="J32" s="96">
        <v>7</v>
      </c>
      <c r="K32" s="2">
        <v>2</v>
      </c>
      <c r="L32" s="2">
        <v>3</v>
      </c>
      <c r="M32" s="96">
        <v>6</v>
      </c>
      <c r="N32" s="96">
        <v>2</v>
      </c>
      <c r="O32" s="2">
        <v>2</v>
      </c>
      <c r="P32" s="2">
        <v>2</v>
      </c>
      <c r="Q32" s="4"/>
    </row>
    <row r="33" spans="1:17" ht="18" customHeight="1">
      <c r="A33" s="3" t="s">
        <v>141</v>
      </c>
      <c r="B33" s="97">
        <f t="shared" si="1"/>
        <v>1</v>
      </c>
      <c r="C33" s="97">
        <f>1</f>
        <v>1</v>
      </c>
      <c r="D33" s="97">
        <v>0</v>
      </c>
      <c r="E33" s="96">
        <v>0</v>
      </c>
      <c r="F33" s="96">
        <v>0</v>
      </c>
      <c r="G33" s="96">
        <v>0</v>
      </c>
      <c r="H33" s="96">
        <v>0</v>
      </c>
      <c r="I33" s="2">
        <v>0</v>
      </c>
      <c r="J33" s="96">
        <v>0</v>
      </c>
      <c r="K33" s="2">
        <v>1</v>
      </c>
      <c r="L33" s="2">
        <v>0</v>
      </c>
      <c r="M33" s="96">
        <v>0</v>
      </c>
      <c r="N33" s="96">
        <v>0</v>
      </c>
      <c r="O33" s="2">
        <v>0</v>
      </c>
      <c r="P33" s="2">
        <v>0</v>
      </c>
      <c r="Q33" s="4"/>
    </row>
    <row r="34" spans="1:17" ht="18" customHeight="1">
      <c r="A34" s="3" t="s">
        <v>74</v>
      </c>
      <c r="B34" s="97">
        <f t="shared" si="1"/>
        <v>3</v>
      </c>
      <c r="C34" s="97">
        <f>1+1+1</f>
        <v>3</v>
      </c>
      <c r="D34" s="97">
        <v>0</v>
      </c>
      <c r="E34" s="96">
        <v>1</v>
      </c>
      <c r="F34" s="96">
        <v>0</v>
      </c>
      <c r="G34" s="96">
        <v>0</v>
      </c>
      <c r="H34" s="96">
        <v>0</v>
      </c>
      <c r="I34" s="2">
        <v>0</v>
      </c>
      <c r="J34" s="96">
        <v>1</v>
      </c>
      <c r="K34" s="2">
        <v>0</v>
      </c>
      <c r="L34" s="2">
        <v>0</v>
      </c>
      <c r="M34" s="96">
        <v>0</v>
      </c>
      <c r="N34" s="96">
        <v>0</v>
      </c>
      <c r="O34" s="2">
        <v>0</v>
      </c>
      <c r="P34" s="2">
        <v>1</v>
      </c>
      <c r="Q34" s="4"/>
    </row>
    <row r="35" spans="1:17" ht="18" customHeight="1">
      <c r="A35" s="3" t="s">
        <v>142</v>
      </c>
      <c r="B35" s="97">
        <f t="shared" si="1"/>
        <v>1</v>
      </c>
      <c r="C35" s="97">
        <f>1</f>
        <v>1</v>
      </c>
      <c r="D35" s="97"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2">
        <v>1</v>
      </c>
      <c r="P35" s="2">
        <v>0</v>
      </c>
      <c r="Q35" s="4"/>
    </row>
    <row r="36" spans="1:17" ht="18" customHeight="1">
      <c r="A36" s="3" t="s">
        <v>143</v>
      </c>
      <c r="B36" s="97">
        <f t="shared" si="1"/>
        <v>2</v>
      </c>
      <c r="C36" s="97">
        <f>1</f>
        <v>1</v>
      </c>
      <c r="D36" s="97">
        <v>1</v>
      </c>
      <c r="E36" s="96">
        <v>0</v>
      </c>
      <c r="F36" s="96">
        <v>1</v>
      </c>
      <c r="G36" s="96">
        <v>0</v>
      </c>
      <c r="H36" s="96">
        <v>0</v>
      </c>
      <c r="I36" s="2">
        <v>0</v>
      </c>
      <c r="J36" s="96">
        <v>0</v>
      </c>
      <c r="K36" s="2">
        <v>0</v>
      </c>
      <c r="L36" s="2">
        <v>0</v>
      </c>
      <c r="M36" s="96">
        <v>0</v>
      </c>
      <c r="N36" s="96">
        <v>1</v>
      </c>
      <c r="O36" s="2">
        <v>0</v>
      </c>
      <c r="P36" s="2">
        <v>0</v>
      </c>
      <c r="Q36" s="4"/>
    </row>
    <row r="37" spans="1:17" ht="18" customHeight="1">
      <c r="A37" s="3" t="s">
        <v>77</v>
      </c>
      <c r="B37" s="97">
        <f t="shared" si="1"/>
        <v>2</v>
      </c>
      <c r="C37" s="97">
        <f>1+1</f>
        <v>2</v>
      </c>
      <c r="D37" s="97">
        <v>0</v>
      </c>
      <c r="E37" s="96">
        <v>1</v>
      </c>
      <c r="F37" s="96">
        <v>1</v>
      </c>
      <c r="G37" s="96">
        <v>0</v>
      </c>
      <c r="H37" s="96">
        <v>0</v>
      </c>
      <c r="I37" s="2">
        <v>0</v>
      </c>
      <c r="J37" s="96">
        <v>0</v>
      </c>
      <c r="K37" s="2">
        <v>0</v>
      </c>
      <c r="L37" s="2">
        <v>0</v>
      </c>
      <c r="M37" s="96">
        <v>0</v>
      </c>
      <c r="N37" s="96">
        <v>0</v>
      </c>
      <c r="O37" s="2">
        <v>0</v>
      </c>
      <c r="P37" s="2">
        <v>0</v>
      </c>
      <c r="Q37" s="4"/>
    </row>
    <row r="38" spans="1:17" ht="18" customHeight="1">
      <c r="A38" s="3" t="s">
        <v>144</v>
      </c>
      <c r="B38" s="97">
        <f t="shared" si="1"/>
        <v>9</v>
      </c>
      <c r="C38" s="97">
        <v>7</v>
      </c>
      <c r="D38" s="97">
        <v>2</v>
      </c>
      <c r="E38" s="96">
        <v>0</v>
      </c>
      <c r="F38" s="96">
        <v>0</v>
      </c>
      <c r="G38" s="96">
        <v>0</v>
      </c>
      <c r="H38" s="96">
        <v>0</v>
      </c>
      <c r="I38" s="2">
        <v>1</v>
      </c>
      <c r="J38" s="96">
        <v>0</v>
      </c>
      <c r="K38" s="2">
        <v>5</v>
      </c>
      <c r="L38" s="2">
        <v>0</v>
      </c>
      <c r="M38" s="96">
        <v>0</v>
      </c>
      <c r="N38" s="96">
        <v>2</v>
      </c>
      <c r="O38" s="2">
        <v>0</v>
      </c>
      <c r="P38" s="2">
        <v>1</v>
      </c>
      <c r="Q38" s="4"/>
    </row>
    <row r="39" spans="1:17" ht="18" customHeight="1">
      <c r="A39" s="3" t="s">
        <v>79</v>
      </c>
      <c r="B39" s="97">
        <f t="shared" si="1"/>
        <v>1</v>
      </c>
      <c r="C39" s="97">
        <f>1</f>
        <v>1</v>
      </c>
      <c r="D39" s="97">
        <v>0</v>
      </c>
      <c r="E39" s="96">
        <v>0</v>
      </c>
      <c r="F39" s="96">
        <v>1</v>
      </c>
      <c r="G39" s="96">
        <v>0</v>
      </c>
      <c r="H39" s="96">
        <v>0</v>
      </c>
      <c r="I39" s="2">
        <v>0</v>
      </c>
      <c r="J39" s="96">
        <v>0</v>
      </c>
      <c r="K39" s="2">
        <v>0</v>
      </c>
      <c r="L39" s="2">
        <v>0</v>
      </c>
      <c r="M39" s="96">
        <v>0</v>
      </c>
      <c r="N39" s="96">
        <v>0</v>
      </c>
      <c r="O39" s="2">
        <v>0</v>
      </c>
      <c r="P39" s="2">
        <v>0</v>
      </c>
      <c r="Q39" s="4"/>
    </row>
    <row r="40" spans="1:17" s="86" customFormat="1" ht="18" customHeight="1">
      <c r="A40" s="86" t="s">
        <v>83</v>
      </c>
      <c r="B40" s="97">
        <f t="shared" si="1"/>
        <v>1</v>
      </c>
      <c r="C40" s="96">
        <f>1</f>
        <v>1</v>
      </c>
      <c r="D40" s="97">
        <v>0</v>
      </c>
      <c r="E40" s="96">
        <v>0</v>
      </c>
      <c r="F40" s="96">
        <v>0</v>
      </c>
      <c r="G40" s="96">
        <v>0</v>
      </c>
      <c r="H40" s="96">
        <v>0</v>
      </c>
      <c r="I40" s="2">
        <v>0</v>
      </c>
      <c r="J40" s="96">
        <v>0</v>
      </c>
      <c r="K40" s="2">
        <v>1</v>
      </c>
      <c r="L40" s="2">
        <v>0</v>
      </c>
      <c r="M40" s="96">
        <v>0</v>
      </c>
      <c r="N40" s="96">
        <v>0</v>
      </c>
      <c r="O40" s="2">
        <v>0</v>
      </c>
      <c r="P40" s="2">
        <v>0</v>
      </c>
      <c r="Q40" s="4"/>
    </row>
    <row r="41" spans="1:17" ht="18" customHeight="1">
      <c r="A41" s="3" t="s">
        <v>145</v>
      </c>
      <c r="B41" s="97">
        <f t="shared" si="1"/>
        <v>10</v>
      </c>
      <c r="C41" s="97">
        <f>1+1+1+1+1+2+2+1</f>
        <v>10</v>
      </c>
      <c r="D41" s="97">
        <v>0</v>
      </c>
      <c r="E41" s="96">
        <v>1</v>
      </c>
      <c r="F41" s="96">
        <v>1</v>
      </c>
      <c r="G41" s="96">
        <v>0</v>
      </c>
      <c r="H41" s="96">
        <v>1</v>
      </c>
      <c r="I41" s="2">
        <v>1</v>
      </c>
      <c r="J41" s="96">
        <v>0</v>
      </c>
      <c r="K41" s="2">
        <v>0</v>
      </c>
      <c r="L41" s="2">
        <v>1</v>
      </c>
      <c r="M41" s="96">
        <v>2</v>
      </c>
      <c r="N41" s="96">
        <v>2</v>
      </c>
      <c r="O41" s="2">
        <v>0</v>
      </c>
      <c r="P41" s="2">
        <v>1</v>
      </c>
      <c r="Q41" s="4"/>
    </row>
    <row r="42" spans="1:17" ht="18" customHeight="1" thickBot="1">
      <c r="A42" s="13" t="s">
        <v>146</v>
      </c>
      <c r="B42" s="98">
        <f>C42+D42</f>
        <v>43</v>
      </c>
      <c r="C42" s="98">
        <f>3+4+4+7+6+9+2+3+2</f>
        <v>40</v>
      </c>
      <c r="D42" s="98">
        <f>1+1+1</f>
        <v>3</v>
      </c>
      <c r="E42" s="99">
        <v>0</v>
      </c>
      <c r="F42" s="99">
        <v>3</v>
      </c>
      <c r="G42" s="14">
        <v>4</v>
      </c>
      <c r="H42" s="99">
        <v>5</v>
      </c>
      <c r="I42" s="14">
        <v>7</v>
      </c>
      <c r="J42" s="99">
        <v>6</v>
      </c>
      <c r="K42" s="14">
        <v>10</v>
      </c>
      <c r="L42" s="14">
        <v>0</v>
      </c>
      <c r="M42" s="99">
        <v>2</v>
      </c>
      <c r="N42" s="99">
        <v>3</v>
      </c>
      <c r="O42" s="14">
        <v>3</v>
      </c>
      <c r="P42" s="14">
        <v>0</v>
      </c>
      <c r="Q42" s="4"/>
    </row>
    <row r="43" ht="18" customHeight="1">
      <c r="A43" s="100" t="s">
        <v>210</v>
      </c>
    </row>
    <row r="44" spans="1:16" ht="18" customHeight="1">
      <c r="A44" s="11"/>
      <c r="B44" s="101"/>
      <c r="C44" s="101"/>
      <c r="D44" s="12"/>
      <c r="E44" s="101"/>
      <c r="F44" s="101"/>
      <c r="G44" s="101"/>
      <c r="H44" s="101"/>
      <c r="I44" s="101"/>
      <c r="J44" s="101"/>
      <c r="K44" s="101"/>
      <c r="L44" s="12"/>
      <c r="M44" s="101"/>
      <c r="N44" s="101"/>
      <c r="O44" s="12"/>
      <c r="P44" s="12"/>
    </row>
    <row r="45" spans="13:17" s="11" customFormat="1" ht="18" customHeight="1">
      <c r="M45" s="102"/>
      <c r="N45" s="102"/>
      <c r="Q45" s="12"/>
    </row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5905511811023623" right="0.5905511811023623" top="0.7874015748031497" bottom="0.7874015748031497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mhernandezch</dc:creator>
  <cp:keywords/>
  <dc:description/>
  <cp:lastModifiedBy>xbarrientos</cp:lastModifiedBy>
  <cp:lastPrinted>2004-08-09T22:44:20Z</cp:lastPrinted>
  <dcterms:created xsi:type="dcterms:W3CDTF">2004-05-20T15:27:42Z</dcterms:created>
  <dcterms:modified xsi:type="dcterms:W3CDTF">2004-08-09T22:49:26Z</dcterms:modified>
  <cp:category/>
  <cp:version/>
  <cp:contentType/>
  <cp:contentStatus/>
</cp:coreProperties>
</file>