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1725" windowWidth="10935" windowHeight="6270" firstSheet="1" activeTab="1"/>
  </bookViews>
  <sheets>
    <sheet name="Hoja1" sheetId="1" state="hidden" r:id="rId1"/>
    <sheet name="TOTAL  2006" sheetId="2" r:id="rId2"/>
    <sheet name="PRO942" sheetId="3" state="hidden" r:id="rId3"/>
  </sheets>
  <definedNames>
    <definedName name="_xlnm.Print_Area" localSheetId="0">'Hoja1'!$A$6:$C$113</definedName>
    <definedName name="_xlnm.Print_Area" localSheetId="2">'PRO942'!$A$1:$E$46</definedName>
    <definedName name="_xlnm.Print_Area" localSheetId="1">'TOTAL  2006'!$A$1:$K$177</definedName>
    <definedName name="_xlnm.Print_Titles" localSheetId="2">'PRO942'!$5:$9</definedName>
    <definedName name="_xlnm.Print_Titles" localSheetId="1">'TOTAL  2006'!$4:$9</definedName>
  </definedNames>
  <calcPr fullCalcOnLoad="1"/>
</workbook>
</file>

<file path=xl/sharedStrings.xml><?xml version="1.0" encoding="utf-8"?>
<sst xmlns="http://schemas.openxmlformats.org/spreadsheetml/2006/main" count="553" uniqueCount="450">
  <si>
    <t>TITULO 120.- PODER JUDICIAL</t>
  </si>
  <si>
    <t>CLASIFICACIÓN DEL GASTO  SEGÚN EL OBJETO</t>
  </si>
  <si>
    <t>DISTRIBUCION POR PROGRAMA</t>
  </si>
  <si>
    <t>AÑO 2004</t>
  </si>
  <si>
    <t>SUB</t>
  </si>
  <si>
    <t>Concepto</t>
  </si>
  <si>
    <t>Aporte Local</t>
  </si>
  <si>
    <t>Variac.</t>
  </si>
  <si>
    <t>Aprobado</t>
  </si>
  <si>
    <t>Solicitado</t>
  </si>
  <si>
    <t>Préstamo 1377</t>
  </si>
  <si>
    <t>Porcent.</t>
  </si>
  <si>
    <t>Invest.Judicial</t>
  </si>
  <si>
    <t>Minist.Public</t>
  </si>
  <si>
    <t>Defen.Pública</t>
  </si>
  <si>
    <t>Prog.942</t>
  </si>
  <si>
    <t xml:space="preserve">Aprob.2003 - </t>
  </si>
  <si>
    <t>Solic. 2004</t>
  </si>
  <si>
    <t xml:space="preserve">                                                            </t>
  </si>
  <si>
    <t xml:space="preserve">TOTAL GENERAL                                               </t>
  </si>
  <si>
    <t xml:space="preserve">═══                                                         </t>
  </si>
  <si>
    <t xml:space="preserve">══════════════════════════════                              </t>
  </si>
  <si>
    <t xml:space="preserve">════════════════════                                        </t>
  </si>
  <si>
    <t>Proy.2004 10%</t>
  </si>
  <si>
    <t>Por recortar:</t>
  </si>
  <si>
    <t>SERVICIOS PERSONALES</t>
  </si>
  <si>
    <t>rec.hum</t>
  </si>
  <si>
    <t>SUELDOS PARA CARGOS FIJOS</t>
  </si>
  <si>
    <t>gas.var</t>
  </si>
  <si>
    <t>SUELDO ADICIONAL</t>
  </si>
  <si>
    <t>total</t>
  </si>
  <si>
    <t>SALARIO ESCOLAR</t>
  </si>
  <si>
    <t>DIETAS</t>
  </si>
  <si>
    <t>SOBRESUELDOS</t>
  </si>
  <si>
    <t>GASTOS DE REPRESENTACIÓN</t>
  </si>
  <si>
    <t>SERVICIOS ESPECIALES</t>
  </si>
  <si>
    <t xml:space="preserve">SERVICIOS NO PERSONALES                                     </t>
  </si>
  <si>
    <t xml:space="preserve">ALQUILERES DE EDIFICIOS Y TERR                              </t>
  </si>
  <si>
    <t xml:space="preserve">ALQUILER DE EQUIPO ELECTRÓNICO                              </t>
  </si>
  <si>
    <t xml:space="preserve">OTROS ALQUILERES                                            </t>
  </si>
  <si>
    <t xml:space="preserve">INFORMACIÓN Y PUBLICIDAD                                    </t>
  </si>
  <si>
    <t xml:space="preserve">IMPRESIÓN, ENCUADERNACIÓN Y OT                              </t>
  </si>
  <si>
    <t xml:space="preserve">TELECOMUNICACIONES                                          </t>
  </si>
  <si>
    <t xml:space="preserve">SERVICIO DE CORREO                                          </t>
  </si>
  <si>
    <t xml:space="preserve">ENERGÍA ELÉCTRICA                                           </t>
  </si>
  <si>
    <t xml:space="preserve">OTROS SERVICIOS PÚBLICOS                                    </t>
  </si>
  <si>
    <t xml:space="preserve">GASTOS DE VIAJE EN EL EXTERIOR                              </t>
  </si>
  <si>
    <t xml:space="preserve">GASTOS DE VIAJE DENTRO DEL PAÍS                             </t>
  </si>
  <si>
    <t xml:space="preserve">TRANSPORTE DE O PARA EXTERIOR                                 </t>
  </si>
  <si>
    <t xml:space="preserve">TRANSPORTE DENTRO DEL PAÍS                                  </t>
  </si>
  <si>
    <t>SEGUROS</t>
  </si>
  <si>
    <t xml:space="preserve">CONSULTORíAS                                                </t>
  </si>
  <si>
    <t xml:space="preserve">MANTEN.Y REPARAC.DE MOBILIARIO                              </t>
  </si>
  <si>
    <t xml:space="preserve">MANTEN.Y REPARAC. DE MAQUINARI                              </t>
  </si>
  <si>
    <t xml:space="preserve">MANTENIMIENTO Y REPARACIÓN DE                               </t>
  </si>
  <si>
    <t>SERVICIOS ADUANEROS</t>
  </si>
  <si>
    <t xml:space="preserve">OTROS SERVICIOS NO PERSONALES                               </t>
  </si>
  <si>
    <t xml:space="preserve">MATERIALES Y SUMINISTROS                                    </t>
  </si>
  <si>
    <t xml:space="preserve">GASOLINA                                                    </t>
  </si>
  <si>
    <t xml:space="preserve">DIESEL                                                      </t>
  </si>
  <si>
    <t xml:space="preserve">OTROS COMBUSTIBLES, GRASAS Y L                              </t>
  </si>
  <si>
    <t xml:space="preserve">MEDICINAS                                                   </t>
  </si>
  <si>
    <t xml:space="preserve">OTROS PRODUCTOS QUÍMICOS                                    </t>
  </si>
  <si>
    <t xml:space="preserve">TEXTILES Y VESTUARIO                                        </t>
  </si>
  <si>
    <t xml:space="preserve">PRODUCTOS DE PAPEL Y CARTÓN                                 </t>
  </si>
  <si>
    <t xml:space="preserve">IMPRESOS Y OTROS                                            </t>
  </si>
  <si>
    <t xml:space="preserve">PRODUCTOS ALIMENTICIOS                                      </t>
  </si>
  <si>
    <t xml:space="preserve">CEMENTO                                                     </t>
  </si>
  <si>
    <t xml:space="preserve">PRODUCTOS METÁLICOS PARA CONST                              </t>
  </si>
  <si>
    <t xml:space="preserve">MADERA                                                      </t>
  </si>
  <si>
    <t xml:space="preserve">OTROS MATERIALES DE CONSTRUCCI                              </t>
  </si>
  <si>
    <t xml:space="preserve">INSTRUMENTOS, HERRAMIENTAS Y O                              </t>
  </si>
  <si>
    <t xml:space="preserve">REPUESTOS                                                   </t>
  </si>
  <si>
    <t xml:space="preserve">ÚTILES Y MATERIALES DE OFICINA                              </t>
  </si>
  <si>
    <t xml:space="preserve">ÚTILES Y MATERIALES DE LIMPIEZ                              </t>
  </si>
  <si>
    <t xml:space="preserve">OTROS ÚTILES Y MATERIALES ESPE                              </t>
  </si>
  <si>
    <t xml:space="preserve">ARTÍCULOS Y GASTOS PARA RECEPC                              </t>
  </si>
  <si>
    <t xml:space="preserve">OTROS MATERIALES Y SUMINISTROS                              </t>
  </si>
  <si>
    <t xml:space="preserve">MAQUINARIA Y EQUIPO                                         </t>
  </si>
  <si>
    <t>MAQ.Y EQUIPO PRODUC.</t>
  </si>
  <si>
    <t xml:space="preserve">EQUIPO Y MOBILIARIO DE OFICINA                              </t>
  </si>
  <si>
    <t xml:space="preserve">EQUIPO MEDICO Y DE LABORATORIO                              </t>
  </si>
  <si>
    <t xml:space="preserve">EQUIPO DE TRANSPORTE                                        </t>
  </si>
  <si>
    <t xml:space="preserve">EQUIPO PARA COMUNICACIONES                                  </t>
  </si>
  <si>
    <t xml:space="preserve">EQUIPO EDUCACIONAL                                          </t>
  </si>
  <si>
    <t xml:space="preserve">MAQUINARIA ESTACIONARIA Y EQUI                              </t>
  </si>
  <si>
    <t xml:space="preserve">EQUIPOS VARIOS                                              </t>
  </si>
  <si>
    <t>DESEMBOLSOS FINANCIEROS</t>
  </si>
  <si>
    <t>ADQUISICIÓN TERRENOS</t>
  </si>
  <si>
    <t>CONSTRUCIONES, ADIC. Y MEJORAS</t>
  </si>
  <si>
    <t>OTRAS VÍAS DE COMUNICACIÓN</t>
  </si>
  <si>
    <t>EDIFICIOS</t>
  </si>
  <si>
    <t>INSTALACIONES</t>
  </si>
  <si>
    <t>OTRAS CONSTRUC. ADIC. Y MEJORAS</t>
  </si>
  <si>
    <t xml:space="preserve"> </t>
  </si>
  <si>
    <t xml:space="preserve">TRANSFERENCIAS CORRIENTES                                   </t>
  </si>
  <si>
    <t xml:space="preserve">PRESTACIONES LEGALES                                        </t>
  </si>
  <si>
    <t xml:space="preserve">AYUDA ECONÓMICA SEGÚN PROG. CA                              </t>
  </si>
  <si>
    <t xml:space="preserve">BECAS                                                       </t>
  </si>
  <si>
    <t xml:space="preserve">INDEMNIZACIONES                                             </t>
  </si>
  <si>
    <t>SUBVENC. A INST. SOC. PROF. Y GREM.</t>
  </si>
  <si>
    <t>CONT. PATRONAL A LA C.C.S.S.</t>
  </si>
  <si>
    <t>CUOTA FONDO PENS. Y JUBILACIONES</t>
  </si>
  <si>
    <t>TRANS.INSTIT.PÚBLIC.DESCENTR.</t>
  </si>
  <si>
    <t>APORT. PATRON. REG. OBLIG. PENS. COMP.</t>
  </si>
  <si>
    <t>APORT. PATRON. FONDO CAPIT. LABORAL</t>
  </si>
  <si>
    <t>TRANSF.  A OTRAS INST. PÚBL.</t>
  </si>
  <si>
    <t>CUOTAS ORGANIS.CENTROAMER.</t>
  </si>
  <si>
    <t>TRANSFERENCIAS DE CAPITAL</t>
  </si>
  <si>
    <t>APORTES A ORG. FINANCIEROS</t>
  </si>
  <si>
    <t>APORTES A ORGANISMOS INTERNACION</t>
  </si>
  <si>
    <t>OTROS APORTE</t>
  </si>
  <si>
    <t xml:space="preserve">SERVICIO DE LA DEUDA PUBLICA                                </t>
  </si>
  <si>
    <t xml:space="preserve">AMORTIZACIÓN DE CTAS PENDIENTE                              </t>
  </si>
  <si>
    <t>ASIGNACIONES GLOBALES</t>
  </si>
  <si>
    <t>IMPREVISTOS</t>
  </si>
  <si>
    <t>GASTOS CONFIDENCIALES</t>
  </si>
  <si>
    <t>GASTOS DE EMERGENCIA NACIONAL</t>
  </si>
  <si>
    <t>RECURSO HUMANO</t>
  </si>
  <si>
    <t>GASTO VARIABLE</t>
  </si>
  <si>
    <t>TOTAL</t>
  </si>
  <si>
    <t>Estimación del Gasto Variable</t>
  </si>
  <si>
    <t>Estimación del Costo del Recurso Humano y Gasto Variable</t>
  </si>
  <si>
    <t>Cargas Sociales</t>
  </si>
  <si>
    <t>Según Programa, Año 2004</t>
  </si>
  <si>
    <t>Programas 806 y 807, Año 2004</t>
  </si>
  <si>
    <t>CUADROS Y GRÁFICOS</t>
  </si>
  <si>
    <t>Programa</t>
  </si>
  <si>
    <t>Monto</t>
  </si>
  <si>
    <t>Porc.</t>
  </si>
  <si>
    <t>Recurso Humano</t>
  </si>
  <si>
    <t>Gasto Variable</t>
  </si>
  <si>
    <t>801 "Direc.,Administr. y Otros Órganos de Apoyo"</t>
  </si>
  <si>
    <t>801 "Dir.,Adm.y Otr.Órg.Ap."</t>
  </si>
  <si>
    <t>806 "Notariado"</t>
  </si>
  <si>
    <t>802 "Jurisdiccional"</t>
  </si>
  <si>
    <t>807 "Justicia de Tránsito"</t>
  </si>
  <si>
    <t>803 "Organismo de Investigación Judicial"</t>
  </si>
  <si>
    <t>803 "Org.Invest.Jud."</t>
  </si>
  <si>
    <t>804 "Ministerio Público"</t>
  </si>
  <si>
    <t>805 "Defensa Pública"</t>
  </si>
  <si>
    <t>942 "Aporte Local Préstamo"</t>
  </si>
  <si>
    <t>Total General</t>
  </si>
  <si>
    <t>TOTAL GENERAL</t>
  </si>
  <si>
    <t>Cód.</t>
  </si>
  <si>
    <t>Subpartida</t>
  </si>
  <si>
    <t>Prestaciones Legales</t>
  </si>
  <si>
    <t>Subvenci.a Inst.Soc.Prof.y Grem.</t>
  </si>
  <si>
    <t>Contr.Patronal a C.C.S.S.</t>
  </si>
  <si>
    <t>Cuota Fondo Pens.y Jubilac.</t>
  </si>
  <si>
    <t>Aport.Patron.Reg.Oblig.Pens.Compl.</t>
  </si>
  <si>
    <t>Aport.Patron.Fondo Cap.Lab.</t>
  </si>
  <si>
    <t>Aportes a Org.Financieros</t>
  </si>
  <si>
    <t>TOTAL CARGAS SOCIALES</t>
  </si>
  <si>
    <t>Estimación del Costo del Recurso Humano</t>
  </si>
  <si>
    <t>Estimación del Costo del Recurso Humano y Gastos Variables</t>
  </si>
  <si>
    <t>Proyección Ingresos 10%</t>
  </si>
  <si>
    <t>6,83%  Porc.Presup.Año 2003</t>
  </si>
  <si>
    <t>Gastos Variables</t>
  </si>
  <si>
    <t>Total Presupuesto</t>
  </si>
  <si>
    <t>6,81 %  Según Programa, Año 2004</t>
  </si>
  <si>
    <t>6,81%  Según Naturaleza, Año 2004</t>
  </si>
  <si>
    <t>Proyección Ingresos 15%</t>
  </si>
  <si>
    <t>7,16 %  Según Programa, Año 2004</t>
  </si>
  <si>
    <r>
      <t>Presupuesto</t>
    </r>
    <r>
      <rPr>
        <b/>
        <sz val="13"/>
        <rFont val="Arial"/>
        <family val="2"/>
      </rPr>
      <t xml:space="preserve"> </t>
    </r>
  </si>
  <si>
    <t>Prg. 926</t>
  </si>
  <si>
    <t>Prg.  927</t>
  </si>
  <si>
    <t>Solic. Progr.928</t>
  </si>
  <si>
    <t>Solic. Progr.929</t>
  </si>
  <si>
    <t>Solic. Progr.930</t>
  </si>
  <si>
    <t>TRANSFERENCIAS CORRIENTES</t>
  </si>
  <si>
    <t xml:space="preserve">Presupuesto </t>
  </si>
  <si>
    <t>Presupuesto</t>
  </si>
  <si>
    <t>Var.Porcent.</t>
  </si>
  <si>
    <t>SERVICIOS  NO PERSONALES</t>
  </si>
  <si>
    <t>Consultorías</t>
  </si>
  <si>
    <t>Otros Servicios no Personales</t>
  </si>
  <si>
    <t>Productos de Papel y Cartón</t>
  </si>
  <si>
    <t>Impresos y Otros</t>
  </si>
  <si>
    <t>Utiles y Materiales de Oficina</t>
  </si>
  <si>
    <t>Otros Materiales y Suministros</t>
  </si>
  <si>
    <t xml:space="preserve">MAQUINARIA Y EQUIPO </t>
  </si>
  <si>
    <t>Equipo y Mobiliario de Oficina</t>
  </si>
  <si>
    <t>PROGRAMA 942</t>
  </si>
  <si>
    <t>APORTE LOCAL PRÉSTAMO 1377/OC-CR</t>
  </si>
  <si>
    <t>Alquiler de Edificios y Terrenos</t>
  </si>
  <si>
    <t>Gastos de Viaje en el Exterior</t>
  </si>
  <si>
    <t>Transporte de o para el Exterior</t>
  </si>
  <si>
    <t>MATERIALES Y SUMINISTROS</t>
  </si>
  <si>
    <t xml:space="preserve">Artículos y Gastos para Recepciones </t>
  </si>
  <si>
    <t>Equipo Educacional</t>
  </si>
  <si>
    <t>Otras Construcciones, Adiciones y Mejoras</t>
  </si>
  <si>
    <t>Ayuda Econ. Según Program. De Cap. Y Apr.</t>
  </si>
  <si>
    <t>AÑO 2005</t>
  </si>
  <si>
    <t>Aprob.2004-</t>
  </si>
  <si>
    <t>Solicit.2005</t>
  </si>
  <si>
    <t>Serv. Notariado</t>
  </si>
  <si>
    <t>Solic. Progr.932</t>
  </si>
  <si>
    <t>Serv. Juristránsito</t>
  </si>
  <si>
    <t>Solic. Progr.931</t>
  </si>
  <si>
    <t>TÍTULO 120 - PODER JUDICIAL -</t>
  </si>
  <si>
    <t>CLASIFICACIÓN DEL GASTO SEGÚN EL OBJETO</t>
  </si>
  <si>
    <t>1.01.01</t>
  </si>
  <si>
    <t>Alquiler de edificios, locales y terrenos</t>
  </si>
  <si>
    <t>1.01.02</t>
  </si>
  <si>
    <t>Alquiler de maquinaria, equipo y mobiliario</t>
  </si>
  <si>
    <t>1.01.03</t>
  </si>
  <si>
    <t>Alquiler de equipo de cómputo</t>
  </si>
  <si>
    <t>1.01.99</t>
  </si>
  <si>
    <t>Otros alquileres</t>
  </si>
  <si>
    <t>1.02.01</t>
  </si>
  <si>
    <t>Servicio de agua y alcantarillado</t>
  </si>
  <si>
    <t>1.02.02</t>
  </si>
  <si>
    <t xml:space="preserve">Servicio de energía eléctrica  </t>
  </si>
  <si>
    <t>1.02.03</t>
  </si>
  <si>
    <t xml:space="preserve">Servicio de correo  </t>
  </si>
  <si>
    <t>1.02.04</t>
  </si>
  <si>
    <t>Servicio de telecomunicaciones</t>
  </si>
  <si>
    <t>1.02.99</t>
  </si>
  <si>
    <t xml:space="preserve">Otros servicios básicos  </t>
  </si>
  <si>
    <t>1.03.01</t>
  </si>
  <si>
    <t>Información</t>
  </si>
  <si>
    <t>1.03.03</t>
  </si>
  <si>
    <t xml:space="preserve">Impresión, encuadernación y otros </t>
  </si>
  <si>
    <t>1.03.04</t>
  </si>
  <si>
    <t>Transporte de  bienes</t>
  </si>
  <si>
    <t>1.03.05</t>
  </si>
  <si>
    <t>Servicios aduaneros</t>
  </si>
  <si>
    <t>1.03.06</t>
  </si>
  <si>
    <t>Comisiones y gastos por servicios financieros y comerciales</t>
  </si>
  <si>
    <t>1.04.01</t>
  </si>
  <si>
    <t>Servicios médicos y de laboratorio</t>
  </si>
  <si>
    <t>1.04.03</t>
  </si>
  <si>
    <t>Servicios de ingeniería</t>
  </si>
  <si>
    <t>1.04.06</t>
  </si>
  <si>
    <t>Servicios generales</t>
  </si>
  <si>
    <t>1.04.99</t>
  </si>
  <si>
    <t>Otros servicios de gestión y apoyo</t>
  </si>
  <si>
    <t>1.05.01</t>
  </si>
  <si>
    <t>Transporte dentro del país</t>
  </si>
  <si>
    <t>1.05.02</t>
  </si>
  <si>
    <t>Viáticos dentro del país</t>
  </si>
  <si>
    <t>1.05.03</t>
  </si>
  <si>
    <t>Transporte en el exterior</t>
  </si>
  <si>
    <t>1.05.04</t>
  </si>
  <si>
    <t>Viáticos en el exterior</t>
  </si>
  <si>
    <t>1.06.01</t>
  </si>
  <si>
    <t>Seguros</t>
  </si>
  <si>
    <t>1.07.01</t>
  </si>
  <si>
    <t>Actividades de capacitación</t>
  </si>
  <si>
    <t>1.07.02</t>
  </si>
  <si>
    <t>Actividades protocolarias y sociales</t>
  </si>
  <si>
    <t>1.08.01</t>
  </si>
  <si>
    <t>Mantenimiento de edificios y locales</t>
  </si>
  <si>
    <t>1.08.04</t>
  </si>
  <si>
    <t xml:space="preserve">Mantenimiento y reparación de maquinaria y equipo de producción </t>
  </si>
  <si>
    <t>1.08.05</t>
  </si>
  <si>
    <t xml:space="preserve">Mantenimiento y reparación de equipo de transporte </t>
  </si>
  <si>
    <t>1.08.06</t>
  </si>
  <si>
    <t>Mantenimiento y reparación de equipo de comunicación</t>
  </si>
  <si>
    <t>1.08.07</t>
  </si>
  <si>
    <t xml:space="preserve">Mantenimiento y reparación de equipo y mobiliario  de oficina </t>
  </si>
  <si>
    <t>1.08.08</t>
  </si>
  <si>
    <t>Mantenimiento y reparación de equipo de cómputo y sistemas de información</t>
  </si>
  <si>
    <t>1.08.99</t>
  </si>
  <si>
    <t xml:space="preserve">Mantenimiento y reparación de otros equipos </t>
  </si>
  <si>
    <t>1.99.99</t>
  </si>
  <si>
    <t>Otros servicios no especificados</t>
  </si>
  <si>
    <t>2.01.01</t>
  </si>
  <si>
    <t>Combustibles y lubricantes</t>
  </si>
  <si>
    <t>2.01.02</t>
  </si>
  <si>
    <t>Productos farmacéuticos y medicinales</t>
  </si>
  <si>
    <t>2.01.03</t>
  </si>
  <si>
    <t>Productos veterinarios</t>
  </si>
  <si>
    <t>2.01.04</t>
  </si>
  <si>
    <t>Tintas, pinturas y diluyentes</t>
  </si>
  <si>
    <t>2.01.99</t>
  </si>
  <si>
    <t>Otros productos químicos</t>
  </si>
  <si>
    <t>2.02.03</t>
  </si>
  <si>
    <t>Alimentos y bebidas</t>
  </si>
  <si>
    <t>2.02.04</t>
  </si>
  <si>
    <t>Alimentos para animales</t>
  </si>
  <si>
    <t>2.03.01</t>
  </si>
  <si>
    <t>Materiales y productos metálicos</t>
  </si>
  <si>
    <t>2.03.02</t>
  </si>
  <si>
    <t>Materiales y productos minerales y asfálticos</t>
  </si>
  <si>
    <t>2.03.03</t>
  </si>
  <si>
    <t>Madera y sus derivados</t>
  </si>
  <si>
    <t>2.03.04</t>
  </si>
  <si>
    <t>Materiales y productos eléctricos, telefónicos y de cómputo</t>
  </si>
  <si>
    <t>2.03.05</t>
  </si>
  <si>
    <t>Materiales y productos de vidrio</t>
  </si>
  <si>
    <t>2.03.06</t>
  </si>
  <si>
    <t>Materiales y productos de plástico</t>
  </si>
  <si>
    <t>2.03.99</t>
  </si>
  <si>
    <t>Otros materiales y productos de uso en la construcción</t>
  </si>
  <si>
    <t>2.04.01</t>
  </si>
  <si>
    <t>Herramientas e instrumentos</t>
  </si>
  <si>
    <t>2.04.02</t>
  </si>
  <si>
    <t>Repuestos y accesorios</t>
  </si>
  <si>
    <t>2.99.01</t>
  </si>
  <si>
    <t>Utiles y materiales de oficina y cómputo</t>
  </si>
  <si>
    <t>2.99.02</t>
  </si>
  <si>
    <t>Utiles y materiales médico, hospitalario y de investigación</t>
  </si>
  <si>
    <t>2.99.03</t>
  </si>
  <si>
    <t xml:space="preserve">Productos de papel, cartón e impresos </t>
  </si>
  <si>
    <t>2.99.04</t>
  </si>
  <si>
    <t>Textiles y vestuario</t>
  </si>
  <si>
    <t>2.99.05</t>
  </si>
  <si>
    <t>Utiles y materiales de limpieza</t>
  </si>
  <si>
    <t>2.99.06</t>
  </si>
  <si>
    <t>Utiles y materiales de resguardo y seguridad</t>
  </si>
  <si>
    <t>2.99.07</t>
  </si>
  <si>
    <t>Utiles y materiales de cocina y comedor</t>
  </si>
  <si>
    <t>2.99.99</t>
  </si>
  <si>
    <t>Otros útiles, materiales y suministros</t>
  </si>
  <si>
    <t>5.01.01</t>
  </si>
  <si>
    <t>Maquinaria y equipo para la producción</t>
  </si>
  <si>
    <t>5.01.02</t>
  </si>
  <si>
    <t>Equipo de transporte</t>
  </si>
  <si>
    <t>5.01.03</t>
  </si>
  <si>
    <t>Equipo de comunicación</t>
  </si>
  <si>
    <t>5.01.04</t>
  </si>
  <si>
    <t>Equipo y mobiliario de oficina</t>
  </si>
  <si>
    <t>5.01.05</t>
  </si>
  <si>
    <t>Equipo y programas  de cómputo</t>
  </si>
  <si>
    <t>5.01.06</t>
  </si>
  <si>
    <t>Equipo sanitario, de laboratorio e investigación</t>
  </si>
  <si>
    <t>5.01.07</t>
  </si>
  <si>
    <t>Equipo y mobiliario educacional, deportivo y recreativo</t>
  </si>
  <si>
    <t>5.01.99</t>
  </si>
  <si>
    <t>Maquinaria y equipo diverso</t>
  </si>
  <si>
    <t>5.02.01</t>
  </si>
  <si>
    <t>Edificios</t>
  </si>
  <si>
    <t>5.02.07</t>
  </si>
  <si>
    <t>Instalaciones</t>
  </si>
  <si>
    <t>5.02.99</t>
  </si>
  <si>
    <t>Otras construcciones,  adicciones y mejoras</t>
  </si>
  <si>
    <t>5.03.02</t>
  </si>
  <si>
    <t>Edificios preexistentes</t>
  </si>
  <si>
    <t>0.01.01</t>
  </si>
  <si>
    <t>0.02.01</t>
  </si>
  <si>
    <t>0.02.05</t>
  </si>
  <si>
    <t>0.03.03</t>
  </si>
  <si>
    <t>0.03.04</t>
  </si>
  <si>
    <t>0.04.01</t>
  </si>
  <si>
    <t>0.04.05</t>
  </si>
  <si>
    <t>0.05.02</t>
  </si>
  <si>
    <t>0.05.03</t>
  </si>
  <si>
    <t>0.05.04</t>
  </si>
  <si>
    <t>REMUNERACIONES</t>
  </si>
  <si>
    <t>0.01</t>
  </si>
  <si>
    <t>0.02</t>
  </si>
  <si>
    <t>0.03</t>
  </si>
  <si>
    <t>0.04</t>
  </si>
  <si>
    <t>0.05</t>
  </si>
  <si>
    <t xml:space="preserve">SERVICIOS                 </t>
  </si>
  <si>
    <t>1.01</t>
  </si>
  <si>
    <t>Alquileres</t>
  </si>
  <si>
    <t>1.02</t>
  </si>
  <si>
    <t>Servicios Básicos</t>
  </si>
  <si>
    <t>1.03</t>
  </si>
  <si>
    <t>Servicios Comerciales y Financieros</t>
  </si>
  <si>
    <t>1.04</t>
  </si>
  <si>
    <t>Servicios de Gestión y Apoyo</t>
  </si>
  <si>
    <t>1.05</t>
  </si>
  <si>
    <t>Gastos de Viaje y de Transporte</t>
  </si>
  <si>
    <t>1.06</t>
  </si>
  <si>
    <t>Seguros, Reaseguros y Otras Obligaciones</t>
  </si>
  <si>
    <t>1.07</t>
  </si>
  <si>
    <t>Capacitación y Protocolo</t>
  </si>
  <si>
    <t>1.08</t>
  </si>
  <si>
    <t>Mantenimiento y Reparación</t>
  </si>
  <si>
    <t>1.99</t>
  </si>
  <si>
    <t>Servicios Diversos</t>
  </si>
  <si>
    <t>2.01</t>
  </si>
  <si>
    <t>Productos químicos y conexos</t>
  </si>
  <si>
    <t>2.02</t>
  </si>
  <si>
    <t>Alimentos y Productos Agropecuarios</t>
  </si>
  <si>
    <t>2.03</t>
  </si>
  <si>
    <t>Material.y Product. de uso en la construc.y manten.</t>
  </si>
  <si>
    <t>2.04</t>
  </si>
  <si>
    <t>Herramientas, repuestos y accesorios</t>
  </si>
  <si>
    <t>2.99</t>
  </si>
  <si>
    <t>Útiles, materiales y suministros diversos</t>
  </si>
  <si>
    <t>BIENES DURADEROS</t>
  </si>
  <si>
    <t>5.01</t>
  </si>
  <si>
    <t>Maquinario, Equipo y Mobiliario</t>
  </si>
  <si>
    <t>5.02</t>
  </si>
  <si>
    <t>Construcciones, Adiciones y Mejoras</t>
  </si>
  <si>
    <t>5.03</t>
  </si>
  <si>
    <t>Bienes Preexistentes</t>
  </si>
  <si>
    <t>PRESUPUESTO 2006, DISTRIBUCIÓN POR PROGRAMA</t>
  </si>
  <si>
    <t>6.01</t>
  </si>
  <si>
    <t>Transferencias corrientes al sector público</t>
  </si>
  <si>
    <t>6.01.03</t>
  </si>
  <si>
    <t>Transf.corrient.a Instituc.Descentr.no Empresar.</t>
  </si>
  <si>
    <t>6.02</t>
  </si>
  <si>
    <t>Transferencias corrientes a personas</t>
  </si>
  <si>
    <t>6.02.01</t>
  </si>
  <si>
    <t>Becas a funcionarios</t>
  </si>
  <si>
    <t>6.02.99</t>
  </si>
  <si>
    <t>Otras transferencias a personas</t>
  </si>
  <si>
    <t>6.03</t>
  </si>
  <si>
    <t>Prestaciones</t>
  </si>
  <si>
    <t>Prestaciones legales</t>
  </si>
  <si>
    <t>6.03.01</t>
  </si>
  <si>
    <t>6.06</t>
  </si>
  <si>
    <t>Otras transf.corr.al sector privado</t>
  </si>
  <si>
    <t>6.06.01</t>
  </si>
  <si>
    <t>Indemnizaciones</t>
  </si>
  <si>
    <t>6.07</t>
  </si>
  <si>
    <t>Transf.corr.al sector externo</t>
  </si>
  <si>
    <t>6.07.02</t>
  </si>
  <si>
    <t>Otras transf.corr.al sector externo</t>
  </si>
  <si>
    <t>CUENTAS ESPECIALES</t>
  </si>
  <si>
    <t>9.01</t>
  </si>
  <si>
    <t>9.01.01</t>
  </si>
  <si>
    <t>Cuentas especiales diversas</t>
  </si>
  <si>
    <t>Gastos confidenciales</t>
  </si>
  <si>
    <t>Remuneraciones básicas</t>
  </si>
  <si>
    <t>Remuneraciones eventuales</t>
  </si>
  <si>
    <t>Incentivos salariales</t>
  </si>
  <si>
    <t>Contrib.Patron. al Desarrollo y Seg.Social</t>
  </si>
  <si>
    <t>Contrib.Patron. a Fond.Pens.y Otr.Fond.Capit.</t>
  </si>
  <si>
    <t>CÓD.</t>
  </si>
  <si>
    <t>0.01.05</t>
  </si>
  <si>
    <t>Suplencias</t>
  </si>
  <si>
    <t>0.02.03</t>
  </si>
  <si>
    <t>Disponibilidad laboral</t>
  </si>
  <si>
    <t>0.03.01</t>
  </si>
  <si>
    <t>0.03.02</t>
  </si>
  <si>
    <t>Retribución por años servidos</t>
  </si>
  <si>
    <t>Restricción al ejercicio libre de la profesión</t>
  </si>
  <si>
    <t>Otros incentivos salariales</t>
  </si>
  <si>
    <t>0.03.99</t>
  </si>
  <si>
    <t>0.01.03</t>
  </si>
  <si>
    <t>0.05.05</t>
  </si>
  <si>
    <t>Contrib..Patr.a Fond.Adm.Por Ent.Priv.</t>
  </si>
  <si>
    <t>Sueldos para cargos fijos</t>
  </si>
  <si>
    <t>Servicios especiales</t>
  </si>
  <si>
    <t>Tiempo extraordinario</t>
  </si>
  <si>
    <t>Dietas</t>
  </si>
  <si>
    <t>Decimotercer mes</t>
  </si>
  <si>
    <t>Salario escolar</t>
  </si>
  <si>
    <t>Cont.Patr.al Seguro de Salud de CCSS</t>
  </si>
  <si>
    <t>Cont.Patr.al Banco Popular y Des.Com.</t>
  </si>
  <si>
    <t>Aport.Patr.al Reg.Oblig.Pens.Complem.</t>
  </si>
  <si>
    <t xml:space="preserve">Aport.Patr.al Fondo Cap.Laboral </t>
  </si>
  <si>
    <t>Contrib..Patr.a Otr.Fond.Adm.Por Ent.Púb.</t>
  </si>
</sst>
</file>

<file path=xl/styles.xml><?xml version="1.0" encoding="utf-8"?>
<styleSheet xmlns="http://schemas.openxmlformats.org/spreadsheetml/2006/main">
  <numFmts count="60">
    <numFmt numFmtId="5" formatCode="&quot;¢&quot;#,##0_);\(&quot;¢&quot;#,##0\)"/>
    <numFmt numFmtId="6" formatCode="&quot;¢&quot;#,##0_);[Red]\(&quot;¢&quot;#,##0\)"/>
    <numFmt numFmtId="7" formatCode="&quot;¢&quot;#,##0.00_);\(&quot;¢&quot;#,##0.00\)"/>
    <numFmt numFmtId="8" formatCode="&quot;¢&quot;#,##0.00_);[Red]\(&quot;¢&quot;#,##0.00\)"/>
    <numFmt numFmtId="42" formatCode="_(&quot;¢&quot;* #,##0_);_(&quot;¢&quot;* \(#,##0\);_(&quot;¢&quot;* &quot;-&quot;_);_(@_)"/>
    <numFmt numFmtId="41" formatCode="_(* #,##0_);_(* \(#,##0\);_(* &quot;-&quot;_);_(@_)"/>
    <numFmt numFmtId="44" formatCode="_(&quot;¢&quot;* #,##0.00_);_(&quot;¢&quot;* \(#,##0.00\);_(&quot;¢&quot;* &quot;-&quot;??_);_(@_)"/>
    <numFmt numFmtId="43" formatCode="_(* #,##0.00_);_(* \(#,##0.00\);_(* &quot;-&quot;??_);_(@_)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&quot;₡&quot;* #,##0.00_);_(&quot;₡&quot;* \(#,##0.00\);_(&quot;₡&quot;* &quot;-&quot;??_);_(@_)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.00;[Red]#,##0.00"/>
    <numFmt numFmtId="179" formatCode="000"/>
    <numFmt numFmtId="180" formatCode="#,##0;[Red]#,##0"/>
    <numFmt numFmtId="181" formatCode="0.0%"/>
    <numFmt numFmtId="182" formatCode="\¢#,##0"/>
    <numFmt numFmtId="183" formatCode="#,##0.0"/>
    <numFmt numFmtId="184" formatCode="&quot;C&quot;#,##0_);\(&quot;C&quot;#,##0\)"/>
    <numFmt numFmtId="185" formatCode="&quot;C&quot;#,##0_);[Red]\(&quot;C&quot;#,##0\)"/>
    <numFmt numFmtId="186" formatCode="&quot;C&quot;#,##0.00_);\(&quot;C&quot;#,##0.00\)"/>
    <numFmt numFmtId="187" formatCode="&quot;C&quot;#,##0.00_);[Red]\(&quot;C&quot;#,##0.00\)"/>
    <numFmt numFmtId="188" formatCode="_(&quot;C&quot;* #,##0_);_(&quot;C&quot;* \(#,##0\);_(&quot;C&quot;* &quot;-&quot;_);_(@_)"/>
    <numFmt numFmtId="189" formatCode="_(&quot;C&quot;* #,##0.00_);_(&quot;C&quot;* \(#,##0.00\);_(&quot;C&quot;* &quot;-&quot;??_);_(@_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_-* #,##0\ _P_t_a_-;\-* #,##0\ _P_t_a_-;_-* &quot;-&quot;\ _P_t_a_-;_-@_-"/>
    <numFmt numFmtId="197" formatCode="_-* #,##0.00\ _P_t_a_-;\-* #,##0.00\ _P_t_a_-;_-* &quot;-&quot;??\ _P_t_a_-;_-@_-"/>
    <numFmt numFmtId="198" formatCode="#,##0\ &quot;Pts&quot;;\-#,##0\ &quot;Pts&quot;"/>
    <numFmt numFmtId="199" formatCode="#,##0\ &quot;Pts&quot;;[Red]\-#,##0\ &quot;Pts&quot;"/>
    <numFmt numFmtId="200" formatCode="#,##0.00\ &quot;Pts&quot;;\-#,##0.00\ &quot;Pts&quot;"/>
    <numFmt numFmtId="201" formatCode="#,##0.00\ &quot;Pts&quot;;[Red]\-#,##0.00\ &quot;Pts&quot;"/>
    <numFmt numFmtId="202" formatCode="_-* #,##0\ &quot;Pts&quot;_-;\-* #,##0\ &quot;Pts&quot;_-;_-* &quot;-&quot;\ &quot;Pts&quot;_-;_-@_-"/>
    <numFmt numFmtId="203" formatCode="_-* #,##0\ _P_t_s_-;\-* #,##0\ _P_t_s_-;_-* &quot;-&quot;\ _P_t_s_-;_-@_-"/>
    <numFmt numFmtId="204" formatCode="_-* #,##0.00\ &quot;Pts&quot;_-;\-* #,##0.00\ &quot;Pts&quot;_-;_-* &quot;-&quot;??\ &quot;Pts&quot;_-;_-@_-"/>
    <numFmt numFmtId="205" formatCode="_-* #,##0.00\ _P_t_s_-;\-* #,##0.00\ _P_t_s_-;_-* &quot;-&quot;??\ _P_t_s_-;_-@_-"/>
    <numFmt numFmtId="206" formatCode="General_)"/>
    <numFmt numFmtId="207" formatCode="&quot;$&quot;#,##0;\-&quot;$&quot;#,##0"/>
    <numFmt numFmtId="208" formatCode="&quot;$&quot;#,##0;[Red]\-&quot;$&quot;#,##0"/>
    <numFmt numFmtId="209" formatCode="&quot;$&quot;#,##0.00;\-&quot;$&quot;#,##0.00"/>
    <numFmt numFmtId="210" formatCode="&quot;$&quot;#,##0.00;[Red]\-&quot;$&quot;#,##0.00"/>
    <numFmt numFmtId="211" formatCode="_-&quot;$&quot;* #,##0_-;\-&quot;$&quot;* #,##0_-;_-&quot;$&quot;* &quot;-&quot;_-;_-@_-"/>
    <numFmt numFmtId="212" formatCode="_-* #,##0_-;\-* #,##0_-;_-* &quot;-&quot;_-;_-@_-"/>
    <numFmt numFmtId="213" formatCode="_-&quot;$&quot;* #,##0.00_-;\-&quot;$&quot;* #,##0.00_-;_-&quot;$&quot;* &quot;-&quot;??_-;_-@_-"/>
    <numFmt numFmtId="214" formatCode="_-* #,##0.00_-;\-* #,##0.00_-;_-* &quot;-&quot;??_-;_-@_-"/>
    <numFmt numFmtId="215" formatCode="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3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i/>
      <u val="single"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sz val="2.75"/>
      <name val="Arial"/>
      <family val="0"/>
    </font>
    <font>
      <b/>
      <sz val="2.75"/>
      <name val="Arial"/>
      <family val="2"/>
    </font>
    <font>
      <b/>
      <sz val="2.75"/>
      <color indexed="9"/>
      <name val="Arial"/>
      <family val="2"/>
    </font>
    <font>
      <sz val="23.75"/>
      <name val="Arial"/>
      <family val="0"/>
    </font>
    <font>
      <b/>
      <sz val="10.75"/>
      <name val="Arial"/>
      <family val="2"/>
    </font>
    <font>
      <sz val="16.5"/>
      <name val="Arial"/>
      <family val="0"/>
    </font>
    <font>
      <b/>
      <sz val="11.5"/>
      <name val="Arial"/>
      <family val="2"/>
    </font>
    <font>
      <sz val="24.5"/>
      <name val="Arial"/>
      <family val="0"/>
    </font>
    <font>
      <sz val="15.25"/>
      <name val="Arial"/>
      <family val="0"/>
    </font>
    <font>
      <sz val="18"/>
      <name val="Arial"/>
      <family val="0"/>
    </font>
    <font>
      <sz val="14.75"/>
      <name val="Arial"/>
      <family val="0"/>
    </font>
    <font>
      <sz val="17"/>
      <name val="Arial"/>
      <family val="0"/>
    </font>
    <font>
      <b/>
      <sz val="12"/>
      <color indexed="9"/>
      <name val="Arial"/>
      <family val="2"/>
    </font>
    <font>
      <sz val="11.75"/>
      <name val="Arial"/>
      <family val="0"/>
    </font>
    <font>
      <b/>
      <sz val="11.75"/>
      <name val="Arial"/>
      <family val="2"/>
    </font>
    <font>
      <b/>
      <sz val="11.75"/>
      <color indexed="9"/>
      <name val="Arial"/>
      <family val="2"/>
    </font>
    <font>
      <b/>
      <sz val="10"/>
      <name val="Times New Roman"/>
      <family val="1"/>
    </font>
    <font>
      <sz val="1.5"/>
      <name val="Arial"/>
      <family val="0"/>
    </font>
    <font>
      <b/>
      <sz val="1.5"/>
      <name val="Arial"/>
      <family val="2"/>
    </font>
    <font>
      <b/>
      <sz val="1.25"/>
      <name val="Arial"/>
      <family val="2"/>
    </font>
    <font>
      <b/>
      <sz val="1.75"/>
      <name val="Arial"/>
      <family val="0"/>
    </font>
    <font>
      <b/>
      <sz val="2.5"/>
      <name val="Arial"/>
      <family val="2"/>
    </font>
    <font>
      <b/>
      <i/>
      <sz val="2.25"/>
      <name val="Arial"/>
      <family val="2"/>
    </font>
    <font>
      <sz val="1.75"/>
      <name val="Arial"/>
      <family val="2"/>
    </font>
    <font>
      <b/>
      <sz val="1.5"/>
      <color indexed="9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b/>
      <sz val="11"/>
      <color indexed="9"/>
      <name val="Arial"/>
      <family val="2"/>
    </font>
    <font>
      <sz val="11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Continuous"/>
    </xf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181" fontId="7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3" fontId="3" fillId="2" borderId="2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178" fontId="8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 horizontal="center"/>
    </xf>
    <xf numFmtId="0" fontId="3" fillId="3" borderId="3" xfId="0" applyFont="1" applyFill="1" applyBorder="1" applyAlignment="1">
      <alignment/>
    </xf>
    <xf numFmtId="0" fontId="3" fillId="4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/>
    </xf>
    <xf numFmtId="0" fontId="3" fillId="3" borderId="4" xfId="0" applyFont="1" applyFill="1" applyBorder="1" applyAlignment="1">
      <alignment horizontal="center"/>
    </xf>
    <xf numFmtId="178" fontId="5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horizontal="right"/>
    </xf>
    <xf numFmtId="0" fontId="3" fillId="3" borderId="2" xfId="0" applyFont="1" applyFill="1" applyBorder="1" applyAlignment="1">
      <alignment/>
    </xf>
    <xf numFmtId="0" fontId="3" fillId="3" borderId="5" xfId="0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/>
    </xf>
    <xf numFmtId="181" fontId="3" fillId="4" borderId="4" xfId="0" applyNumberFormat="1" applyFont="1" applyFill="1" applyBorder="1" applyAlignment="1">
      <alignment/>
    </xf>
    <xf numFmtId="3" fontId="3" fillId="3" borderId="4" xfId="0" applyNumberFormat="1" applyFont="1" applyFill="1" applyBorder="1" applyAlignment="1">
      <alignment/>
    </xf>
    <xf numFmtId="179" fontId="8" fillId="0" borderId="0" xfId="0" applyNumberFormat="1" applyFont="1" applyFill="1" applyAlignment="1">
      <alignment horizontal="right"/>
    </xf>
    <xf numFmtId="178" fontId="8" fillId="0" borderId="0" xfId="0" applyNumberFormat="1" applyFont="1" applyFill="1" applyAlignment="1">
      <alignment horizontal="left"/>
    </xf>
    <xf numFmtId="3" fontId="11" fillId="0" borderId="0" xfId="0" applyNumberFormat="1" applyFont="1" applyFill="1" applyAlignment="1">
      <alignment horizontal="right"/>
    </xf>
    <xf numFmtId="181" fontId="0" fillId="0" borderId="0" xfId="0" applyNumberFormat="1" applyFont="1" applyFill="1" applyAlignment="1">
      <alignment horizontal="center"/>
    </xf>
    <xf numFmtId="178" fontId="0" fillId="0" borderId="0" xfId="0" applyNumberFormat="1" applyAlignment="1">
      <alignment/>
    </xf>
    <xf numFmtId="0" fontId="3" fillId="3" borderId="6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178" fontId="8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178" fontId="8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3" fontId="5" fillId="4" borderId="7" xfId="0" applyNumberFormat="1" applyFont="1" applyFill="1" applyBorder="1" applyAlignment="1">
      <alignment horizontal="center"/>
    </xf>
    <xf numFmtId="3" fontId="5" fillId="4" borderId="8" xfId="0" applyNumberFormat="1" applyFont="1" applyFill="1" applyBorder="1" applyAlignment="1">
      <alignment horizontal="center"/>
    </xf>
    <xf numFmtId="3" fontId="5" fillId="4" borderId="9" xfId="0" applyNumberFormat="1" applyFont="1" applyFill="1" applyBorder="1" applyAlignment="1">
      <alignment horizontal="center"/>
    </xf>
    <xf numFmtId="181" fontId="9" fillId="0" borderId="0" xfId="0" applyNumberFormat="1" applyFont="1" applyFill="1" applyAlignment="1">
      <alignment/>
    </xf>
    <xf numFmtId="181" fontId="0" fillId="0" borderId="0" xfId="0" applyNumberFormat="1" applyFill="1" applyAlignment="1">
      <alignment horizontal="right"/>
    </xf>
    <xf numFmtId="178" fontId="12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14" fillId="0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15" fillId="0" borderId="0" xfId="0" applyFont="1" applyAlignment="1">
      <alignment horizontal="center"/>
    </xf>
    <xf numFmtId="3" fontId="7" fillId="0" borderId="0" xfId="0" applyNumberFormat="1" applyFont="1" applyFill="1" applyBorder="1" applyAlignment="1">
      <alignment/>
    </xf>
    <xf numFmtId="3" fontId="16" fillId="0" borderId="0" xfId="0" applyNumberFormat="1" applyFont="1" applyFill="1" applyAlignment="1">
      <alignment/>
    </xf>
    <xf numFmtId="0" fontId="15" fillId="0" borderId="1" xfId="0" applyFont="1" applyBorder="1" applyAlignment="1">
      <alignment horizontal="center"/>
    </xf>
    <xf numFmtId="0" fontId="0" fillId="0" borderId="1" xfId="0" applyFill="1" applyBorder="1" applyAlignment="1">
      <alignment/>
    </xf>
    <xf numFmtId="178" fontId="8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181" fontId="0" fillId="0" borderId="0" xfId="0" applyNumberFormat="1" applyAlignment="1">
      <alignment wrapText="1"/>
    </xf>
    <xf numFmtId="3" fontId="8" fillId="0" borderId="0" xfId="0" applyNumberFormat="1" applyFont="1" applyFill="1" applyAlignment="1">
      <alignment/>
    </xf>
    <xf numFmtId="181" fontId="3" fillId="0" borderId="0" xfId="0" applyNumberFormat="1" applyFont="1" applyAlignment="1">
      <alignment horizontal="center"/>
    </xf>
    <xf numFmtId="0" fontId="15" fillId="0" borderId="0" xfId="0" applyFont="1" applyAlignment="1">
      <alignment horizontal="center" vertical="top" wrapText="1"/>
    </xf>
    <xf numFmtId="181" fontId="3" fillId="0" borderId="0" xfId="0" applyNumberFormat="1" applyFont="1" applyAlignment="1">
      <alignment horizontal="center" vertical="top" wrapText="1"/>
    </xf>
    <xf numFmtId="3" fontId="7" fillId="0" borderId="0" xfId="0" applyNumberFormat="1" applyFont="1" applyFill="1" applyAlignment="1">
      <alignment/>
    </xf>
    <xf numFmtId="183" fontId="9" fillId="0" borderId="0" xfId="0" applyNumberFormat="1" applyFont="1" applyFill="1" applyAlignment="1">
      <alignment/>
    </xf>
    <xf numFmtId="181" fontId="3" fillId="0" borderId="1" xfId="0" applyNumberFormat="1" applyFont="1" applyBorder="1" applyAlignment="1">
      <alignment horizontal="center"/>
    </xf>
    <xf numFmtId="0" fontId="17" fillId="0" borderId="0" xfId="0" applyFont="1" applyAlignment="1">
      <alignment/>
    </xf>
    <xf numFmtId="181" fontId="0" fillId="0" borderId="0" xfId="0" applyNumberFormat="1" applyAlignment="1">
      <alignment/>
    </xf>
    <xf numFmtId="182" fontId="0" fillId="0" borderId="0" xfId="0" applyNumberFormat="1" applyFill="1" applyAlignment="1">
      <alignment/>
    </xf>
    <xf numFmtId="182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80" fontId="17" fillId="0" borderId="0" xfId="0" applyNumberFormat="1" applyFont="1" applyFill="1" applyBorder="1" applyAlignment="1">
      <alignment vertical="top"/>
    </xf>
    <xf numFmtId="182" fontId="3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0" fontId="0" fillId="0" borderId="1" xfId="0" applyBorder="1" applyAlignment="1">
      <alignment/>
    </xf>
    <xf numFmtId="3" fontId="7" fillId="0" borderId="3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/>
    </xf>
    <xf numFmtId="3" fontId="7" fillId="0" borderId="6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0" fontId="3" fillId="5" borderId="2" xfId="0" applyFont="1" applyFill="1" applyBorder="1" applyAlignment="1">
      <alignment/>
    </xf>
    <xf numFmtId="182" fontId="0" fillId="5" borderId="2" xfId="0" applyNumberFormat="1" applyFont="1" applyFill="1" applyBorder="1" applyAlignment="1">
      <alignment/>
    </xf>
    <xf numFmtId="182" fontId="0" fillId="0" borderId="0" xfId="0" applyNumberFormat="1" applyFont="1" applyFill="1" applyAlignment="1">
      <alignment/>
    </xf>
    <xf numFmtId="10" fontId="3" fillId="0" borderId="0" xfId="0" applyNumberFormat="1" applyFont="1" applyFill="1" applyAlignment="1">
      <alignment horizontal="center"/>
    </xf>
    <xf numFmtId="10" fontId="3" fillId="6" borderId="2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10" fontId="3" fillId="5" borderId="10" xfId="0" applyNumberFormat="1" applyFont="1" applyFill="1" applyBorder="1" applyAlignment="1">
      <alignment/>
    </xf>
    <xf numFmtId="10" fontId="3" fillId="5" borderId="11" xfId="0" applyNumberFormat="1" applyFont="1" applyFill="1" applyBorder="1" applyAlignment="1">
      <alignment/>
    </xf>
    <xf numFmtId="0" fontId="3" fillId="5" borderId="5" xfId="0" applyFont="1" applyFill="1" applyBorder="1" applyAlignment="1">
      <alignment/>
    </xf>
    <xf numFmtId="0" fontId="3" fillId="5" borderId="0" xfId="0" applyFont="1" applyFill="1" applyBorder="1" applyAlignment="1">
      <alignment/>
    </xf>
    <xf numFmtId="10" fontId="3" fillId="5" borderId="0" xfId="0" applyNumberFormat="1" applyFont="1" applyFill="1" applyBorder="1" applyAlignment="1">
      <alignment/>
    </xf>
    <xf numFmtId="10" fontId="3" fillId="5" borderId="12" xfId="0" applyNumberFormat="1" applyFont="1" applyFill="1" applyBorder="1" applyAlignment="1">
      <alignment/>
    </xf>
    <xf numFmtId="0" fontId="3" fillId="5" borderId="12" xfId="0" applyFont="1" applyFill="1" applyBorder="1" applyAlignment="1">
      <alignment/>
    </xf>
    <xf numFmtId="0" fontId="3" fillId="5" borderId="6" xfId="0" applyFont="1" applyFill="1" applyBorder="1" applyAlignment="1">
      <alignment/>
    </xf>
    <xf numFmtId="0" fontId="3" fillId="5" borderId="1" xfId="0" applyFont="1" applyFill="1" applyBorder="1" applyAlignment="1">
      <alignment/>
    </xf>
    <xf numFmtId="10" fontId="3" fillId="5" borderId="1" xfId="0" applyNumberFormat="1" applyFont="1" applyFill="1" applyBorder="1" applyAlignment="1">
      <alignment/>
    </xf>
    <xf numFmtId="0" fontId="3" fillId="5" borderId="13" xfId="0" applyFont="1" applyFill="1" applyBorder="1" applyAlignment="1">
      <alignment/>
    </xf>
    <xf numFmtId="0" fontId="0" fillId="5" borderId="2" xfId="0" applyFont="1" applyFill="1" applyBorder="1" applyAlignment="1">
      <alignment/>
    </xf>
    <xf numFmtId="3" fontId="0" fillId="0" borderId="1" xfId="0" applyNumberFormat="1" applyBorder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79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8" fillId="0" borderId="0" xfId="0" applyFont="1" applyAlignment="1">
      <alignment horizontal="left"/>
    </xf>
    <xf numFmtId="0" fontId="34" fillId="0" borderId="0" xfId="0" applyFont="1" applyAlignment="1">
      <alignment/>
    </xf>
    <xf numFmtId="3" fontId="34" fillId="0" borderId="0" xfId="0" applyNumberFormat="1" applyFont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1" xfId="0" applyBorder="1" applyAlignment="1">
      <alignment horizontal="centerContinuous"/>
    </xf>
    <xf numFmtId="17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78" fontId="16" fillId="0" borderId="0" xfId="0" applyNumberFormat="1" applyFont="1" applyFill="1" applyAlignment="1">
      <alignment horizontal="left"/>
    </xf>
    <xf numFmtId="3" fontId="16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/>
    </xf>
    <xf numFmtId="3" fontId="16" fillId="0" borderId="0" xfId="0" applyNumberFormat="1" applyFont="1" applyFill="1" applyAlignment="1">
      <alignment vertical="top"/>
    </xf>
    <xf numFmtId="0" fontId="16" fillId="0" borderId="0" xfId="0" applyFont="1" applyFill="1" applyAlignment="1">
      <alignment horizontal="center"/>
    </xf>
    <xf numFmtId="49" fontId="1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8" fontId="1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vertical="top"/>
    </xf>
    <xf numFmtId="178" fontId="6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3" fontId="44" fillId="0" borderId="0" xfId="17" applyNumberFormat="1" applyFont="1" applyFill="1" applyAlignment="1">
      <alignment horizontal="center"/>
    </xf>
    <xf numFmtId="179" fontId="16" fillId="0" borderId="0" xfId="0" applyNumberFormat="1" applyFont="1" applyFill="1" applyAlignment="1">
      <alignment horizontal="left"/>
    </xf>
    <xf numFmtId="3" fontId="16" fillId="0" borderId="0" xfId="17" applyNumberFormat="1" applyFont="1" applyFill="1" applyAlignment="1">
      <alignment horizontal="right"/>
    </xf>
    <xf numFmtId="3" fontId="16" fillId="0" borderId="0" xfId="17" applyNumberFormat="1" applyFont="1" applyFill="1" applyAlignment="1">
      <alignment/>
    </xf>
    <xf numFmtId="49" fontId="43" fillId="0" borderId="0" xfId="0" applyNumberFormat="1" applyFont="1" applyFill="1" applyAlignment="1">
      <alignment horizontal="center"/>
    </xf>
    <xf numFmtId="3" fontId="43" fillId="0" borderId="0" xfId="17" applyNumberFormat="1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3" fontId="6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0" fontId="44" fillId="0" borderId="0" xfId="0" applyFont="1" applyFill="1" applyAlignment="1">
      <alignment/>
    </xf>
    <xf numFmtId="3" fontId="6" fillId="0" borderId="0" xfId="17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center"/>
    </xf>
    <xf numFmtId="3" fontId="6" fillId="0" borderId="0" xfId="17" applyNumberFormat="1" applyFont="1" applyFill="1" applyAlignment="1">
      <alignment/>
    </xf>
    <xf numFmtId="0" fontId="44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6" fillId="0" borderId="0" xfId="0" applyFont="1" applyFill="1" applyAlignment="1">
      <alignment/>
    </xf>
    <xf numFmtId="3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45" fillId="7" borderId="0" xfId="0" applyFont="1" applyFill="1" applyAlignment="1">
      <alignment horizontal="left"/>
    </xf>
    <xf numFmtId="3" fontId="45" fillId="7" borderId="0" xfId="0" applyNumberFormat="1" applyFont="1" applyFill="1" applyAlignment="1">
      <alignment/>
    </xf>
    <xf numFmtId="3" fontId="45" fillId="7" borderId="0" xfId="0" applyNumberFormat="1" applyFont="1" applyFill="1" applyAlignment="1">
      <alignment horizontal="right"/>
    </xf>
    <xf numFmtId="0" fontId="16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/>
    </xf>
    <xf numFmtId="0" fontId="1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3" fontId="16" fillId="0" borderId="0" xfId="17" applyNumberFormat="1" applyFont="1" applyFill="1" applyBorder="1" applyAlignment="1">
      <alignment horizontal="right"/>
    </xf>
    <xf numFmtId="3" fontId="16" fillId="0" borderId="0" xfId="0" applyNumberFormat="1" applyFont="1" applyFill="1" applyAlignment="1">
      <alignment horizontal="center"/>
    </xf>
    <xf numFmtId="0" fontId="6" fillId="8" borderId="1" xfId="0" applyFont="1" applyFill="1" applyBorder="1" applyAlignment="1">
      <alignment horizontal="center"/>
    </xf>
    <xf numFmtId="3" fontId="45" fillId="0" borderId="0" xfId="0" applyNumberFormat="1" applyFont="1" applyFill="1" applyAlignment="1">
      <alignment/>
    </xf>
    <xf numFmtId="3" fontId="45" fillId="0" borderId="0" xfId="0" applyNumberFormat="1" applyFont="1" applyFill="1" applyBorder="1" applyAlignment="1">
      <alignment horizontal="center" vertical="top" wrapText="1"/>
    </xf>
    <xf numFmtId="0" fontId="46" fillId="0" borderId="0" xfId="0" applyFont="1" applyFill="1" applyAlignment="1">
      <alignment/>
    </xf>
    <xf numFmtId="3" fontId="46" fillId="0" borderId="0" xfId="0" applyNumberFormat="1" applyFont="1" applyFill="1" applyAlignment="1">
      <alignment horizontal="right"/>
    </xf>
    <xf numFmtId="0" fontId="45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3" fontId="3" fillId="6" borderId="14" xfId="0" applyNumberFormat="1" applyFont="1" applyFill="1" applyBorder="1" applyAlignment="1">
      <alignment horizontal="center"/>
    </xf>
    <xf numFmtId="3" fontId="3" fillId="6" borderId="15" xfId="0" applyNumberFormat="1" applyFont="1" applyFill="1" applyBorder="1" applyAlignment="1">
      <alignment horizontal="center"/>
    </xf>
    <xf numFmtId="3" fontId="3" fillId="6" borderId="16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6" fillId="8" borderId="0" xfId="0" applyNumberFormat="1" applyFont="1" applyFill="1" applyAlignment="1">
      <alignment horizontal="center"/>
    </xf>
    <xf numFmtId="0" fontId="6" fillId="8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Distribución Porcentual del Gasto Variable, 
Según Programa, Año 2004</a:t>
            </a:r>
          </a:p>
        </c:rich>
      </c:tx>
      <c:layout>
        <c:manualLayout>
          <c:xMode val="factor"/>
          <c:yMode val="factor"/>
          <c:x val="-0.01175"/>
          <c:y val="0.042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125"/>
          <c:y val="0.47225"/>
          <c:w val="0.62425"/>
          <c:h val="0.23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'TOTAL  2006'!#REF!</c:f>
              <c:strCache>
                <c:ptCount val="6"/>
                <c:pt idx="0">
                  <c:v>926 "Direc.,Administr. y Otros Órganos de Apoyo"</c:v>
                </c:pt>
                <c:pt idx="1">
                  <c:v>927 "Jurisdiccional"</c:v>
                </c:pt>
                <c:pt idx="2">
                  <c:v>928 "Organismo de Investigación Judicial"</c:v>
                </c:pt>
                <c:pt idx="3">
                  <c:v>929 "Ministerio Público"</c:v>
                </c:pt>
                <c:pt idx="4">
                  <c:v>930 "Defensa Pública"</c:v>
                </c:pt>
                <c:pt idx="5">
                  <c:v>942 "Aporte Local Préstamo"</c:v>
                </c:pt>
              </c:strCache>
            </c:strRef>
          </c:cat>
          <c:val>
            <c:numRef>
              <c:f>'TOTAL  2006'!#REF!</c:f>
              <c:numCache>
                <c:ptCount val="6"/>
                <c:pt idx="0">
                  <c:v>0.3990959020053351</c:v>
                </c:pt>
                <c:pt idx="1">
                  <c:v>0.16922123008893353</c:v>
                </c:pt>
                <c:pt idx="2">
                  <c:v>0.29373904368457165</c:v>
                </c:pt>
                <c:pt idx="3">
                  <c:v>0.07968052405883946</c:v>
                </c:pt>
                <c:pt idx="4">
                  <c:v>0.036356195988606066</c:v>
                </c:pt>
                <c:pt idx="5">
                  <c:v>0.021907104173714147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Título 120 PODER JUDICIAL, 
Distribución Porcentual del Presupuesto del Poder Judicial, 
Según Programa Institucional, Año 2006</a:t>
            </a:r>
          </a:p>
        </c:rich>
      </c:tx>
      <c:layout/>
      <c:spPr>
        <a:solidFill>
          <a:srgbClr val="CC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3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5"/>
            <c:explosion val="102"/>
          </c:dPt>
          <c:dPt>
            <c:idx val="6"/>
            <c:explosion val="6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PROG.942 "Aporte Local Préstamo
0,3%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PROG.931 "Servicio de Notariado"
0,3%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PROG.932 "Servicio Justicia de Tránsito"
2,7%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'TOTAL  2006'!#REF!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000080"/>
        </a:gs>
        <a:gs pos="50000">
          <a:srgbClr val="FFFFFF"/>
        </a:gs>
        <a:gs pos="100000">
          <a:srgbClr val="000080"/>
        </a:gs>
      </a:gsLst>
      <a:lin ang="2700000" scaled="1"/>
    </a:gradFill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Título 120 PODER JUDICIAL, 
Distribución del Presupuesto Solicitado, 
Año 2006 (miles de millones)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'TOTAL  2006'!#REF!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¢88.822 (88,3%)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'TOTAL  2006'!#REF!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¢11.803 (11,7%)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overlap val="100"/>
        <c:shape val="cylinder"/>
        <c:axId val="15219257"/>
        <c:axId val="2755586"/>
      </c:bar3DChart>
      <c:catAx>
        <c:axId val="15219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55586"/>
        <c:crossesAt val="0"/>
        <c:auto val="1"/>
        <c:lblOffset val="100"/>
        <c:noMultiLvlLbl val="0"/>
      </c:catAx>
      <c:valAx>
        <c:axId val="275558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15219257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200000000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225" b="1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75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Distribución del Costo del Recurso Humano y Gasto Variable, Según Programa, Año 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25"/>
          <c:y val="0.34425"/>
          <c:w val="0.64425"/>
          <c:h val="0.472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'TOTAL  2006'!#REF!</c:f>
              <c:strCache>
                <c:ptCount val="6"/>
                <c:pt idx="0">
                  <c:v>926 "Direc.,Administr. y Otros Órganos de Apoyo"</c:v>
                </c:pt>
                <c:pt idx="1">
                  <c:v>927 "Jurisdiccional"</c:v>
                </c:pt>
                <c:pt idx="2">
                  <c:v>928 "Organismo de Investigación Judicial"</c:v>
                </c:pt>
                <c:pt idx="3">
                  <c:v>929 "Ministerio Público"</c:v>
                </c:pt>
                <c:pt idx="4">
                  <c:v>930 "Defensa Pública"</c:v>
                </c:pt>
                <c:pt idx="5">
                  <c:v>942 "Aporte Local Préstamo"</c:v>
                </c:pt>
              </c:strCache>
            </c:strRef>
          </c:cat>
          <c:val>
            <c:numRef>
              <c:f>'TOTAL  2006'!#REF!</c:f>
              <c:numCache>
                <c:ptCount val="6"/>
                <c:pt idx="0">
                  <c:v>0.2772608720457612</c:v>
                </c:pt>
                <c:pt idx="1">
                  <c:v>0.2912157629839668</c:v>
                </c:pt>
                <c:pt idx="2">
                  <c:v>0.317024022110633</c:v>
                </c:pt>
                <c:pt idx="3">
                  <c:v>0.17022063604781815</c:v>
                </c:pt>
                <c:pt idx="4">
                  <c:v>0.0991637676177974</c:v>
                </c:pt>
                <c:pt idx="5">
                  <c:v>0.0034690806737351153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Distribución Porcentual del Costo del Recurso Humano, 
Según Programa, Año 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"/>
          <c:y val="0.3545"/>
          <c:w val="0.48"/>
          <c:h val="0.31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latin typeface="Arial"/>
                        <a:ea typeface="Arial"/>
                        <a:cs typeface="Arial"/>
                      </a:rPr>
                      <a:t>801 "Direc.,Adm. y Otr.Órg. Apoyo"
20,2%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latin typeface="Arial"/>
                        <a:ea typeface="Arial"/>
                        <a:cs typeface="Arial"/>
                      </a:rPr>
                      <a:t>803 "Organismo Investigación Judicial"
21,8%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'TOTAL  2006'!#REF!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Distribución Porcentual del Costo de Recurso Humano y
Gastos Variables, Según Programa, Año 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125"/>
          <c:y val="0.42175"/>
          <c:w val="0.52625"/>
          <c:h val="0.34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latin typeface="Arial"/>
                        <a:ea typeface="Arial"/>
                        <a:cs typeface="Arial"/>
                      </a:rPr>
                      <a:t>801 "Direc.,Adm. y Otros Órg.Apoyo"
24,4%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latin typeface="Arial"/>
                        <a:ea typeface="Arial"/>
                        <a:cs typeface="Arial"/>
                      </a:rPr>
                      <a:t>803 "Organismo  Investigación Judicial"
21,6%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latin typeface="Arial"/>
                        <a:ea typeface="Arial"/>
                        <a:cs typeface="Arial"/>
                      </a:rPr>
                      <a:t>942 "Ap. Loc. Prést."
0,3%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'TOTAL  2006'!#REF!</c:f>
              <c:strCache>
                <c:ptCount val="6"/>
                <c:pt idx="0">
                  <c:v>926 "Direc.,Administr. y Otros Órganos de Apoyo"</c:v>
                </c:pt>
                <c:pt idx="1">
                  <c:v>927 "Jurisdiccional"</c:v>
                </c:pt>
                <c:pt idx="2">
                  <c:v>928 "Organismo de Investigación Judicial"</c:v>
                </c:pt>
                <c:pt idx="3">
                  <c:v>929 "Ministerio Público"</c:v>
                </c:pt>
                <c:pt idx="4">
                  <c:v>930 "Defensa Pública"</c:v>
                </c:pt>
                <c:pt idx="5">
                  <c:v>942 "Aporte Local Préstamo"</c:v>
                </c:pt>
              </c:strCache>
            </c:strRef>
          </c:cat>
          <c:val>
            <c:numRef>
              <c:f>'TOTAL  2006'!#REF!</c:f>
              <c:numCache>
                <c:ptCount val="6"/>
                <c:pt idx="0">
                  <c:v>0.23935760413614177</c:v>
                </c:pt>
                <c:pt idx="1">
                  <c:v>0.251404775582673</c:v>
                </c:pt>
                <c:pt idx="2">
                  <c:v>0.2736848868219682</c:v>
                </c:pt>
                <c:pt idx="3">
                  <c:v>0.14695042729365465</c:v>
                </c:pt>
                <c:pt idx="4">
                  <c:v>0.08560747017412397</c:v>
                </c:pt>
                <c:pt idx="5">
                  <c:v>0.0029948359914383532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"/>
          <c:y val="0.05775"/>
          <c:w val="0.97325"/>
          <c:h val="0.9422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2,58% Jurisdiccional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6,24%  Recurso Humano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'TOTAL  2006'!#REF!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'TOTAL  2006'!#REF!</c:f>
              <c:numCache>
                <c:ptCount val="3"/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1,75% Direc.Adm.y Otr.Org.Ap.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0,92%  Gast.Var.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'TOTAL  2006'!#REF!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'TOTAL  2006'!#REF!</c:f>
              <c:numCache>
                <c:ptCount val="3"/>
              </c:numCache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1,54%  Org.Inv.Jud.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'TOTAL  2006'!#REF!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'TOTAL  2006'!#REF!</c:f>
              <c:numCache>
                <c:ptCount val="3"/>
              </c:numCache>
            </c:numRef>
          </c:val>
          <c:shape val="box"/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0,77%  Min.Púb.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'TOTAL  2006'!#REF!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0,49%  Def.Púb.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'TOTAL  2006'!#REF!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0,02%  Prog.942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'TOTAL  2006'!#REF!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shape val="box"/>
        <c:axId val="53924881"/>
        <c:axId val="15561882"/>
      </c:bar3DChart>
      <c:catAx>
        <c:axId val="53924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5561882"/>
        <c:crosses val="autoZero"/>
        <c:auto val="1"/>
        <c:lblOffset val="100"/>
        <c:noMultiLvlLbl val="0"/>
      </c:catAx>
      <c:valAx>
        <c:axId val="155618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92488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175"/>
          <c:y val="0.0135"/>
          <c:w val="0.96975"/>
          <c:h val="0.947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latin typeface="Arial"/>
                        <a:ea typeface="Arial"/>
                        <a:cs typeface="Arial"/>
                      </a:rPr>
                      <a:t>2,46% Jurisdiccional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latin typeface="Arial"/>
                        <a:ea typeface="Arial"/>
                        <a:cs typeface="Arial"/>
                      </a:rPr>
                      <a:t>5,94% 
Recurso Humano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1,66%  Direc.Adm.y Otr.Órg.Ap.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0,87% Gast.Var.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latin typeface="Arial"/>
                        <a:ea typeface="Arial"/>
                        <a:cs typeface="Arial"/>
                      </a:rPr>
                      <a:t>1,47% Org.Inv.Jud.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latin typeface="Arial"/>
                        <a:ea typeface="Arial"/>
                        <a:cs typeface="Arial"/>
                      </a:rPr>
                      <a:t>0,73% 
Min.Púb.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0,47% 
Def.Púb.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latin typeface="Arial"/>
                        <a:ea typeface="Arial"/>
                        <a:cs typeface="Arial"/>
                      </a:rPr>
                      <a:t>0,02% Prog.942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shape val="box"/>
        <c:axId val="5839211"/>
        <c:axId val="52552900"/>
      </c:bar3DChart>
      <c:catAx>
        <c:axId val="5839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552900"/>
        <c:crosses val="autoZero"/>
        <c:auto val="1"/>
        <c:lblOffset val="100"/>
        <c:noMultiLvlLbl val="0"/>
      </c:catAx>
      <c:valAx>
        <c:axId val="525529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921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latin typeface="Arial"/>
                        <a:ea typeface="Arial"/>
                        <a:cs typeface="Arial"/>
                      </a:rPr>
                      <a:t>2,58% Jurisdiccional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latin typeface="Arial"/>
                        <a:ea typeface="Arial"/>
                        <a:cs typeface="Arial"/>
                      </a:rPr>
                      <a:t>6,24%  Recurso Humano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'TOTAL  2006'!#REF!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1,75% Direc.Adm.y Otr.Org.Ap.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0,92%  Gast.Var.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'TOTAL  2006'!#REF!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latin typeface="Arial"/>
                        <a:ea typeface="Arial"/>
                        <a:cs typeface="Arial"/>
                      </a:rPr>
                      <a:t>1,54%  Org.Inv.Jud.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'TOTAL  2006'!#REF!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latin typeface="Arial"/>
                        <a:ea typeface="Arial"/>
                        <a:cs typeface="Arial"/>
                      </a:rPr>
                      <a:t>0,77%  Min.Púb.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'TOTAL  2006'!#REF!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0,49%  Def.Púb.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'TOTAL  2006'!#REF!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latin typeface="Arial"/>
                        <a:ea typeface="Arial"/>
                        <a:cs typeface="Arial"/>
                      </a:rPr>
                      <a:t>0,02%  Prog.942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'TOTAL  2006'!#REF!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shape val="box"/>
        <c:axId val="3214053"/>
        <c:axId val="28926478"/>
      </c:bar3DChart>
      <c:catAx>
        <c:axId val="3214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275" b="1" i="0" u="none" baseline="0">
                <a:latin typeface="Arial"/>
                <a:ea typeface="Arial"/>
                <a:cs typeface="Arial"/>
              </a:defRPr>
            </a:pPr>
          </a:p>
        </c:txPr>
        <c:crossAx val="28926478"/>
        <c:crosses val="autoZero"/>
        <c:auto val="1"/>
        <c:lblOffset val="100"/>
        <c:noMultiLvlLbl val="0"/>
      </c:catAx>
      <c:valAx>
        <c:axId val="289264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1405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latin typeface="Arial"/>
                        <a:ea typeface="Arial"/>
                        <a:cs typeface="Arial"/>
                      </a:rPr>
                      <a:t>2,46% Jurisdiccional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latin typeface="Arial"/>
                        <a:ea typeface="Arial"/>
                        <a:cs typeface="Arial"/>
                      </a:rPr>
                      <a:t>5,94% 
Recurso Humano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1,66%  Direc.Adm.y Otr.Órg.Ap.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0,87% Gast.Var.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latin typeface="Arial"/>
                        <a:ea typeface="Arial"/>
                        <a:cs typeface="Arial"/>
                      </a:rPr>
                      <a:t>1,47% Org.Inv.Jud.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latin typeface="Arial"/>
                        <a:ea typeface="Arial"/>
                        <a:cs typeface="Arial"/>
                      </a:rPr>
                      <a:t>0,73% 
Min.Púb.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0,47% 
Def.Púb.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latin typeface="Arial"/>
                        <a:ea typeface="Arial"/>
                        <a:cs typeface="Arial"/>
                      </a:rPr>
                      <a:t>0,02% Prog.942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shape val="box"/>
        <c:axId val="59011711"/>
        <c:axId val="61343352"/>
      </c:bar3DChart>
      <c:catAx>
        <c:axId val="59011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343352"/>
        <c:crosses val="autoZero"/>
        <c:auto val="1"/>
        <c:lblOffset val="100"/>
        <c:noMultiLvlLbl val="0"/>
      </c:catAx>
      <c:valAx>
        <c:axId val="613433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1171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'TOTAL  2006'!#REF!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438150</xdr:colOff>
      <xdr:row>135</xdr:row>
      <xdr:rowOff>66675</xdr:rowOff>
    </xdr:from>
    <xdr:to>
      <xdr:col>17</xdr:col>
      <xdr:colOff>533400</xdr:colOff>
      <xdr:row>158</xdr:row>
      <xdr:rowOff>114300</xdr:rowOff>
    </xdr:to>
    <xdr:graphicFrame>
      <xdr:nvGraphicFramePr>
        <xdr:cNvPr id="1" name="Chart 1"/>
        <xdr:cNvGraphicFramePr/>
      </xdr:nvGraphicFramePr>
      <xdr:xfrm>
        <a:off x="15001875" y="26727150"/>
        <a:ext cx="59245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209550</xdr:colOff>
      <xdr:row>124</xdr:row>
      <xdr:rowOff>95250</xdr:rowOff>
    </xdr:from>
    <xdr:to>
      <xdr:col>6</xdr:col>
      <xdr:colOff>238125</xdr:colOff>
      <xdr:row>126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4991100" y="24612600"/>
          <a:ext cx="2428875" cy="419100"/>
        </a:xfrm>
        <a:prstGeom prst="striped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561975</xdr:colOff>
      <xdr:row>136</xdr:row>
      <xdr:rowOff>0</xdr:rowOff>
    </xdr:from>
    <xdr:to>
      <xdr:col>28</xdr:col>
      <xdr:colOff>47625</xdr:colOff>
      <xdr:row>158</xdr:row>
      <xdr:rowOff>28575</xdr:rowOff>
    </xdr:to>
    <xdr:graphicFrame>
      <xdr:nvGraphicFramePr>
        <xdr:cNvPr id="3" name="Chart 3"/>
        <xdr:cNvGraphicFramePr/>
      </xdr:nvGraphicFramePr>
      <xdr:xfrm>
        <a:off x="25279350" y="26850975"/>
        <a:ext cx="5457825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523875</xdr:colOff>
      <xdr:row>121</xdr:row>
      <xdr:rowOff>95250</xdr:rowOff>
    </xdr:from>
    <xdr:to>
      <xdr:col>1</xdr:col>
      <xdr:colOff>1476375</xdr:colOff>
      <xdr:row>128</xdr:row>
      <xdr:rowOff>171450</xdr:rowOff>
    </xdr:to>
    <xdr:sp>
      <xdr:nvSpPr>
        <xdr:cNvPr id="4" name="Line 4"/>
        <xdr:cNvSpPr>
          <a:spLocks/>
        </xdr:cNvSpPr>
      </xdr:nvSpPr>
      <xdr:spPr>
        <a:xfrm>
          <a:off x="876300" y="23917275"/>
          <a:ext cx="95250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942975</xdr:colOff>
      <xdr:row>120</xdr:row>
      <xdr:rowOff>133350</xdr:rowOff>
    </xdr:from>
    <xdr:to>
      <xdr:col>2</xdr:col>
      <xdr:colOff>742950</xdr:colOff>
      <xdr:row>120</xdr:row>
      <xdr:rowOff>133350</xdr:rowOff>
    </xdr:to>
    <xdr:sp>
      <xdr:nvSpPr>
        <xdr:cNvPr id="5" name="Line 5"/>
        <xdr:cNvSpPr>
          <a:spLocks/>
        </xdr:cNvSpPr>
      </xdr:nvSpPr>
      <xdr:spPr>
        <a:xfrm>
          <a:off x="1295400" y="2376487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333375</xdr:colOff>
      <xdr:row>176</xdr:row>
      <xdr:rowOff>104775</xdr:rowOff>
    </xdr:from>
    <xdr:to>
      <xdr:col>17</xdr:col>
      <xdr:colOff>638175</xdr:colOff>
      <xdr:row>200</xdr:row>
      <xdr:rowOff>28575</xdr:rowOff>
    </xdr:to>
    <xdr:graphicFrame>
      <xdr:nvGraphicFramePr>
        <xdr:cNvPr id="6" name="Chart 6"/>
        <xdr:cNvGraphicFramePr/>
      </xdr:nvGraphicFramePr>
      <xdr:xfrm>
        <a:off x="14897100" y="33880425"/>
        <a:ext cx="6134100" cy="381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381000</xdr:colOff>
      <xdr:row>219</xdr:row>
      <xdr:rowOff>142875</xdr:rowOff>
    </xdr:from>
    <xdr:to>
      <xdr:col>17</xdr:col>
      <xdr:colOff>657225</xdr:colOff>
      <xdr:row>242</xdr:row>
      <xdr:rowOff>104775</xdr:rowOff>
    </xdr:to>
    <xdr:graphicFrame>
      <xdr:nvGraphicFramePr>
        <xdr:cNvPr id="7" name="Chart 7"/>
        <xdr:cNvGraphicFramePr/>
      </xdr:nvGraphicFramePr>
      <xdr:xfrm>
        <a:off x="14944725" y="40909875"/>
        <a:ext cx="6105525" cy="3686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1019175</xdr:colOff>
      <xdr:row>268</xdr:row>
      <xdr:rowOff>9525</xdr:rowOff>
    </xdr:from>
    <xdr:to>
      <xdr:col>17</xdr:col>
      <xdr:colOff>904875</xdr:colOff>
      <xdr:row>302</xdr:row>
      <xdr:rowOff>104775</xdr:rowOff>
    </xdr:to>
    <xdr:graphicFrame>
      <xdr:nvGraphicFramePr>
        <xdr:cNvPr id="8" name="Chart 8"/>
        <xdr:cNvGraphicFramePr/>
      </xdr:nvGraphicFramePr>
      <xdr:xfrm>
        <a:off x="15582900" y="48787050"/>
        <a:ext cx="5715000" cy="5600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200025</xdr:colOff>
      <xdr:row>329</xdr:row>
      <xdr:rowOff>9525</xdr:rowOff>
    </xdr:from>
    <xdr:to>
      <xdr:col>18</xdr:col>
      <xdr:colOff>123825</xdr:colOff>
      <xdr:row>363</xdr:row>
      <xdr:rowOff>85725</xdr:rowOff>
    </xdr:to>
    <xdr:graphicFrame>
      <xdr:nvGraphicFramePr>
        <xdr:cNvPr id="9" name="Chart 9"/>
        <xdr:cNvGraphicFramePr/>
      </xdr:nvGraphicFramePr>
      <xdr:xfrm>
        <a:off x="15868650" y="58740675"/>
        <a:ext cx="5686425" cy="5581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1019175</xdr:colOff>
      <xdr:row>146</xdr:row>
      <xdr:rowOff>0</xdr:rowOff>
    </xdr:from>
    <xdr:to>
      <xdr:col>17</xdr:col>
      <xdr:colOff>904875</xdr:colOff>
      <xdr:row>146</xdr:row>
      <xdr:rowOff>0</xdr:rowOff>
    </xdr:to>
    <xdr:graphicFrame>
      <xdr:nvGraphicFramePr>
        <xdr:cNvPr id="1" name="Chart 8"/>
        <xdr:cNvGraphicFramePr/>
      </xdr:nvGraphicFramePr>
      <xdr:xfrm>
        <a:off x="16868775" y="27832050"/>
        <a:ext cx="5429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200025</xdr:colOff>
      <xdr:row>146</xdr:row>
      <xdr:rowOff>0</xdr:rowOff>
    </xdr:from>
    <xdr:to>
      <xdr:col>18</xdr:col>
      <xdr:colOff>123825</xdr:colOff>
      <xdr:row>146</xdr:row>
      <xdr:rowOff>0</xdr:rowOff>
    </xdr:to>
    <xdr:graphicFrame>
      <xdr:nvGraphicFramePr>
        <xdr:cNvPr id="2" name="Chart 9"/>
        <xdr:cNvGraphicFramePr/>
      </xdr:nvGraphicFramePr>
      <xdr:xfrm>
        <a:off x="17154525" y="27832050"/>
        <a:ext cx="5400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146</xdr:row>
      <xdr:rowOff>0</xdr:rowOff>
    </xdr:from>
    <xdr:to>
      <xdr:col>3</xdr:col>
      <xdr:colOff>676275</xdr:colOff>
      <xdr:row>146</xdr:row>
      <xdr:rowOff>0</xdr:rowOff>
    </xdr:to>
    <xdr:graphicFrame>
      <xdr:nvGraphicFramePr>
        <xdr:cNvPr id="3" name="Chart 13"/>
        <xdr:cNvGraphicFramePr/>
      </xdr:nvGraphicFramePr>
      <xdr:xfrm>
        <a:off x="638175" y="27832050"/>
        <a:ext cx="41243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146</xdr:row>
      <xdr:rowOff>0</xdr:rowOff>
    </xdr:from>
    <xdr:to>
      <xdr:col>5</xdr:col>
      <xdr:colOff>752475</xdr:colOff>
      <xdr:row>146</xdr:row>
      <xdr:rowOff>0</xdr:rowOff>
    </xdr:to>
    <xdr:graphicFrame>
      <xdr:nvGraphicFramePr>
        <xdr:cNvPr id="4" name="Chart 14"/>
        <xdr:cNvGraphicFramePr/>
      </xdr:nvGraphicFramePr>
      <xdr:xfrm>
        <a:off x="647700" y="27832050"/>
        <a:ext cx="6800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219075</xdr:colOff>
      <xdr:row>146</xdr:row>
      <xdr:rowOff>0</xdr:rowOff>
    </xdr:from>
    <xdr:to>
      <xdr:col>4</xdr:col>
      <xdr:colOff>581025</xdr:colOff>
      <xdr:row>146</xdr:row>
      <xdr:rowOff>0</xdr:rowOff>
    </xdr:to>
    <xdr:graphicFrame>
      <xdr:nvGraphicFramePr>
        <xdr:cNvPr id="5" name="Chart 16"/>
        <xdr:cNvGraphicFramePr/>
      </xdr:nvGraphicFramePr>
      <xdr:xfrm>
        <a:off x="857250" y="27832050"/>
        <a:ext cx="50577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328"/>
  <sheetViews>
    <sheetView zoomScale="75" zoomScaleNormal="75" workbookViewId="0" topLeftCell="A1">
      <selection activeCell="A6" sqref="A6:C113"/>
    </sheetView>
  </sheetViews>
  <sheetFormatPr defaultColWidth="11.421875" defaultRowHeight="12.75"/>
  <cols>
    <col min="1" max="1" width="5.28125" style="1" customWidth="1"/>
    <col min="2" max="2" width="30.7109375" style="1" customWidth="1"/>
    <col min="3" max="3" width="17.8515625" style="1" bestFit="1" customWidth="1"/>
    <col min="4" max="5" width="17.8515625" style="1" customWidth="1"/>
    <col min="6" max="6" width="18.140625" style="1" customWidth="1"/>
    <col min="7" max="7" width="16.57421875" style="1" customWidth="1"/>
    <col min="8" max="8" width="17.7109375" style="1" customWidth="1"/>
    <col min="9" max="9" width="16.421875" style="1" customWidth="1"/>
    <col min="10" max="10" width="17.8515625" style="69" bestFit="1" customWidth="1"/>
    <col min="11" max="11" width="14.57421875" style="4" bestFit="1" customWidth="1"/>
    <col min="12" max="12" width="11.421875" style="1" customWidth="1"/>
    <col min="13" max="13" width="16.140625" style="1" customWidth="1"/>
    <col min="14" max="14" width="16.57421875" style="1" customWidth="1"/>
    <col min="15" max="15" width="43.28125" style="1" customWidth="1"/>
    <col min="16" max="16" width="17.57421875" style="1" bestFit="1" customWidth="1"/>
    <col min="17" max="17" width="10.00390625" style="1" customWidth="1"/>
    <col min="18" max="18" width="15.57421875" style="1" bestFit="1" customWidth="1"/>
    <col min="19" max="19" width="6.8515625" style="1" bestFit="1" customWidth="1"/>
    <col min="20" max="20" width="16.140625" style="1" bestFit="1" customWidth="1"/>
    <col min="21" max="21" width="14.8515625" style="1" bestFit="1" customWidth="1"/>
    <col min="22" max="22" width="11.421875" style="1" customWidth="1"/>
    <col min="23" max="23" width="25.28125" style="1" customWidth="1"/>
    <col min="24" max="24" width="16.57421875" style="1" customWidth="1"/>
    <col min="25" max="25" width="8.00390625" style="1" customWidth="1"/>
    <col min="26" max="26" width="16.7109375" style="1" customWidth="1"/>
    <col min="27" max="27" width="7.7109375" style="1" customWidth="1"/>
    <col min="28" max="28" width="15.28125" style="1" bestFit="1" customWidth="1"/>
    <col min="29" max="29" width="8.140625" style="1" customWidth="1"/>
    <col min="30" max="31" width="11.421875" style="1" customWidth="1"/>
    <col min="32" max="32" width="22.28125" style="1" bestFit="1" customWidth="1"/>
    <col min="33" max="33" width="13.7109375" style="1" bestFit="1" customWidth="1"/>
    <col min="34" max="34" width="18.28125" style="1" customWidth="1"/>
    <col min="35" max="35" width="15.7109375" style="1" customWidth="1"/>
    <col min="36" max="37" width="11.421875" style="1" customWidth="1"/>
    <col min="38" max="38" width="6.421875" style="1" bestFit="1" customWidth="1"/>
    <col min="39" max="39" width="40.57421875" style="1" bestFit="1" customWidth="1"/>
    <col min="40" max="40" width="17.8515625" style="1" bestFit="1" customWidth="1"/>
    <col min="41" max="16384" width="11.421875" style="1" customWidth="1"/>
  </cols>
  <sheetData>
    <row r="1" spans="1:11" ht="13.5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5" customHeight="1">
      <c r="A2" s="210" t="s">
        <v>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245" s="4" customFormat="1" ht="15" customHeight="1">
      <c r="A3" s="205" t="s">
        <v>2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s="4" customFormat="1" ht="15" customHeight="1">
      <c r="A4" s="210" t="s">
        <v>3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11" ht="13.5" thickBo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6"/>
    </row>
    <row r="6" spans="1:11" s="2" customFormat="1" ht="16.5">
      <c r="A6" s="2" t="s">
        <v>4</v>
      </c>
      <c r="B6" s="2" t="s">
        <v>5</v>
      </c>
      <c r="C6" s="7" t="s">
        <v>164</v>
      </c>
      <c r="D6" s="7" t="s">
        <v>164</v>
      </c>
      <c r="E6" s="7" t="s">
        <v>164</v>
      </c>
      <c r="F6" s="7" t="s">
        <v>164</v>
      </c>
      <c r="G6" s="7" t="s">
        <v>164</v>
      </c>
      <c r="H6" s="7" t="s">
        <v>164</v>
      </c>
      <c r="I6" s="7" t="s">
        <v>6</v>
      </c>
      <c r="J6" s="7" t="s">
        <v>164</v>
      </c>
      <c r="K6" s="2" t="s">
        <v>7</v>
      </c>
    </row>
    <row r="7" spans="2:11" s="2" customFormat="1" ht="12.75">
      <c r="B7" s="8"/>
      <c r="C7" s="7" t="s">
        <v>8</v>
      </c>
      <c r="D7" s="7" t="s">
        <v>9</v>
      </c>
      <c r="E7" s="7" t="s">
        <v>9</v>
      </c>
      <c r="F7" s="7" t="s">
        <v>167</v>
      </c>
      <c r="G7" s="7" t="s">
        <v>168</v>
      </c>
      <c r="H7" s="7" t="s">
        <v>169</v>
      </c>
      <c r="I7" s="7" t="s">
        <v>10</v>
      </c>
      <c r="J7" s="7" t="s">
        <v>9</v>
      </c>
      <c r="K7" s="2" t="s">
        <v>11</v>
      </c>
    </row>
    <row r="8" spans="1:13" s="2" customFormat="1" ht="12.75">
      <c r="A8" s="9"/>
      <c r="B8" s="9"/>
      <c r="C8" s="10"/>
      <c r="D8" s="10" t="s">
        <v>165</v>
      </c>
      <c r="E8" s="10" t="s">
        <v>166</v>
      </c>
      <c r="F8" s="11" t="s">
        <v>12</v>
      </c>
      <c r="G8" s="11" t="s">
        <v>13</v>
      </c>
      <c r="H8" s="11" t="s">
        <v>14</v>
      </c>
      <c r="I8" s="11" t="s">
        <v>15</v>
      </c>
      <c r="J8" s="10"/>
      <c r="K8" s="2" t="s">
        <v>16</v>
      </c>
      <c r="M8" s="8"/>
    </row>
    <row r="9" spans="1:13" s="2" customFormat="1" ht="13.5" thickBot="1">
      <c r="A9" s="5"/>
      <c r="B9" s="5"/>
      <c r="C9" s="5">
        <v>2003</v>
      </c>
      <c r="D9" s="5">
        <v>2004</v>
      </c>
      <c r="E9" s="5">
        <v>2004</v>
      </c>
      <c r="F9" s="5">
        <v>2004</v>
      </c>
      <c r="G9" s="5">
        <v>2004</v>
      </c>
      <c r="H9" s="5">
        <v>2004</v>
      </c>
      <c r="I9" s="5">
        <v>2004</v>
      </c>
      <c r="J9" s="5">
        <v>2004</v>
      </c>
      <c r="K9" s="5" t="s">
        <v>17</v>
      </c>
      <c r="M9" s="8">
        <f>+J15+J92+J93+J94+J96+J97+J102+J88</f>
        <v>65553356999.65417</v>
      </c>
    </row>
    <row r="11" spans="1:11" s="9" customFormat="1" ht="13.5" thickBot="1">
      <c r="A11" s="1"/>
      <c r="B11" s="1"/>
      <c r="C11" s="1"/>
      <c r="E11" s="12"/>
      <c r="F11" s="1"/>
      <c r="G11" s="12"/>
      <c r="H11" s="1"/>
      <c r="I11" s="1"/>
      <c r="J11" s="13"/>
      <c r="K11" s="14"/>
    </row>
    <row r="12" spans="1:15" s="22" customFormat="1" ht="23.25" customHeight="1" thickBot="1">
      <c r="A12" s="15" t="s">
        <v>18</v>
      </c>
      <c r="B12" s="16" t="s">
        <v>19</v>
      </c>
      <c r="C12" s="17">
        <f>+D12+E12</f>
        <v>45493050379.162506</v>
      </c>
      <c r="D12" s="17">
        <f aca="true" t="shared" si="0" ref="D12:I12">+D15+D24+D46+D68+D78+D81+D87+D101+D106+D109</f>
        <v>18393802401.31667</v>
      </c>
      <c r="E12" s="17">
        <f>+E15+E24+E46+E68+E78+E81+E87+E101+E106+E109</f>
        <v>27099247977.845833</v>
      </c>
      <c r="F12" s="17">
        <f>+F15+F24+F46+F68+F78+F81+F87+F101+F106+F109</f>
        <v>16238604107.145834</v>
      </c>
      <c r="G12" s="17">
        <f>+G15+G24+G46+G68+G78+G81+G87+G101+G106+G109-1</f>
        <v>8061588266.779167</v>
      </c>
      <c r="H12" s="17">
        <f t="shared" si="0"/>
        <v>5127841464.566667</v>
      </c>
      <c r="I12" s="17">
        <f t="shared" si="0"/>
        <v>252000000</v>
      </c>
      <c r="J12" s="17">
        <f>+J15+J24+J46+J68+J78+J81+J87+J101+J106+J109</f>
        <v>75173084218.65417</v>
      </c>
      <c r="K12" s="18">
        <f>+J12/C12-1</f>
        <v>0.6524080841386317</v>
      </c>
      <c r="L12" s="19"/>
      <c r="M12" s="20">
        <f>+D12+E12</f>
        <v>45493050379.162506</v>
      </c>
      <c r="N12" s="19"/>
      <c r="O12" s="21">
        <f>+C12*1.1</f>
        <v>50042355417.07876</v>
      </c>
    </row>
    <row r="13" spans="1:15" ht="16.5" hidden="1" thickBot="1">
      <c r="A13" s="23" t="s">
        <v>20</v>
      </c>
      <c r="B13" s="24" t="s">
        <v>21</v>
      </c>
      <c r="C13" s="17">
        <f aca="true" t="shared" si="1" ref="C13:C76">+D13+E13</f>
        <v>0</v>
      </c>
      <c r="D13" s="26"/>
      <c r="E13" s="26"/>
      <c r="F13" s="26" t="s">
        <v>22</v>
      </c>
      <c r="G13" s="26"/>
      <c r="H13" s="26" t="s">
        <v>22</v>
      </c>
      <c r="I13" s="26" t="s">
        <v>22</v>
      </c>
      <c r="J13" s="25"/>
      <c r="K13" s="27" t="e">
        <f>+J13/C13-1</f>
        <v>#DIV/0!</v>
      </c>
      <c r="O13" s="21">
        <f aca="true" t="shared" si="2" ref="O13:O76">+C13*1.1</f>
        <v>0</v>
      </c>
    </row>
    <row r="14" spans="1:21" ht="16.5" thickBot="1">
      <c r="A14" s="23"/>
      <c r="B14" s="24"/>
      <c r="C14" s="17">
        <f t="shared" si="1"/>
        <v>0</v>
      </c>
      <c r="D14" s="26"/>
      <c r="E14" s="26"/>
      <c r="F14" s="26" t="s">
        <v>18</v>
      </c>
      <c r="G14" s="26"/>
      <c r="H14" s="26" t="s">
        <v>18</v>
      </c>
      <c r="I14" s="26" t="s">
        <v>18</v>
      </c>
      <c r="J14" s="13"/>
      <c r="K14" s="27"/>
      <c r="O14" s="21">
        <f t="shared" si="2"/>
        <v>0</v>
      </c>
      <c r="P14" s="28"/>
      <c r="Q14" s="29">
        <v>2003</v>
      </c>
      <c r="R14" s="29">
        <v>2004</v>
      </c>
      <c r="S14" s="30"/>
      <c r="T14" s="31" t="s">
        <v>23</v>
      </c>
      <c r="U14" s="31" t="s">
        <v>24</v>
      </c>
    </row>
    <row r="15" spans="1:21" ht="16.5" thickBot="1">
      <c r="A15" s="15">
        <v>0</v>
      </c>
      <c r="B15" s="32" t="s">
        <v>25</v>
      </c>
      <c r="C15" s="17">
        <f t="shared" si="1"/>
        <v>30640856580.75</v>
      </c>
      <c r="D15" s="33">
        <f aca="true" t="shared" si="3" ref="D15:J15">SUM(D16:D22)</f>
        <v>10131493029.666666</v>
      </c>
      <c r="E15" s="33">
        <f t="shared" si="3"/>
        <v>20509363551.083332</v>
      </c>
      <c r="F15" s="33">
        <f t="shared" si="3"/>
        <v>11536732117.083334</v>
      </c>
      <c r="G15" s="33">
        <f t="shared" si="3"/>
        <v>6136650876.416667</v>
      </c>
      <c r="H15" s="33">
        <f t="shared" si="3"/>
        <v>3889701044.6666665</v>
      </c>
      <c r="I15" s="17">
        <f t="shared" si="3"/>
        <v>0</v>
      </c>
      <c r="J15" s="17">
        <f t="shared" si="3"/>
        <v>52203940618.916664</v>
      </c>
      <c r="K15" s="18">
        <f aca="true" t="shared" si="4" ref="K15:K22">+J15/C15-1</f>
        <v>0.7037363326100221</v>
      </c>
      <c r="M15" s="34">
        <f>671-477</f>
        <v>194</v>
      </c>
      <c r="O15" s="21">
        <f t="shared" si="2"/>
        <v>33704942238.825005</v>
      </c>
      <c r="P15" s="35" t="s">
        <v>26</v>
      </c>
      <c r="Q15" s="36">
        <f>+C15++C88+C92+C93+C94+C96+C97+C98+C102</f>
        <v>38768371829.1625</v>
      </c>
      <c r="R15" s="36">
        <f>+J15+J88+J92+J93+J94+J96+J97+J102</f>
        <v>65553356999.65417</v>
      </c>
      <c r="S15" s="37">
        <f>+R15/Q15-1</f>
        <v>0.6908978609811867</v>
      </c>
      <c r="T15" s="38">
        <f>+Q15*1.1</f>
        <v>42645209012.07875</v>
      </c>
      <c r="U15" s="38">
        <f>+R15-T15</f>
        <v>22908147987.575417</v>
      </c>
    </row>
    <row r="16" spans="1:21" ht="15.75">
      <c r="A16" s="39">
        <v>0</v>
      </c>
      <c r="B16" s="40" t="s">
        <v>27</v>
      </c>
      <c r="C16" s="17">
        <f t="shared" si="1"/>
        <v>25426847245</v>
      </c>
      <c r="D16" s="41">
        <v>8435432681</v>
      </c>
      <c r="E16" s="41">
        <v>16991414564</v>
      </c>
      <c r="F16" s="41">
        <v>9374677064</v>
      </c>
      <c r="G16" s="41">
        <v>5102937062</v>
      </c>
      <c r="H16" s="41">
        <v>3198899270</v>
      </c>
      <c r="I16" s="21">
        <v>0</v>
      </c>
      <c r="J16" s="21">
        <f>SUM(D16:I16)</f>
        <v>43103360641</v>
      </c>
      <c r="K16" s="42">
        <f t="shared" si="4"/>
        <v>0.6951909226369366</v>
      </c>
      <c r="L16" s="21"/>
      <c r="M16" s="43"/>
      <c r="N16" s="21">
        <v>42975376208</v>
      </c>
      <c r="O16" s="21">
        <f t="shared" si="2"/>
        <v>27969531969.500004</v>
      </c>
      <c r="P16" s="35" t="s">
        <v>28</v>
      </c>
      <c r="Q16" s="36">
        <f>+C24+C46+C68+C78+C81+C89+C91+C95+C99+C104+C106+C109</f>
        <v>6724678550</v>
      </c>
      <c r="R16" s="36">
        <f>+J24+J46+J68+J78+J81+J89+J91+J95+J98+J99+J104+J106+J109</f>
        <v>9619727219</v>
      </c>
      <c r="S16" s="37">
        <f>+R16/Q16-1</f>
        <v>0.43051108651133974</v>
      </c>
      <c r="T16" s="38">
        <f>+Q16*1.1</f>
        <v>7397146405.000001</v>
      </c>
      <c r="U16" s="38">
        <f>+R16-T16</f>
        <v>2222580813.999999</v>
      </c>
    </row>
    <row r="17" spans="1:21" ht="16.5" thickBot="1">
      <c r="A17" s="39">
        <v>30</v>
      </c>
      <c r="B17" s="40" t="s">
        <v>29</v>
      </c>
      <c r="C17" s="17">
        <f t="shared" si="1"/>
        <v>2356988967.75</v>
      </c>
      <c r="D17" s="41">
        <f aca="true" t="shared" si="5" ref="D17:I17">+(D16+D18+D19+D20+D21+D22)/12</f>
        <v>779345617.6666666</v>
      </c>
      <c r="E17" s="41">
        <f t="shared" si="5"/>
        <v>1577643350.0833333</v>
      </c>
      <c r="F17" s="41">
        <f t="shared" si="5"/>
        <v>887440932.0833334</v>
      </c>
      <c r="G17" s="41">
        <f t="shared" si="5"/>
        <v>472050067.4166667</v>
      </c>
      <c r="H17" s="41">
        <f t="shared" si="5"/>
        <v>299207772.6666667</v>
      </c>
      <c r="I17" s="21">
        <f t="shared" si="5"/>
        <v>0</v>
      </c>
      <c r="J17" s="21">
        <f aca="true" t="shared" si="6" ref="J17:J22">SUM(D17:I17)</f>
        <v>4015687739.9166665</v>
      </c>
      <c r="K17" s="42">
        <f t="shared" si="4"/>
        <v>0.7037363326100221</v>
      </c>
      <c r="L17" s="21"/>
      <c r="M17" s="43"/>
      <c r="N17" s="26">
        <f>+N16-J16</f>
        <v>-127984433</v>
      </c>
      <c r="O17" s="21">
        <f t="shared" si="2"/>
        <v>2592687864.525</v>
      </c>
      <c r="P17" s="44" t="s">
        <v>30</v>
      </c>
      <c r="Q17" s="36">
        <f>+Q16+Q15</f>
        <v>45493050379.1625</v>
      </c>
      <c r="R17" s="36">
        <f>+R16+R15</f>
        <v>75173084218.65417</v>
      </c>
      <c r="S17" s="37">
        <f>+R17/Q17-1</f>
        <v>0.6524080841386322</v>
      </c>
      <c r="T17" s="38">
        <f>SUM(T15:T16)</f>
        <v>50042355417.07875</v>
      </c>
      <c r="U17" s="38">
        <f>SUM(U15:U16)</f>
        <v>25130728801.575417</v>
      </c>
    </row>
    <row r="18" spans="1:15" ht="15.75">
      <c r="A18" s="39">
        <v>31</v>
      </c>
      <c r="B18" s="40" t="s">
        <v>31</v>
      </c>
      <c r="C18" s="17">
        <f t="shared" si="1"/>
        <v>1858821000</v>
      </c>
      <c r="D18" s="41">
        <v>637905000</v>
      </c>
      <c r="E18" s="41">
        <v>1220916000</v>
      </c>
      <c r="F18" s="41">
        <v>711727000</v>
      </c>
      <c r="G18" s="41">
        <v>376105000</v>
      </c>
      <c r="H18" s="41">
        <v>247132000</v>
      </c>
      <c r="I18" s="21">
        <v>0</v>
      </c>
      <c r="J18" s="21">
        <f t="shared" si="6"/>
        <v>3193785000</v>
      </c>
      <c r="K18" s="42">
        <f t="shared" si="4"/>
        <v>0.7181778127103147</v>
      </c>
      <c r="L18" s="21"/>
      <c r="M18" s="43"/>
      <c r="N18" s="26">
        <v>1650025446</v>
      </c>
      <c r="O18" s="21">
        <f t="shared" si="2"/>
        <v>2044703100.0000002</v>
      </c>
    </row>
    <row r="19" spans="1:15" ht="15.75">
      <c r="A19" s="39">
        <v>40</v>
      </c>
      <c r="B19" s="40" t="s">
        <v>32</v>
      </c>
      <c r="C19" s="17">
        <f t="shared" si="1"/>
        <v>4627875</v>
      </c>
      <c r="D19" s="41">
        <v>322875</v>
      </c>
      <c r="E19" s="41">
        <v>4305000</v>
      </c>
      <c r="F19" s="41">
        <v>0</v>
      </c>
      <c r="G19" s="41">
        <v>430500</v>
      </c>
      <c r="H19" s="41">
        <v>322875</v>
      </c>
      <c r="I19" s="21">
        <v>0</v>
      </c>
      <c r="J19" s="21">
        <f t="shared" si="6"/>
        <v>5381250</v>
      </c>
      <c r="K19" s="42">
        <f t="shared" si="4"/>
        <v>0.16279069767441867</v>
      </c>
      <c r="N19" s="12">
        <f>+N18-N17</f>
        <v>1778009879</v>
      </c>
      <c r="O19" s="21">
        <f t="shared" si="2"/>
        <v>5090662.5</v>
      </c>
    </row>
    <row r="20" spans="1:15" ht="15.75">
      <c r="A20" s="39">
        <v>60</v>
      </c>
      <c r="B20" s="40" t="s">
        <v>33</v>
      </c>
      <c r="C20" s="17">
        <f t="shared" si="1"/>
        <v>528571493</v>
      </c>
      <c r="D20" s="41">
        <v>263486856</v>
      </c>
      <c r="E20" s="41">
        <v>265084637</v>
      </c>
      <c r="F20" s="41">
        <f>542887122-1</f>
        <v>542887121</v>
      </c>
      <c r="G20" s="41">
        <v>165128247</v>
      </c>
      <c r="H20" s="41">
        <v>128139127</v>
      </c>
      <c r="I20" s="21">
        <v>0</v>
      </c>
      <c r="J20" s="21">
        <f t="shared" si="6"/>
        <v>1364725988</v>
      </c>
      <c r="K20" s="42">
        <f t="shared" si="4"/>
        <v>1.5819137166370036</v>
      </c>
      <c r="O20" s="21">
        <f t="shared" si="2"/>
        <v>581428642.3000001</v>
      </c>
    </row>
    <row r="21" spans="1:15" ht="15.75">
      <c r="A21" s="39">
        <v>70</v>
      </c>
      <c r="B21" s="40" t="s">
        <v>34</v>
      </c>
      <c r="C21" s="17">
        <f t="shared" si="1"/>
        <v>0</v>
      </c>
      <c r="D21" s="45">
        <v>0</v>
      </c>
      <c r="E21" s="45">
        <v>0</v>
      </c>
      <c r="F21" s="45">
        <v>0</v>
      </c>
      <c r="G21" s="45">
        <v>0</v>
      </c>
      <c r="H21" s="41">
        <v>0</v>
      </c>
      <c r="I21" s="21">
        <v>0</v>
      </c>
      <c r="J21" s="21">
        <f t="shared" si="6"/>
        <v>0</v>
      </c>
      <c r="K21" s="42" t="e">
        <f t="shared" si="4"/>
        <v>#DIV/0!</v>
      </c>
      <c r="M21" s="1">
        <f>45669995*1.15</f>
        <v>52520494.24999999</v>
      </c>
      <c r="O21" s="21">
        <f t="shared" si="2"/>
        <v>0</v>
      </c>
    </row>
    <row r="22" spans="1:15" ht="15.75">
      <c r="A22" s="39">
        <v>80</v>
      </c>
      <c r="B22" s="40" t="s">
        <v>35</v>
      </c>
      <c r="C22" s="17">
        <f t="shared" si="1"/>
        <v>465000000</v>
      </c>
      <c r="D22" s="41">
        <v>15000000</v>
      </c>
      <c r="E22" s="41">
        <v>450000000</v>
      </c>
      <c r="F22" s="41">
        <v>20000000</v>
      </c>
      <c r="G22" s="41">
        <v>20000000</v>
      </c>
      <c r="H22" s="41">
        <v>16000000</v>
      </c>
      <c r="I22" s="21">
        <v>0</v>
      </c>
      <c r="J22" s="21">
        <f t="shared" si="6"/>
        <v>521000000</v>
      </c>
      <c r="K22" s="42">
        <f t="shared" si="4"/>
        <v>0.12043010752688166</v>
      </c>
      <c r="O22" s="21">
        <f t="shared" si="2"/>
        <v>511500000.00000006</v>
      </c>
    </row>
    <row r="23" spans="1:15" ht="15.75">
      <c r="A23" s="23" t="s">
        <v>18</v>
      </c>
      <c r="B23" s="24" t="s">
        <v>18</v>
      </c>
      <c r="C23" s="17">
        <f t="shared" si="1"/>
        <v>0</v>
      </c>
      <c r="D23" s="26"/>
      <c r="E23" s="26"/>
      <c r="F23" s="26"/>
      <c r="G23" s="26"/>
      <c r="H23" s="26"/>
      <c r="I23" s="26"/>
      <c r="J23" s="13"/>
      <c r="K23" s="27"/>
      <c r="M23" s="1">
        <v>9000000</v>
      </c>
      <c r="O23" s="21">
        <f t="shared" si="2"/>
        <v>0</v>
      </c>
    </row>
    <row r="24" spans="1:15" s="22" customFormat="1" ht="15.75">
      <c r="A24" s="15">
        <v>1</v>
      </c>
      <c r="B24" s="32" t="s">
        <v>36</v>
      </c>
      <c r="C24" s="17">
        <f t="shared" si="1"/>
        <v>3407171405</v>
      </c>
      <c r="D24" s="17">
        <f aca="true" t="shared" si="7" ref="D24:J24">SUM(D25:D44)</f>
        <v>2243603323</v>
      </c>
      <c r="E24" s="17">
        <f t="shared" si="7"/>
        <v>1163568082</v>
      </c>
      <c r="F24" s="17">
        <f t="shared" si="7"/>
        <v>599549021</v>
      </c>
      <c r="G24" s="17">
        <f t="shared" si="7"/>
        <v>241300927</v>
      </c>
      <c r="H24" s="17">
        <f t="shared" si="7"/>
        <v>229513872</v>
      </c>
      <c r="I24" s="17">
        <f t="shared" si="7"/>
        <v>64000000</v>
      </c>
      <c r="J24" s="17">
        <f t="shared" si="7"/>
        <v>4541535225</v>
      </c>
      <c r="K24" s="18">
        <f aca="true" t="shared" si="8" ref="K24:K44">+J24/C24-1</f>
        <v>0.33293418063304037</v>
      </c>
      <c r="M24" s="22">
        <v>6000700</v>
      </c>
      <c r="O24" s="21">
        <f t="shared" si="2"/>
        <v>3747888545.5000005</v>
      </c>
    </row>
    <row r="25" spans="1:15" ht="15.75">
      <c r="A25" s="39">
        <v>102</v>
      </c>
      <c r="B25" s="24" t="s">
        <v>37</v>
      </c>
      <c r="C25" s="17">
        <f t="shared" si="1"/>
        <v>551704649</v>
      </c>
      <c r="D25" s="21">
        <v>192851000</v>
      </c>
      <c r="E25" s="21">
        <v>358853649</v>
      </c>
      <c r="F25" s="21">
        <v>58174727</v>
      </c>
      <c r="G25" s="21">
        <v>94406392</v>
      </c>
      <c r="H25" s="21">
        <v>103522819</v>
      </c>
      <c r="I25" s="21">
        <v>0</v>
      </c>
      <c r="J25" s="21">
        <f aca="true" t="shared" si="9" ref="J25:J44">SUM(D25:I25)</f>
        <v>807808587</v>
      </c>
      <c r="K25" s="42">
        <f t="shared" si="8"/>
        <v>0.46420478504976304</v>
      </c>
      <c r="L25" s="21">
        <v>12108950</v>
      </c>
      <c r="M25" s="21">
        <v>73299256</v>
      </c>
      <c r="N25" s="21">
        <f>+M25+L25+J25</f>
        <v>893216793</v>
      </c>
      <c r="O25" s="21">
        <f t="shared" si="2"/>
        <v>606875113.9000001</v>
      </c>
    </row>
    <row r="26" spans="1:15" ht="15.75">
      <c r="A26" s="39">
        <v>104</v>
      </c>
      <c r="B26" s="24" t="s">
        <v>38</v>
      </c>
      <c r="C26" s="17">
        <f t="shared" si="1"/>
        <v>314380190</v>
      </c>
      <c r="D26" s="21">
        <v>314334830</v>
      </c>
      <c r="E26" s="21">
        <v>45360</v>
      </c>
      <c r="F26" s="21">
        <v>350727</v>
      </c>
      <c r="G26" s="21">
        <v>0</v>
      </c>
      <c r="H26" s="21">
        <v>0</v>
      </c>
      <c r="I26" s="21">
        <v>0</v>
      </c>
      <c r="J26" s="21">
        <f t="shared" si="9"/>
        <v>314730917</v>
      </c>
      <c r="K26" s="42">
        <f t="shared" si="8"/>
        <v>0.0011156141867589842</v>
      </c>
      <c r="M26" s="1">
        <f>+M23-M24</f>
        <v>2999300</v>
      </c>
      <c r="O26" s="21">
        <f t="shared" si="2"/>
        <v>345818209</v>
      </c>
    </row>
    <row r="27" spans="1:15" ht="15.75">
      <c r="A27" s="39">
        <v>106</v>
      </c>
      <c r="B27" s="24" t="s">
        <v>39</v>
      </c>
      <c r="C27" s="17">
        <f t="shared" si="1"/>
        <v>0</v>
      </c>
      <c r="D27" s="1">
        <v>0</v>
      </c>
      <c r="E27" s="21">
        <v>0</v>
      </c>
      <c r="F27" s="21">
        <v>303017</v>
      </c>
      <c r="G27" s="21">
        <v>0</v>
      </c>
      <c r="H27" s="21">
        <v>0</v>
      </c>
      <c r="I27" s="21">
        <v>0</v>
      </c>
      <c r="J27" s="21">
        <f t="shared" si="9"/>
        <v>303017</v>
      </c>
      <c r="K27" s="42" t="e">
        <f t="shared" si="8"/>
        <v>#DIV/0!</v>
      </c>
      <c r="O27" s="21">
        <f t="shared" si="2"/>
        <v>0</v>
      </c>
    </row>
    <row r="28" spans="1:15" s="23" customFormat="1" ht="15.75">
      <c r="A28" s="39">
        <v>112</v>
      </c>
      <c r="B28" s="23" t="s">
        <v>40</v>
      </c>
      <c r="C28" s="17">
        <f t="shared" si="1"/>
        <v>79706622</v>
      </c>
      <c r="D28" s="21">
        <v>78732250</v>
      </c>
      <c r="E28" s="21">
        <v>974372</v>
      </c>
      <c r="F28" s="21">
        <v>1002225</v>
      </c>
      <c r="G28" s="21">
        <v>598000</v>
      </c>
      <c r="H28" s="21">
        <v>0</v>
      </c>
      <c r="I28" s="21">
        <v>0</v>
      </c>
      <c r="J28" s="21">
        <f t="shared" si="9"/>
        <v>81306847</v>
      </c>
      <c r="K28" s="42">
        <f t="shared" si="8"/>
        <v>0.020076437312824602</v>
      </c>
      <c r="O28" s="21">
        <f t="shared" si="2"/>
        <v>87677284.2</v>
      </c>
    </row>
    <row r="29" spans="1:15" ht="15.75">
      <c r="A29" s="39">
        <v>114</v>
      </c>
      <c r="B29" s="24" t="s">
        <v>41</v>
      </c>
      <c r="C29" s="17">
        <f t="shared" si="1"/>
        <v>85800809</v>
      </c>
      <c r="D29" s="21">
        <v>84879257</v>
      </c>
      <c r="E29" s="21">
        <v>921552</v>
      </c>
      <c r="F29" s="21">
        <v>3000580</v>
      </c>
      <c r="G29" s="21">
        <v>999350</v>
      </c>
      <c r="H29" s="21">
        <v>5750000</v>
      </c>
      <c r="I29" s="21">
        <v>0</v>
      </c>
      <c r="J29" s="21">
        <f t="shared" si="9"/>
        <v>95550739</v>
      </c>
      <c r="K29" s="42">
        <f t="shared" si="8"/>
        <v>0.11363447633693058</v>
      </c>
      <c r="O29" s="21">
        <f t="shared" si="2"/>
        <v>94380889.9</v>
      </c>
    </row>
    <row r="30" spans="1:15" ht="15.75">
      <c r="A30" s="23">
        <v>122</v>
      </c>
      <c r="B30" s="24" t="s">
        <v>42</v>
      </c>
      <c r="C30" s="17">
        <f t="shared" si="1"/>
        <v>316628821</v>
      </c>
      <c r="D30" s="21">
        <v>97214689</v>
      </c>
      <c r="E30" s="21">
        <v>219414132</v>
      </c>
      <c r="F30" s="21">
        <v>38663155</v>
      </c>
      <c r="G30" s="21">
        <v>39431090</v>
      </c>
      <c r="H30" s="21">
        <v>38670388</v>
      </c>
      <c r="I30" s="21">
        <v>0</v>
      </c>
      <c r="J30" s="21">
        <f t="shared" si="9"/>
        <v>433393454</v>
      </c>
      <c r="K30" s="42">
        <f t="shared" si="8"/>
        <v>0.36877449321014266</v>
      </c>
      <c r="O30" s="21">
        <f t="shared" si="2"/>
        <v>348291703.1</v>
      </c>
    </row>
    <row r="31" spans="1:15" ht="15.75">
      <c r="A31" s="23">
        <v>124</v>
      </c>
      <c r="B31" s="24" t="s">
        <v>43</v>
      </c>
      <c r="C31" s="17">
        <f t="shared" si="1"/>
        <v>53784406</v>
      </c>
      <c r="D31" s="21">
        <v>29131265</v>
      </c>
      <c r="E31" s="21">
        <v>24653141</v>
      </c>
      <c r="F31" s="21">
        <v>4270013</v>
      </c>
      <c r="G31" s="21">
        <v>3410497</v>
      </c>
      <c r="H31" s="21">
        <v>1690180</v>
      </c>
      <c r="I31" s="21">
        <v>0</v>
      </c>
      <c r="J31" s="21">
        <f t="shared" si="9"/>
        <v>63155096</v>
      </c>
      <c r="K31" s="42">
        <f t="shared" si="8"/>
        <v>0.17422689394394353</v>
      </c>
      <c r="O31" s="21">
        <f t="shared" si="2"/>
        <v>59162846.6</v>
      </c>
    </row>
    <row r="32" spans="1:15" ht="15.75">
      <c r="A32" s="23">
        <v>126</v>
      </c>
      <c r="B32" s="24" t="s">
        <v>44</v>
      </c>
      <c r="C32" s="17">
        <f t="shared" si="1"/>
        <v>336522091</v>
      </c>
      <c r="D32" s="21">
        <v>81578269</v>
      </c>
      <c r="E32" s="21">
        <v>254943822</v>
      </c>
      <c r="F32" s="21">
        <v>106442056</v>
      </c>
      <c r="G32" s="21">
        <v>25902025</v>
      </c>
      <c r="H32" s="21">
        <v>31694805</v>
      </c>
      <c r="I32" s="21">
        <v>0</v>
      </c>
      <c r="J32" s="21">
        <f t="shared" si="9"/>
        <v>500560977</v>
      </c>
      <c r="K32" s="42">
        <f t="shared" si="8"/>
        <v>0.48745354432021526</v>
      </c>
      <c r="O32" s="21">
        <f t="shared" si="2"/>
        <v>370174300.1</v>
      </c>
    </row>
    <row r="33" spans="1:15" ht="15.75">
      <c r="A33" s="23">
        <v>128</v>
      </c>
      <c r="B33" s="24" t="s">
        <v>45</v>
      </c>
      <c r="C33" s="17">
        <f t="shared" si="1"/>
        <v>34308761</v>
      </c>
      <c r="D33" s="21">
        <v>10838494</v>
      </c>
      <c r="E33" s="21">
        <v>23470267</v>
      </c>
      <c r="F33" s="21">
        <v>5500047</v>
      </c>
      <c r="G33" s="21">
        <v>6980960</v>
      </c>
      <c r="H33" s="21">
        <v>3266000</v>
      </c>
      <c r="I33" s="21">
        <v>0</v>
      </c>
      <c r="J33" s="21">
        <f t="shared" si="9"/>
        <v>50055768</v>
      </c>
      <c r="K33" s="42">
        <f t="shared" si="8"/>
        <v>0.4589791802740997</v>
      </c>
      <c r="O33" s="21">
        <f t="shared" si="2"/>
        <v>37739637.1</v>
      </c>
    </row>
    <row r="34" spans="1:15" ht="15.75">
      <c r="A34" s="23">
        <v>132</v>
      </c>
      <c r="B34" s="24" t="s">
        <v>46</v>
      </c>
      <c r="C34" s="17">
        <f t="shared" si="1"/>
        <v>11951175</v>
      </c>
      <c r="D34" s="21">
        <v>11951175</v>
      </c>
      <c r="E34" s="21">
        <v>0</v>
      </c>
      <c r="F34" s="21">
        <v>2500100</v>
      </c>
      <c r="G34" s="21">
        <v>0</v>
      </c>
      <c r="H34" s="21">
        <v>500250</v>
      </c>
      <c r="I34" s="21">
        <v>2000000</v>
      </c>
      <c r="J34" s="21">
        <f t="shared" si="9"/>
        <v>16951525</v>
      </c>
      <c r="K34" s="42">
        <f t="shared" si="8"/>
        <v>0.418398190972854</v>
      </c>
      <c r="M34" s="12"/>
      <c r="O34" s="21">
        <f t="shared" si="2"/>
        <v>13146292.500000002</v>
      </c>
    </row>
    <row r="35" spans="1:15" ht="15.75">
      <c r="A35" s="23">
        <v>134</v>
      </c>
      <c r="B35" s="24" t="s">
        <v>47</v>
      </c>
      <c r="C35" s="17">
        <f t="shared" si="1"/>
        <v>129488608</v>
      </c>
      <c r="D35" s="21">
        <v>115390931</v>
      </c>
      <c r="E35" s="21">
        <v>14097677</v>
      </c>
      <c r="F35" s="21">
        <v>58927322</v>
      </c>
      <c r="G35" s="21">
        <v>15085383</v>
      </c>
      <c r="H35" s="21">
        <v>5825008</v>
      </c>
      <c r="I35" s="21">
        <v>0</v>
      </c>
      <c r="J35" s="21">
        <f t="shared" si="9"/>
        <v>209326321</v>
      </c>
      <c r="K35" s="42">
        <f t="shared" si="8"/>
        <v>0.6165616746764317</v>
      </c>
      <c r="M35" s="12"/>
      <c r="O35" s="21">
        <f t="shared" si="2"/>
        <v>142437468.8</v>
      </c>
    </row>
    <row r="36" spans="1:15" ht="15.75">
      <c r="A36" s="23">
        <v>142</v>
      </c>
      <c r="B36" s="24" t="s">
        <v>48</v>
      </c>
      <c r="C36" s="17">
        <f t="shared" si="1"/>
        <v>7971850</v>
      </c>
      <c r="D36" s="21">
        <v>7971850</v>
      </c>
      <c r="E36" s="21">
        <v>0</v>
      </c>
      <c r="F36" s="21">
        <v>3000350</v>
      </c>
      <c r="G36" s="21">
        <v>0</v>
      </c>
      <c r="H36" s="21">
        <v>1000500</v>
      </c>
      <c r="I36" s="21">
        <v>2000000</v>
      </c>
      <c r="J36" s="21">
        <f t="shared" si="9"/>
        <v>13972700</v>
      </c>
      <c r="K36" s="42">
        <f t="shared" si="8"/>
        <v>0.7527550066797544</v>
      </c>
      <c r="M36" s="12"/>
      <c r="O36" s="21">
        <f t="shared" si="2"/>
        <v>8769035</v>
      </c>
    </row>
    <row r="37" spans="1:15" ht="15.75">
      <c r="A37" s="23">
        <v>144</v>
      </c>
      <c r="B37" s="24" t="s">
        <v>49</v>
      </c>
      <c r="C37" s="17">
        <f t="shared" si="1"/>
        <v>23987849</v>
      </c>
      <c r="D37" s="21">
        <v>17973533</v>
      </c>
      <c r="E37" s="21">
        <v>6014316</v>
      </c>
      <c r="F37" s="21">
        <v>14952311</v>
      </c>
      <c r="G37" s="21">
        <v>5537250</v>
      </c>
      <c r="H37" s="21">
        <v>1324570</v>
      </c>
      <c r="I37" s="21">
        <v>0</v>
      </c>
      <c r="J37" s="21">
        <f t="shared" si="9"/>
        <v>45801980</v>
      </c>
      <c r="K37" s="42">
        <f t="shared" si="8"/>
        <v>0.9093825378007008</v>
      </c>
      <c r="O37" s="21">
        <f t="shared" si="2"/>
        <v>26386633.900000002</v>
      </c>
    </row>
    <row r="38" spans="1:15" ht="15.75">
      <c r="A38" s="23">
        <v>150</v>
      </c>
      <c r="B38" s="24" t="s">
        <v>50</v>
      </c>
      <c r="C38" s="17">
        <f t="shared" si="1"/>
        <v>278076003</v>
      </c>
      <c r="D38" s="21">
        <v>278076003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f t="shared" si="9"/>
        <v>278076003</v>
      </c>
      <c r="K38" s="42">
        <f t="shared" si="8"/>
        <v>0</v>
      </c>
      <c r="M38" s="12"/>
      <c r="O38" s="21">
        <f t="shared" si="2"/>
        <v>305883603.3</v>
      </c>
    </row>
    <row r="39" spans="1:15" ht="15.75">
      <c r="A39" s="23">
        <v>162</v>
      </c>
      <c r="B39" s="24" t="s">
        <v>51</v>
      </c>
      <c r="C39" s="17">
        <f t="shared" si="1"/>
        <v>103665910</v>
      </c>
      <c r="D39" s="21">
        <v>66491511</v>
      </c>
      <c r="E39" s="21">
        <v>37174399</v>
      </c>
      <c r="F39" s="21">
        <v>22490530</v>
      </c>
      <c r="G39" s="21">
        <v>22217655</v>
      </c>
      <c r="H39" s="21">
        <v>574965</v>
      </c>
      <c r="I39" s="21">
        <v>50000000</v>
      </c>
      <c r="J39" s="21">
        <f t="shared" si="9"/>
        <v>198949060</v>
      </c>
      <c r="K39" s="42">
        <f t="shared" si="8"/>
        <v>0.9191367731204982</v>
      </c>
      <c r="M39" s="12"/>
      <c r="O39" s="21">
        <f t="shared" si="2"/>
        <v>114032501.00000001</v>
      </c>
    </row>
    <row r="40" spans="1:15" ht="15.75">
      <c r="A40" s="23">
        <v>172</v>
      </c>
      <c r="B40" s="24" t="s">
        <v>52</v>
      </c>
      <c r="C40" s="17">
        <f t="shared" si="1"/>
        <v>123422547</v>
      </c>
      <c r="D40" s="21">
        <v>86629304</v>
      </c>
      <c r="E40" s="21">
        <v>36793243</v>
      </c>
      <c r="F40" s="21">
        <v>25001000</v>
      </c>
      <c r="G40" s="21">
        <v>8409950</v>
      </c>
      <c r="H40" s="21">
        <v>1998987</v>
      </c>
      <c r="I40" s="21">
        <v>0</v>
      </c>
      <c r="J40" s="21">
        <f t="shared" si="9"/>
        <v>158832484</v>
      </c>
      <c r="K40" s="42">
        <f t="shared" si="8"/>
        <v>0.28690006697074555</v>
      </c>
      <c r="M40" s="12"/>
      <c r="O40" s="21">
        <f t="shared" si="2"/>
        <v>135764801.70000002</v>
      </c>
    </row>
    <row r="41" spans="1:15" ht="15.75">
      <c r="A41" s="23">
        <v>174</v>
      </c>
      <c r="B41" s="24" t="s">
        <v>53</v>
      </c>
      <c r="C41" s="17">
        <f t="shared" si="1"/>
        <v>151205748</v>
      </c>
      <c r="D41" s="21">
        <v>139431444</v>
      </c>
      <c r="E41" s="21">
        <v>11774304</v>
      </c>
      <c r="F41" s="21">
        <v>113096491</v>
      </c>
      <c r="G41" s="21">
        <v>4922000</v>
      </c>
      <c r="H41" s="21">
        <v>2019492</v>
      </c>
      <c r="I41" s="21">
        <v>0</v>
      </c>
      <c r="J41" s="21">
        <f t="shared" si="9"/>
        <v>271243731</v>
      </c>
      <c r="K41" s="42">
        <f t="shared" si="8"/>
        <v>0.7938718242377929</v>
      </c>
      <c r="M41" s="12"/>
      <c r="O41" s="21">
        <f t="shared" si="2"/>
        <v>166326322.8</v>
      </c>
    </row>
    <row r="42" spans="1:15" s="46" customFormat="1" ht="15.75">
      <c r="A42" s="23">
        <v>182</v>
      </c>
      <c r="B42" s="24" t="s">
        <v>54</v>
      </c>
      <c r="C42" s="17">
        <f t="shared" si="1"/>
        <v>163331834</v>
      </c>
      <c r="D42" s="21">
        <v>132145329</v>
      </c>
      <c r="E42" s="21">
        <v>31186505</v>
      </c>
      <c r="F42" s="21">
        <v>5806637</v>
      </c>
      <c r="G42" s="21">
        <v>172500</v>
      </c>
      <c r="H42" s="21">
        <v>6544650</v>
      </c>
      <c r="I42" s="21">
        <v>0</v>
      </c>
      <c r="J42" s="21">
        <f t="shared" si="9"/>
        <v>175855621</v>
      </c>
      <c r="K42" s="42">
        <f t="shared" si="8"/>
        <v>0.07667695080188719</v>
      </c>
      <c r="M42" s="47"/>
      <c r="O42" s="21">
        <f t="shared" si="2"/>
        <v>179665017.4</v>
      </c>
    </row>
    <row r="43" spans="1:15" ht="15.75">
      <c r="A43" s="23">
        <v>190</v>
      </c>
      <c r="B43" s="24" t="s">
        <v>55</v>
      </c>
      <c r="C43" s="17">
        <f t="shared" si="1"/>
        <v>1955000</v>
      </c>
      <c r="D43" s="21">
        <v>1955000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f t="shared" si="9"/>
        <v>1955000</v>
      </c>
      <c r="K43" s="42">
        <f t="shared" si="8"/>
        <v>0</v>
      </c>
      <c r="M43" s="12"/>
      <c r="O43" s="21">
        <f t="shared" si="2"/>
        <v>2150500</v>
      </c>
    </row>
    <row r="44" spans="1:15" ht="15.75">
      <c r="A44" s="23">
        <v>199</v>
      </c>
      <c r="B44" s="24" t="s">
        <v>56</v>
      </c>
      <c r="C44" s="17">
        <f t="shared" si="1"/>
        <v>639278532</v>
      </c>
      <c r="D44" s="21">
        <v>496027189</v>
      </c>
      <c r="E44" s="21">
        <v>143251343</v>
      </c>
      <c r="F44" s="21">
        <v>136067733</v>
      </c>
      <c r="G44" s="21">
        <v>13227875</v>
      </c>
      <c r="H44" s="21">
        <v>25131258</v>
      </c>
      <c r="I44" s="21">
        <v>10000000</v>
      </c>
      <c r="J44" s="21">
        <f t="shared" si="9"/>
        <v>823705398</v>
      </c>
      <c r="K44" s="42">
        <f t="shared" si="8"/>
        <v>0.2884921935717373</v>
      </c>
      <c r="M44" s="12"/>
      <c r="O44" s="21">
        <f t="shared" si="2"/>
        <v>703206385.2</v>
      </c>
    </row>
    <row r="45" spans="1:15" ht="15.75">
      <c r="A45" s="23" t="s">
        <v>18</v>
      </c>
      <c r="B45" s="24" t="s">
        <v>18</v>
      </c>
      <c r="C45" s="17">
        <f t="shared" si="1"/>
        <v>0</v>
      </c>
      <c r="D45" s="26"/>
      <c r="E45" s="26"/>
      <c r="F45" s="26"/>
      <c r="G45" s="26"/>
      <c r="H45" s="26"/>
      <c r="I45" s="26"/>
      <c r="J45" s="25"/>
      <c r="K45" s="27"/>
      <c r="O45" s="21">
        <f t="shared" si="2"/>
        <v>0</v>
      </c>
    </row>
    <row r="46" spans="1:15" s="22" customFormat="1" ht="15.75">
      <c r="A46" s="15">
        <v>2</v>
      </c>
      <c r="B46" s="32" t="s">
        <v>57</v>
      </c>
      <c r="C46" s="17">
        <f t="shared" si="1"/>
        <v>1126972209</v>
      </c>
      <c r="D46" s="17">
        <f aca="true" t="shared" si="10" ref="D46:J46">SUM(D47:D66)</f>
        <v>814794124</v>
      </c>
      <c r="E46" s="17">
        <f t="shared" si="10"/>
        <v>312178085</v>
      </c>
      <c r="F46" s="17">
        <f t="shared" si="10"/>
        <v>786239017</v>
      </c>
      <c r="G46" s="17">
        <f t="shared" si="10"/>
        <v>137472098</v>
      </c>
      <c r="H46" s="17">
        <f t="shared" si="10"/>
        <v>21694558</v>
      </c>
      <c r="I46" s="17">
        <f t="shared" si="10"/>
        <v>23000000</v>
      </c>
      <c r="J46" s="17">
        <f t="shared" si="10"/>
        <v>2095377882</v>
      </c>
      <c r="K46" s="18">
        <f aca="true" t="shared" si="11" ref="K46:K66">+J46/C46-1</f>
        <v>0.8592986280107995</v>
      </c>
      <c r="O46" s="21">
        <f t="shared" si="2"/>
        <v>1239669429.9</v>
      </c>
    </row>
    <row r="47" spans="1:15" s="23" customFormat="1" ht="15.75">
      <c r="A47" s="23">
        <v>202</v>
      </c>
      <c r="B47" s="23" t="s">
        <v>58</v>
      </c>
      <c r="C47" s="17">
        <f t="shared" si="1"/>
        <v>103000354</v>
      </c>
      <c r="D47" s="21">
        <v>102971374</v>
      </c>
      <c r="E47" s="21">
        <v>28980</v>
      </c>
      <c r="F47" s="21">
        <v>130000012</v>
      </c>
      <c r="G47" s="21">
        <v>16999839</v>
      </c>
      <c r="H47" s="21">
        <v>0</v>
      </c>
      <c r="I47" s="21">
        <v>0</v>
      </c>
      <c r="J47" s="21">
        <f aca="true" t="shared" si="12" ref="J47:J66">SUM(D47:I47)</f>
        <v>250000205</v>
      </c>
      <c r="K47" s="42">
        <f t="shared" si="11"/>
        <v>1.4271781143587137</v>
      </c>
      <c r="O47" s="21">
        <f t="shared" si="2"/>
        <v>113300389.4</v>
      </c>
    </row>
    <row r="48" spans="1:15" s="23" customFormat="1" ht="15.75">
      <c r="A48" s="23">
        <v>204</v>
      </c>
      <c r="B48" s="23" t="s">
        <v>59</v>
      </c>
      <c r="C48" s="17">
        <f t="shared" si="1"/>
        <v>25000650</v>
      </c>
      <c r="D48" s="21">
        <v>25000650</v>
      </c>
      <c r="E48" s="21">
        <v>0</v>
      </c>
      <c r="F48" s="21">
        <v>43008850</v>
      </c>
      <c r="G48" s="21">
        <v>7999988</v>
      </c>
      <c r="H48" s="21">
        <v>0</v>
      </c>
      <c r="I48" s="21">
        <v>0</v>
      </c>
      <c r="J48" s="21">
        <f t="shared" si="12"/>
        <v>76009488</v>
      </c>
      <c r="K48" s="42">
        <f t="shared" si="11"/>
        <v>2.040300472187723</v>
      </c>
      <c r="O48" s="21">
        <f t="shared" si="2"/>
        <v>27500715.000000004</v>
      </c>
    </row>
    <row r="49" spans="1:15" ht="15.75">
      <c r="A49" s="23">
        <v>206</v>
      </c>
      <c r="B49" s="24" t="s">
        <v>60</v>
      </c>
      <c r="C49" s="17">
        <f t="shared" si="1"/>
        <v>7548720</v>
      </c>
      <c r="D49" s="21">
        <v>7547110</v>
      </c>
      <c r="E49" s="21">
        <v>1610</v>
      </c>
      <c r="F49" s="21">
        <v>10099543</v>
      </c>
      <c r="G49" s="21">
        <v>1495000</v>
      </c>
      <c r="H49" s="21">
        <v>0</v>
      </c>
      <c r="I49" s="21">
        <v>0</v>
      </c>
      <c r="J49" s="21">
        <f t="shared" si="12"/>
        <v>19143263</v>
      </c>
      <c r="K49" s="42">
        <f t="shared" si="11"/>
        <v>1.5359614610159071</v>
      </c>
      <c r="O49" s="21">
        <f t="shared" si="2"/>
        <v>8303592.000000001</v>
      </c>
    </row>
    <row r="50" spans="1:15" ht="15.75">
      <c r="A50" s="23">
        <v>212</v>
      </c>
      <c r="B50" s="24" t="s">
        <v>61</v>
      </c>
      <c r="C50" s="17">
        <f t="shared" si="1"/>
        <v>5405993</v>
      </c>
      <c r="D50" s="21">
        <v>5400841</v>
      </c>
      <c r="E50" s="21">
        <v>5152</v>
      </c>
      <c r="F50" s="21">
        <v>69525977</v>
      </c>
      <c r="G50" s="21"/>
      <c r="H50" s="21">
        <v>7360</v>
      </c>
      <c r="I50" s="21">
        <v>0</v>
      </c>
      <c r="J50" s="21">
        <f t="shared" si="12"/>
        <v>74939330</v>
      </c>
      <c r="K50" s="42">
        <f t="shared" si="11"/>
        <v>12.862269152031828</v>
      </c>
      <c r="O50" s="21">
        <f t="shared" si="2"/>
        <v>5946592.300000001</v>
      </c>
    </row>
    <row r="51" spans="1:15" ht="15.75">
      <c r="A51" s="23">
        <v>214</v>
      </c>
      <c r="B51" s="24" t="s">
        <v>62</v>
      </c>
      <c r="C51" s="17">
        <f t="shared" si="1"/>
        <v>227716167</v>
      </c>
      <c r="D51" s="21">
        <v>134635855</v>
      </c>
      <c r="E51" s="21">
        <v>93080312</v>
      </c>
      <c r="F51" s="21">
        <v>120444213</v>
      </c>
      <c r="G51" s="21">
        <v>29965451</v>
      </c>
      <c r="H51" s="21">
        <v>4855952</v>
      </c>
      <c r="I51" s="21">
        <v>0</v>
      </c>
      <c r="J51" s="21">
        <f t="shared" si="12"/>
        <v>382981783</v>
      </c>
      <c r="K51" s="42">
        <f t="shared" si="11"/>
        <v>0.6818383518637041</v>
      </c>
      <c r="O51" s="21">
        <f t="shared" si="2"/>
        <v>250487783.70000002</v>
      </c>
    </row>
    <row r="52" spans="1:15" s="46" customFormat="1" ht="15.75">
      <c r="A52" s="23">
        <v>220</v>
      </c>
      <c r="B52" s="24" t="s">
        <v>63</v>
      </c>
      <c r="C52" s="17">
        <f t="shared" si="1"/>
        <v>38522485</v>
      </c>
      <c r="D52" s="21">
        <v>26277107</v>
      </c>
      <c r="E52" s="21">
        <v>12245378</v>
      </c>
      <c r="F52" s="21">
        <v>9911469</v>
      </c>
      <c r="G52" s="21">
        <v>11284634</v>
      </c>
      <c r="H52" s="21">
        <v>454784</v>
      </c>
      <c r="I52" s="21">
        <v>0</v>
      </c>
      <c r="J52" s="21">
        <f t="shared" si="12"/>
        <v>60173372</v>
      </c>
      <c r="K52" s="42">
        <f t="shared" si="11"/>
        <v>0.5620324597439652</v>
      </c>
      <c r="O52" s="21">
        <f t="shared" si="2"/>
        <v>42374733.5</v>
      </c>
    </row>
    <row r="53" spans="1:15" ht="15.75">
      <c r="A53" s="23">
        <v>232</v>
      </c>
      <c r="B53" s="24" t="s">
        <v>64</v>
      </c>
      <c r="C53" s="17">
        <f t="shared" si="1"/>
        <v>202594693</v>
      </c>
      <c r="D53" s="21">
        <v>86485156</v>
      </c>
      <c r="E53" s="21">
        <v>116109537</v>
      </c>
      <c r="F53" s="21">
        <v>55632035</v>
      </c>
      <c r="G53" s="21">
        <v>42769990</v>
      </c>
      <c r="H53" s="21">
        <v>7731346</v>
      </c>
      <c r="I53" s="21">
        <v>2000000</v>
      </c>
      <c r="J53" s="21">
        <f t="shared" si="12"/>
        <v>310728064</v>
      </c>
      <c r="K53" s="42">
        <f t="shared" si="11"/>
        <v>0.533742367081649</v>
      </c>
      <c r="O53" s="21">
        <f t="shared" si="2"/>
        <v>222854162.3</v>
      </c>
    </row>
    <row r="54" spans="1:15" ht="15.75">
      <c r="A54" s="23">
        <v>234</v>
      </c>
      <c r="B54" s="24" t="s">
        <v>65</v>
      </c>
      <c r="C54" s="17">
        <f t="shared" si="1"/>
        <v>53938959</v>
      </c>
      <c r="D54" s="21">
        <v>37962689</v>
      </c>
      <c r="E54" s="21">
        <v>15976270</v>
      </c>
      <c r="F54" s="21">
        <v>15025677</v>
      </c>
      <c r="G54" s="21">
        <v>2998915</v>
      </c>
      <c r="H54" s="21">
        <v>1750300</v>
      </c>
      <c r="I54" s="21">
        <v>2000000</v>
      </c>
      <c r="J54" s="21">
        <f t="shared" si="12"/>
        <v>75713851</v>
      </c>
      <c r="K54" s="42">
        <f t="shared" si="11"/>
        <v>0.40369507316594677</v>
      </c>
      <c r="O54" s="21">
        <f t="shared" si="2"/>
        <v>59332854.900000006</v>
      </c>
    </row>
    <row r="55" spans="1:15" ht="15.75">
      <c r="A55" s="23">
        <v>240</v>
      </c>
      <c r="B55" s="24" t="s">
        <v>66</v>
      </c>
      <c r="C55" s="17">
        <f t="shared" si="1"/>
        <v>5293680</v>
      </c>
      <c r="D55" s="21">
        <v>4770963</v>
      </c>
      <c r="E55" s="21">
        <v>522717</v>
      </c>
      <c r="F55" s="21">
        <v>3228877</v>
      </c>
      <c r="G55" s="21">
        <v>524883</v>
      </c>
      <c r="H55" s="21">
        <v>459990</v>
      </c>
      <c r="I55" s="21">
        <v>0</v>
      </c>
      <c r="J55" s="21">
        <f t="shared" si="12"/>
        <v>9507430</v>
      </c>
      <c r="K55" s="42">
        <f t="shared" si="11"/>
        <v>0.7959963579211438</v>
      </c>
      <c r="O55" s="21">
        <f t="shared" si="2"/>
        <v>5823048.000000001</v>
      </c>
    </row>
    <row r="56" spans="1:15" ht="15.75">
      <c r="A56" s="23">
        <v>252</v>
      </c>
      <c r="B56" s="24" t="s">
        <v>67</v>
      </c>
      <c r="C56" s="17">
        <f t="shared" si="1"/>
        <v>835449</v>
      </c>
      <c r="D56" s="21">
        <v>708949</v>
      </c>
      <c r="E56" s="21">
        <v>126500</v>
      </c>
      <c r="F56" s="21">
        <v>1150000</v>
      </c>
      <c r="G56" s="21">
        <v>0</v>
      </c>
      <c r="H56" s="21">
        <v>0</v>
      </c>
      <c r="I56" s="21">
        <v>0</v>
      </c>
      <c r="J56" s="21">
        <f t="shared" si="12"/>
        <v>1985449</v>
      </c>
      <c r="K56" s="42">
        <f t="shared" si="11"/>
        <v>1.3765053282725814</v>
      </c>
      <c r="O56" s="21">
        <f t="shared" si="2"/>
        <v>918993.9</v>
      </c>
    </row>
    <row r="57" spans="1:15" ht="15.75">
      <c r="A57" s="23">
        <v>254</v>
      </c>
      <c r="B57" s="24" t="s">
        <v>68</v>
      </c>
      <c r="C57" s="17">
        <f t="shared" si="1"/>
        <v>16977257</v>
      </c>
      <c r="D57" s="21">
        <v>15503840</v>
      </c>
      <c r="E57" s="21">
        <v>1473417</v>
      </c>
      <c r="F57" s="21">
        <v>4475551</v>
      </c>
      <c r="G57" s="21">
        <v>0</v>
      </c>
      <c r="H57" s="21">
        <v>0</v>
      </c>
      <c r="I57" s="21">
        <v>0</v>
      </c>
      <c r="J57" s="21">
        <f t="shared" si="12"/>
        <v>21452808</v>
      </c>
      <c r="K57" s="42">
        <f t="shared" si="11"/>
        <v>0.26362038343414373</v>
      </c>
      <c r="O57" s="21">
        <f t="shared" si="2"/>
        <v>18674982.700000003</v>
      </c>
    </row>
    <row r="58" spans="1:15" ht="15.75">
      <c r="A58" s="23">
        <v>258</v>
      </c>
      <c r="B58" s="24" t="s">
        <v>69</v>
      </c>
      <c r="C58" s="17">
        <f t="shared" si="1"/>
        <v>10631456</v>
      </c>
      <c r="D58" s="21">
        <v>8956894</v>
      </c>
      <c r="E58" s="21">
        <v>1674562</v>
      </c>
      <c r="F58" s="21">
        <v>164330</v>
      </c>
      <c r="G58" s="21">
        <v>0</v>
      </c>
      <c r="H58" s="21">
        <v>0</v>
      </c>
      <c r="I58" s="21">
        <v>0</v>
      </c>
      <c r="J58" s="21">
        <f t="shared" si="12"/>
        <v>10795786</v>
      </c>
      <c r="K58" s="42">
        <f t="shared" si="11"/>
        <v>0.015456960928023511</v>
      </c>
      <c r="O58" s="21">
        <f t="shared" si="2"/>
        <v>11694601.600000001</v>
      </c>
    </row>
    <row r="59" spans="1:15" ht="15.75">
      <c r="A59" s="23">
        <v>259</v>
      </c>
      <c r="B59" s="24" t="s">
        <v>70</v>
      </c>
      <c r="C59" s="17">
        <f t="shared" si="1"/>
        <v>41359187</v>
      </c>
      <c r="D59" s="21">
        <v>37705187</v>
      </c>
      <c r="E59" s="21">
        <v>3654000</v>
      </c>
      <c r="F59" s="21">
        <v>5242348</v>
      </c>
      <c r="G59" s="21">
        <v>77358</v>
      </c>
      <c r="H59" s="21">
        <v>28442</v>
      </c>
      <c r="I59" s="21">
        <v>0</v>
      </c>
      <c r="J59" s="21">
        <f t="shared" si="12"/>
        <v>46707335</v>
      </c>
      <c r="K59" s="42">
        <f t="shared" si="11"/>
        <v>0.1293097951852873</v>
      </c>
      <c r="O59" s="21">
        <f t="shared" si="2"/>
        <v>45495105.7</v>
      </c>
    </row>
    <row r="60" spans="1:15" ht="15.75">
      <c r="A60" s="23">
        <v>260</v>
      </c>
      <c r="B60" s="24" t="s">
        <v>71</v>
      </c>
      <c r="C60" s="17">
        <f t="shared" si="1"/>
        <v>26880477</v>
      </c>
      <c r="D60" s="21">
        <v>26567140</v>
      </c>
      <c r="E60" s="21">
        <v>313337</v>
      </c>
      <c r="F60" s="21">
        <v>16696529</v>
      </c>
      <c r="G60" s="21">
        <v>260377</v>
      </c>
      <c r="H60" s="21">
        <v>71891</v>
      </c>
      <c r="I60" s="21">
        <v>0</v>
      </c>
      <c r="J60" s="21">
        <f t="shared" si="12"/>
        <v>43909274</v>
      </c>
      <c r="K60" s="42">
        <f t="shared" si="11"/>
        <v>0.6335005513481029</v>
      </c>
      <c r="O60" s="21">
        <f t="shared" si="2"/>
        <v>29568524.700000003</v>
      </c>
    </row>
    <row r="61" spans="1:15" ht="15.75">
      <c r="A61" s="23">
        <v>270</v>
      </c>
      <c r="B61" s="24" t="s">
        <v>72</v>
      </c>
      <c r="C61" s="17">
        <f t="shared" si="1"/>
        <v>140213513</v>
      </c>
      <c r="D61" s="21">
        <v>121594711</v>
      </c>
      <c r="E61" s="21">
        <v>18618802</v>
      </c>
      <c r="F61" s="21">
        <v>135376865</v>
      </c>
      <c r="G61" s="21">
        <v>8524623</v>
      </c>
      <c r="H61" s="21">
        <v>859374</v>
      </c>
      <c r="I61" s="21">
        <v>0</v>
      </c>
      <c r="J61" s="21">
        <f t="shared" si="12"/>
        <v>284974375</v>
      </c>
      <c r="K61" s="42">
        <f t="shared" si="11"/>
        <v>1.032431603079512</v>
      </c>
      <c r="O61" s="21">
        <f t="shared" si="2"/>
        <v>154234864.3</v>
      </c>
    </row>
    <row r="62" spans="1:15" ht="15.75">
      <c r="A62" s="23">
        <v>282</v>
      </c>
      <c r="B62" s="24" t="s">
        <v>73</v>
      </c>
      <c r="C62" s="17">
        <f t="shared" si="1"/>
        <v>52268630</v>
      </c>
      <c r="D62" s="21">
        <v>23838193</v>
      </c>
      <c r="E62" s="21">
        <v>28430437</v>
      </c>
      <c r="F62" s="21">
        <v>9625948</v>
      </c>
      <c r="G62" s="21">
        <v>3339289</v>
      </c>
      <c r="H62" s="21">
        <v>2438273</v>
      </c>
      <c r="I62" s="21">
        <v>2000000</v>
      </c>
      <c r="J62" s="21">
        <f t="shared" si="12"/>
        <v>69672140</v>
      </c>
      <c r="K62" s="42">
        <f t="shared" si="11"/>
        <v>0.33296281153724516</v>
      </c>
      <c r="O62" s="21">
        <f t="shared" si="2"/>
        <v>57495493.00000001</v>
      </c>
    </row>
    <row r="63" spans="1:15" ht="15.75">
      <c r="A63" s="23">
        <v>284</v>
      </c>
      <c r="B63" s="24" t="s">
        <v>74</v>
      </c>
      <c r="C63" s="17">
        <f t="shared" si="1"/>
        <v>6552377</v>
      </c>
      <c r="D63" s="21">
        <v>3038210</v>
      </c>
      <c r="E63" s="21">
        <v>3514167</v>
      </c>
      <c r="F63" s="21">
        <v>1316209</v>
      </c>
      <c r="G63" s="21">
        <v>1153665</v>
      </c>
      <c r="H63" s="21">
        <v>325648</v>
      </c>
      <c r="I63" s="21">
        <v>0</v>
      </c>
      <c r="J63" s="21">
        <f t="shared" si="12"/>
        <v>9347899</v>
      </c>
      <c r="K63" s="42">
        <f t="shared" si="11"/>
        <v>0.42664242304739175</v>
      </c>
      <c r="O63" s="21">
        <f t="shared" si="2"/>
        <v>7207614.7</v>
      </c>
    </row>
    <row r="64" spans="1:15" ht="15.75">
      <c r="A64" s="23">
        <v>286</v>
      </c>
      <c r="B64" s="24" t="s">
        <v>75</v>
      </c>
      <c r="C64" s="17">
        <f t="shared" si="1"/>
        <v>65933582</v>
      </c>
      <c r="D64" s="21">
        <v>59295440</v>
      </c>
      <c r="E64" s="21">
        <v>6638142</v>
      </c>
      <c r="F64" s="21">
        <v>96807166</v>
      </c>
      <c r="G64" s="21">
        <v>6335930</v>
      </c>
      <c r="H64" s="21">
        <v>802642</v>
      </c>
      <c r="I64" s="21">
        <v>0</v>
      </c>
      <c r="J64" s="21">
        <f t="shared" si="12"/>
        <v>169879320</v>
      </c>
      <c r="K64" s="42">
        <f t="shared" si="11"/>
        <v>1.5765219308121314</v>
      </c>
      <c r="O64" s="21">
        <f t="shared" si="2"/>
        <v>72526940.2</v>
      </c>
    </row>
    <row r="65" spans="1:15" s="45" customFormat="1" ht="15.75">
      <c r="A65" s="23">
        <v>290</v>
      </c>
      <c r="B65" s="24" t="s">
        <v>76</v>
      </c>
      <c r="C65" s="17">
        <f t="shared" si="1"/>
        <v>24896306</v>
      </c>
      <c r="D65" s="21">
        <v>18896306</v>
      </c>
      <c r="E65" s="21">
        <v>6000000</v>
      </c>
      <c r="F65" s="21">
        <v>1124125</v>
      </c>
      <c r="G65" s="21">
        <v>3000120</v>
      </c>
      <c r="H65" s="21">
        <v>1150517</v>
      </c>
      <c r="I65" s="21">
        <v>15000000</v>
      </c>
      <c r="J65" s="21">
        <f t="shared" si="12"/>
        <v>45171068</v>
      </c>
      <c r="K65" s="42">
        <f t="shared" si="11"/>
        <v>0.8143682841944504</v>
      </c>
      <c r="O65" s="21">
        <f t="shared" si="2"/>
        <v>27385936.6</v>
      </c>
    </row>
    <row r="66" spans="1:15" ht="15.75">
      <c r="A66" s="23">
        <v>299</v>
      </c>
      <c r="B66" s="24" t="s">
        <v>77</v>
      </c>
      <c r="C66" s="17">
        <f t="shared" si="1"/>
        <v>71402274</v>
      </c>
      <c r="D66" s="21">
        <v>67637509</v>
      </c>
      <c r="E66" s="21">
        <v>3764765</v>
      </c>
      <c r="F66" s="21">
        <v>57383293</v>
      </c>
      <c r="G66" s="21">
        <v>742036</v>
      </c>
      <c r="H66" s="21">
        <v>758039</v>
      </c>
      <c r="I66" s="21">
        <v>2000000</v>
      </c>
      <c r="J66" s="21">
        <f t="shared" si="12"/>
        <v>132285642</v>
      </c>
      <c r="K66" s="42">
        <f t="shared" si="11"/>
        <v>0.8526810784765761</v>
      </c>
      <c r="O66" s="21">
        <f t="shared" si="2"/>
        <v>78542501.4</v>
      </c>
    </row>
    <row r="67" spans="1:15" ht="15.75">
      <c r="A67" s="23"/>
      <c r="B67" s="24"/>
      <c r="C67" s="17">
        <f t="shared" si="1"/>
        <v>0</v>
      </c>
      <c r="D67" s="26"/>
      <c r="E67" s="26"/>
      <c r="F67" s="26"/>
      <c r="G67" s="26"/>
      <c r="H67" s="26"/>
      <c r="I67" s="26"/>
      <c r="J67" s="25"/>
      <c r="K67" s="27"/>
      <c r="O67" s="21">
        <f t="shared" si="2"/>
        <v>0</v>
      </c>
    </row>
    <row r="68" spans="1:15" s="22" customFormat="1" ht="15.75">
      <c r="A68" s="15">
        <v>3</v>
      </c>
      <c r="B68" s="32" t="s">
        <v>78</v>
      </c>
      <c r="C68" s="17">
        <f t="shared" si="1"/>
        <v>1230776474</v>
      </c>
      <c r="D68" s="17">
        <f aca="true" t="shared" si="13" ref="D68:J68">SUM(D69:D76)</f>
        <v>1165914767</v>
      </c>
      <c r="E68" s="17">
        <f t="shared" si="13"/>
        <v>64861707</v>
      </c>
      <c r="F68" s="17">
        <f t="shared" si="13"/>
        <v>503870016</v>
      </c>
      <c r="G68" s="17">
        <f t="shared" si="13"/>
        <v>59206654</v>
      </c>
      <c r="H68" s="17">
        <f t="shared" si="13"/>
        <v>26601506</v>
      </c>
      <c r="I68" s="17">
        <f t="shared" si="13"/>
        <v>55000000</v>
      </c>
      <c r="J68" s="17">
        <f t="shared" si="13"/>
        <v>1875454650</v>
      </c>
      <c r="K68" s="18">
        <f aca="true" t="shared" si="14" ref="K68:K76">+J68/C68-1</f>
        <v>0.5237979353836755</v>
      </c>
      <c r="O68" s="21">
        <f t="shared" si="2"/>
        <v>1353854121.4</v>
      </c>
    </row>
    <row r="69" spans="1:15" s="22" customFormat="1" ht="15.75">
      <c r="A69" s="23">
        <v>300</v>
      </c>
      <c r="B69" s="24" t="s">
        <v>79</v>
      </c>
      <c r="C69" s="17">
        <f t="shared" si="1"/>
        <v>35160031</v>
      </c>
      <c r="D69" s="21">
        <v>35160031</v>
      </c>
      <c r="E69" s="21">
        <v>0</v>
      </c>
      <c r="F69" s="21">
        <v>3034666</v>
      </c>
      <c r="G69" s="21">
        <v>0</v>
      </c>
      <c r="H69" s="21">
        <v>0</v>
      </c>
      <c r="I69" s="21">
        <v>0</v>
      </c>
      <c r="J69" s="21">
        <f aca="true" t="shared" si="15" ref="J69:J76">SUM(D69:I69)</f>
        <v>38194697</v>
      </c>
      <c r="K69" s="42">
        <f t="shared" si="14"/>
        <v>0.0863101059268121</v>
      </c>
      <c r="O69" s="21">
        <f t="shared" si="2"/>
        <v>38676034.1</v>
      </c>
    </row>
    <row r="70" spans="1:15" s="46" customFormat="1" ht="15.75">
      <c r="A70" s="23">
        <v>310</v>
      </c>
      <c r="B70" s="24" t="s">
        <v>80</v>
      </c>
      <c r="C70" s="17">
        <f t="shared" si="1"/>
        <v>618639470</v>
      </c>
      <c r="D70" s="21">
        <f>562378767-25-190</f>
        <v>562378552</v>
      </c>
      <c r="E70" s="21">
        <v>56260918</v>
      </c>
      <c r="F70" s="21">
        <v>30863962</v>
      </c>
      <c r="G70" s="21">
        <v>14198110</v>
      </c>
      <c r="H70" s="21">
        <v>6935782</v>
      </c>
      <c r="I70" s="21">
        <v>50000000</v>
      </c>
      <c r="J70" s="21">
        <f t="shared" si="15"/>
        <v>720637324</v>
      </c>
      <c r="K70" s="42">
        <f t="shared" si="14"/>
        <v>0.16487446880814116</v>
      </c>
      <c r="L70" s="47"/>
      <c r="O70" s="21">
        <f t="shared" si="2"/>
        <v>680503417</v>
      </c>
    </row>
    <row r="71" spans="1:15" ht="15.75">
      <c r="A71" s="23">
        <v>320</v>
      </c>
      <c r="B71" s="24" t="s">
        <v>81</v>
      </c>
      <c r="C71" s="17">
        <f t="shared" si="1"/>
        <v>3379800</v>
      </c>
      <c r="D71" s="21">
        <v>3379800</v>
      </c>
      <c r="E71" s="21">
        <v>0</v>
      </c>
      <c r="F71" s="21">
        <v>91738311</v>
      </c>
      <c r="G71" s="21">
        <v>0</v>
      </c>
      <c r="H71" s="21">
        <v>0</v>
      </c>
      <c r="I71" s="21">
        <v>0</v>
      </c>
      <c r="J71" s="21">
        <f t="shared" si="15"/>
        <v>95118111</v>
      </c>
      <c r="K71" s="42">
        <f t="shared" si="14"/>
        <v>27.14311823184804</v>
      </c>
      <c r="O71" s="21">
        <f t="shared" si="2"/>
        <v>3717780.0000000005</v>
      </c>
    </row>
    <row r="72" spans="1:15" ht="15.75">
      <c r="A72" s="23">
        <v>330</v>
      </c>
      <c r="B72" s="24" t="s">
        <v>82</v>
      </c>
      <c r="C72" s="17">
        <f t="shared" si="1"/>
        <v>138778600</v>
      </c>
      <c r="D72" s="21">
        <v>138778600</v>
      </c>
      <c r="E72" s="21">
        <v>0</v>
      </c>
      <c r="F72" s="21">
        <v>159200000</v>
      </c>
      <c r="G72" s="21">
        <v>43800000</v>
      </c>
      <c r="H72" s="21">
        <v>5500000</v>
      </c>
      <c r="I72" s="21">
        <v>0</v>
      </c>
      <c r="J72" s="21">
        <f t="shared" si="15"/>
        <v>347278600</v>
      </c>
      <c r="K72" s="42">
        <f t="shared" si="14"/>
        <v>1.50239302024952</v>
      </c>
      <c r="O72" s="21">
        <f t="shared" si="2"/>
        <v>152656460</v>
      </c>
    </row>
    <row r="73" spans="1:15" ht="15.75">
      <c r="A73" s="23">
        <v>340</v>
      </c>
      <c r="B73" s="24" t="s">
        <v>83</v>
      </c>
      <c r="C73" s="17">
        <f t="shared" si="1"/>
        <v>102019608</v>
      </c>
      <c r="D73" s="21">
        <v>96240476</v>
      </c>
      <c r="E73" s="21">
        <v>5779132</v>
      </c>
      <c r="F73" s="21">
        <v>175777835</v>
      </c>
      <c r="G73" s="21">
        <v>1121144</v>
      </c>
      <c r="H73" s="21">
        <v>1373105</v>
      </c>
      <c r="I73" s="21">
        <v>0</v>
      </c>
      <c r="J73" s="21">
        <f t="shared" si="15"/>
        <v>280291692</v>
      </c>
      <c r="K73" s="42">
        <f t="shared" si="14"/>
        <v>1.747429611766397</v>
      </c>
      <c r="O73" s="21">
        <f t="shared" si="2"/>
        <v>112221568.80000001</v>
      </c>
    </row>
    <row r="74" spans="1:15" ht="15.75">
      <c r="A74" s="23">
        <v>350</v>
      </c>
      <c r="B74" s="24" t="s">
        <v>84</v>
      </c>
      <c r="C74" s="17">
        <f t="shared" si="1"/>
        <v>7750569</v>
      </c>
      <c r="D74" s="21">
        <v>7376044</v>
      </c>
      <c r="E74" s="21">
        <v>374525</v>
      </c>
      <c r="F74" s="21">
        <v>7201511</v>
      </c>
      <c r="G74" s="21">
        <v>87400</v>
      </c>
      <c r="H74" s="21">
        <v>142619</v>
      </c>
      <c r="I74" s="21">
        <v>5000000</v>
      </c>
      <c r="J74" s="21">
        <f t="shared" si="15"/>
        <v>20182099</v>
      </c>
      <c r="K74" s="42">
        <f t="shared" si="14"/>
        <v>1.6039506260766143</v>
      </c>
      <c r="O74" s="21">
        <f t="shared" si="2"/>
        <v>8525625.9</v>
      </c>
    </row>
    <row r="75" spans="1:15" ht="15.75">
      <c r="A75" s="23">
        <v>360</v>
      </c>
      <c r="B75" s="24" t="s">
        <v>85</v>
      </c>
      <c r="C75" s="17">
        <f t="shared" si="1"/>
        <v>2240742</v>
      </c>
      <c r="D75" s="21">
        <v>2240742</v>
      </c>
      <c r="E75" s="21">
        <v>0</v>
      </c>
      <c r="F75" s="21">
        <v>1257933</v>
      </c>
      <c r="G75" s="21">
        <v>0</v>
      </c>
      <c r="H75" s="21">
        <v>0</v>
      </c>
      <c r="I75" s="21">
        <v>0</v>
      </c>
      <c r="J75" s="21">
        <f t="shared" si="15"/>
        <v>3498675</v>
      </c>
      <c r="K75" s="42">
        <f t="shared" si="14"/>
        <v>0.5613912712842442</v>
      </c>
      <c r="O75" s="21">
        <f t="shared" si="2"/>
        <v>2464816.2</v>
      </c>
    </row>
    <row r="76" spans="1:15" ht="15.75">
      <c r="A76" s="23">
        <v>390</v>
      </c>
      <c r="B76" s="24" t="s">
        <v>86</v>
      </c>
      <c r="C76" s="17">
        <f t="shared" si="1"/>
        <v>322807654</v>
      </c>
      <c r="D76" s="21">
        <v>320360522</v>
      </c>
      <c r="E76" s="21">
        <v>2447132</v>
      </c>
      <c r="F76" s="21">
        <v>34795798</v>
      </c>
      <c r="G76" s="21">
        <v>0</v>
      </c>
      <c r="H76" s="21">
        <v>12650000</v>
      </c>
      <c r="I76" s="21">
        <v>0</v>
      </c>
      <c r="J76" s="21">
        <f t="shared" si="15"/>
        <v>370253452</v>
      </c>
      <c r="K76" s="42">
        <f t="shared" si="14"/>
        <v>0.14697854097350493</v>
      </c>
      <c r="O76" s="21">
        <f t="shared" si="2"/>
        <v>355088419.40000004</v>
      </c>
    </row>
    <row r="77" spans="1:15" ht="15.75">
      <c r="A77" s="23"/>
      <c r="B77" s="24"/>
      <c r="C77" s="17">
        <f aca="true" t="shared" si="16" ref="C77:C112">+D77+E77</f>
        <v>0</v>
      </c>
      <c r="D77" s="26"/>
      <c r="E77" s="26"/>
      <c r="F77" s="26"/>
      <c r="G77" s="26"/>
      <c r="H77" s="26"/>
      <c r="I77" s="26"/>
      <c r="J77" s="21"/>
      <c r="K77" s="27"/>
      <c r="O77" s="21">
        <f aca="true" t="shared" si="17" ref="O77:O112">+C77*1.1</f>
        <v>0</v>
      </c>
    </row>
    <row r="78" spans="1:15" s="22" customFormat="1" ht="15.75">
      <c r="A78" s="15">
        <v>4</v>
      </c>
      <c r="B78" s="32" t="s">
        <v>87</v>
      </c>
      <c r="C78" s="17">
        <f t="shared" si="16"/>
        <v>0</v>
      </c>
      <c r="D78" s="17">
        <f aca="true" t="shared" si="18" ref="D78:I78">SUM(D79)</f>
        <v>0</v>
      </c>
      <c r="E78" s="17">
        <f t="shared" si="18"/>
        <v>0</v>
      </c>
      <c r="F78" s="17">
        <f t="shared" si="18"/>
        <v>0</v>
      </c>
      <c r="G78" s="17">
        <f t="shared" si="18"/>
        <v>0</v>
      </c>
      <c r="H78" s="17">
        <f t="shared" si="18"/>
        <v>0</v>
      </c>
      <c r="I78" s="17">
        <f t="shared" si="18"/>
        <v>0</v>
      </c>
      <c r="J78" s="17">
        <f>SUM(J79)</f>
        <v>0</v>
      </c>
      <c r="K78" s="18">
        <v>0</v>
      </c>
      <c r="O78" s="21">
        <f t="shared" si="17"/>
        <v>0</v>
      </c>
    </row>
    <row r="79" spans="1:15" ht="15.75">
      <c r="A79" s="23">
        <v>400</v>
      </c>
      <c r="B79" s="24" t="s">
        <v>88</v>
      </c>
      <c r="C79" s="17">
        <f t="shared" si="16"/>
        <v>0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1">
        <f>SUM(D79:I79)</f>
        <v>0</v>
      </c>
      <c r="K79" s="27">
        <v>0</v>
      </c>
      <c r="O79" s="21">
        <f t="shared" si="17"/>
        <v>0</v>
      </c>
    </row>
    <row r="80" spans="1:15" ht="15.75">
      <c r="A80" s="23"/>
      <c r="B80" s="24"/>
      <c r="C80" s="17">
        <f t="shared" si="16"/>
        <v>0</v>
      </c>
      <c r="D80" s="26"/>
      <c r="E80" s="26"/>
      <c r="F80" s="26"/>
      <c r="G80" s="26"/>
      <c r="H80" s="26"/>
      <c r="I80" s="26"/>
      <c r="J80" s="25"/>
      <c r="K80" s="27"/>
      <c r="O80" s="21">
        <f t="shared" si="17"/>
        <v>0</v>
      </c>
    </row>
    <row r="81" spans="1:15" s="22" customFormat="1" ht="15.75">
      <c r="A81" s="15">
        <v>5</v>
      </c>
      <c r="B81" s="32" t="s">
        <v>89</v>
      </c>
      <c r="C81" s="17">
        <f t="shared" si="16"/>
        <v>382102750</v>
      </c>
      <c r="D81" s="17">
        <f aca="true" t="shared" si="19" ref="D81:J81">SUM(D82:D85)</f>
        <v>302402750</v>
      </c>
      <c r="E81" s="17">
        <f t="shared" si="19"/>
        <v>79700000</v>
      </c>
      <c r="F81" s="17">
        <f t="shared" si="19"/>
        <v>0</v>
      </c>
      <c r="G81" s="17">
        <f t="shared" si="19"/>
        <v>0</v>
      </c>
      <c r="H81" s="17">
        <f t="shared" si="19"/>
        <v>17826000</v>
      </c>
      <c r="I81" s="17">
        <f t="shared" si="19"/>
        <v>100000000</v>
      </c>
      <c r="J81" s="17">
        <f t="shared" si="19"/>
        <v>499928750</v>
      </c>
      <c r="K81" s="18">
        <f>+J81/C81-1</f>
        <v>0.30836208323546477</v>
      </c>
      <c r="O81" s="21">
        <f t="shared" si="17"/>
        <v>420313025.00000006</v>
      </c>
    </row>
    <row r="82" spans="1:15" s="22" customFormat="1" ht="15.75">
      <c r="A82" s="23">
        <v>508</v>
      </c>
      <c r="B82" s="24" t="s">
        <v>90</v>
      </c>
      <c r="C82" s="17">
        <f t="shared" si="16"/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f>SUM(D82:I82)</f>
        <v>0</v>
      </c>
      <c r="K82" s="42" t="e">
        <f>+J82/C82-1</f>
        <v>#DIV/0!</v>
      </c>
      <c r="O82" s="21">
        <f t="shared" si="17"/>
        <v>0</v>
      </c>
    </row>
    <row r="83" spans="1:15" ht="15.75">
      <c r="A83" s="23">
        <v>510</v>
      </c>
      <c r="B83" s="24" t="s">
        <v>91</v>
      </c>
      <c r="C83" s="17">
        <f t="shared" si="16"/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f>SUM(D83:I83)</f>
        <v>0</v>
      </c>
      <c r="K83" s="27">
        <v>0</v>
      </c>
      <c r="O83" s="21">
        <f t="shared" si="17"/>
        <v>0</v>
      </c>
    </row>
    <row r="84" spans="1:15" ht="15.75">
      <c r="A84" s="23">
        <v>520</v>
      </c>
      <c r="B84" s="24" t="s">
        <v>92</v>
      </c>
      <c r="C84" s="17">
        <f t="shared" si="16"/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f>SUM(D84:I84)</f>
        <v>0</v>
      </c>
      <c r="K84" s="27">
        <v>0</v>
      </c>
      <c r="O84" s="21">
        <f t="shared" si="17"/>
        <v>0</v>
      </c>
    </row>
    <row r="85" spans="1:15" ht="15.75">
      <c r="A85" s="23">
        <v>550</v>
      </c>
      <c r="B85" s="24" t="s">
        <v>93</v>
      </c>
      <c r="C85" s="17">
        <f t="shared" si="16"/>
        <v>382102750</v>
      </c>
      <c r="D85" s="21">
        <v>302402750</v>
      </c>
      <c r="E85" s="21">
        <v>79700000</v>
      </c>
      <c r="F85" s="21">
        <v>0</v>
      </c>
      <c r="G85" s="21">
        <v>0</v>
      </c>
      <c r="H85" s="21">
        <v>17826000</v>
      </c>
      <c r="I85" s="21">
        <v>100000000</v>
      </c>
      <c r="J85" s="21">
        <f>SUM(D85:I85)</f>
        <v>499928750</v>
      </c>
      <c r="K85" s="42">
        <f>+J85/C85-1</f>
        <v>0.30836208323546477</v>
      </c>
      <c r="O85" s="21">
        <f t="shared" si="17"/>
        <v>420313025.00000006</v>
      </c>
    </row>
    <row r="86" spans="1:15" ht="15.75">
      <c r="A86" s="23"/>
      <c r="B86" s="24"/>
      <c r="C86" s="17">
        <f t="shared" si="16"/>
        <v>0</v>
      </c>
      <c r="D86" s="26"/>
      <c r="E86" s="26"/>
      <c r="F86" s="26"/>
      <c r="G86" s="26"/>
      <c r="H86" s="26"/>
      <c r="I86" s="26"/>
      <c r="J86" s="25"/>
      <c r="K86" s="42" t="s">
        <v>94</v>
      </c>
      <c r="O86" s="21">
        <f t="shared" si="17"/>
        <v>0</v>
      </c>
    </row>
    <row r="87" spans="1:15" s="22" customFormat="1" ht="15.75">
      <c r="A87" s="15">
        <v>6</v>
      </c>
      <c r="B87" s="32" t="s">
        <v>95</v>
      </c>
      <c r="C87" s="17">
        <f t="shared" si="16"/>
        <v>8152251622.3475</v>
      </c>
      <c r="D87" s="17">
        <f>SUM(D88:D99)</f>
        <v>3277333670.59</v>
      </c>
      <c r="E87" s="17">
        <f aca="true" t="shared" si="20" ref="E87:J87">SUM(E88:E99)</f>
        <v>4874917951.7575</v>
      </c>
      <c r="F87" s="17">
        <f>SUM(F88:F99)</f>
        <v>2749192480.1375003</v>
      </c>
      <c r="G87" s="17">
        <f t="shared" si="20"/>
        <v>1458634708.3174999</v>
      </c>
      <c r="H87" s="17">
        <f t="shared" si="20"/>
        <v>924552017.54</v>
      </c>
      <c r="I87" s="17">
        <f t="shared" si="20"/>
        <v>10000000</v>
      </c>
      <c r="J87" s="17">
        <f t="shared" si="20"/>
        <v>13294630828.3425</v>
      </c>
      <c r="K87" s="18">
        <f>+J87/C87-1</f>
        <v>0.6307925030059629</v>
      </c>
      <c r="O87" s="21">
        <f t="shared" si="17"/>
        <v>8967476784.58225</v>
      </c>
    </row>
    <row r="88" spans="1:15" ht="15.75">
      <c r="A88" s="23">
        <v>602</v>
      </c>
      <c r="B88" s="24" t="s">
        <v>96</v>
      </c>
      <c r="C88" s="17">
        <f t="shared" si="16"/>
        <v>600000000</v>
      </c>
      <c r="D88" s="41">
        <v>600000000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f aca="true" t="shared" si="21" ref="J88:J99">SUM(D88:I88)</f>
        <v>600000000</v>
      </c>
      <c r="K88" s="42">
        <f>+J88/C88-1</f>
        <v>0</v>
      </c>
      <c r="O88" s="21">
        <f t="shared" si="17"/>
        <v>660000000</v>
      </c>
    </row>
    <row r="89" spans="1:15" ht="15.75">
      <c r="A89" s="23">
        <v>603</v>
      </c>
      <c r="B89" s="24" t="s">
        <v>97</v>
      </c>
      <c r="C89" s="17">
        <f t="shared" si="16"/>
        <v>46155712</v>
      </c>
      <c r="D89" s="21">
        <v>46155712</v>
      </c>
      <c r="E89" s="21">
        <v>0</v>
      </c>
      <c r="F89" s="21">
        <v>7000000</v>
      </c>
      <c r="G89" s="21">
        <v>0</v>
      </c>
      <c r="H89" s="21">
        <v>0</v>
      </c>
      <c r="I89" s="21">
        <v>10000000</v>
      </c>
      <c r="J89" s="21">
        <f t="shared" si="21"/>
        <v>63155712</v>
      </c>
      <c r="K89" s="42">
        <f>+J89/C89-1</f>
        <v>0.36831844344639286</v>
      </c>
      <c r="O89" s="21">
        <f t="shared" si="17"/>
        <v>50771283.2</v>
      </c>
    </row>
    <row r="90" spans="1:15" s="46" customFormat="1" ht="15.75">
      <c r="A90" s="23">
        <v>604</v>
      </c>
      <c r="B90" s="24" t="s">
        <v>98</v>
      </c>
      <c r="C90" s="17">
        <f t="shared" si="16"/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f t="shared" si="21"/>
        <v>0</v>
      </c>
      <c r="K90" s="42" t="s">
        <v>94</v>
      </c>
      <c r="O90" s="21">
        <f t="shared" si="17"/>
        <v>0</v>
      </c>
    </row>
    <row r="91" spans="1:15" ht="15.75">
      <c r="A91" s="23">
        <v>609</v>
      </c>
      <c r="B91" s="24" t="s">
        <v>99</v>
      </c>
      <c r="C91" s="17">
        <f t="shared" si="16"/>
        <v>100000000</v>
      </c>
      <c r="D91" s="21">
        <v>100000000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f t="shared" si="21"/>
        <v>100000000</v>
      </c>
      <c r="K91" s="42">
        <f aca="true" t="shared" si="22" ref="K91:K99">+J91/C91-1</f>
        <v>0</v>
      </c>
      <c r="O91" s="21">
        <f t="shared" si="17"/>
        <v>110000000.00000001</v>
      </c>
    </row>
    <row r="92" spans="1:15" ht="15.75">
      <c r="A92" s="23">
        <v>636</v>
      </c>
      <c r="B92" s="24" t="s">
        <v>100</v>
      </c>
      <c r="C92" s="17">
        <f t="shared" si="16"/>
        <v>100000000</v>
      </c>
      <c r="D92" s="41">
        <v>100000000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f t="shared" si="21"/>
        <v>100000000</v>
      </c>
      <c r="K92" s="42">
        <f t="shared" si="22"/>
        <v>0</v>
      </c>
      <c r="O92" s="21">
        <f t="shared" si="17"/>
        <v>110000000.00000001</v>
      </c>
    </row>
    <row r="93" spans="1:15" ht="15.75">
      <c r="A93" s="23">
        <v>660</v>
      </c>
      <c r="B93" s="24" t="s">
        <v>101</v>
      </c>
      <c r="C93" s="17">
        <f t="shared" si="16"/>
        <v>2616257754.2025</v>
      </c>
      <c r="D93" s="41">
        <f>+D115*9.25%</f>
        <v>865073635.61</v>
      </c>
      <c r="E93" s="41">
        <f>+E115*9.25%</f>
        <v>1751184118.5925</v>
      </c>
      <c r="F93" s="41">
        <f>+F115*9.25%</f>
        <v>985059434.6125</v>
      </c>
      <c r="G93" s="41">
        <f>+G115*9.25%</f>
        <v>523975574.8325</v>
      </c>
      <c r="H93" s="41">
        <f>+H115*9.25%</f>
        <v>332120627.65999997</v>
      </c>
      <c r="I93" s="21">
        <v>0</v>
      </c>
      <c r="J93" s="21">
        <f t="shared" si="21"/>
        <v>4457413391.3075</v>
      </c>
      <c r="K93" s="42">
        <f t="shared" si="22"/>
        <v>0.7037363326100221</v>
      </c>
      <c r="O93" s="21">
        <f t="shared" si="17"/>
        <v>2877883529.6227503</v>
      </c>
    </row>
    <row r="94" spans="1:15" ht="15.75">
      <c r="A94" s="23">
        <v>662</v>
      </c>
      <c r="B94" s="24" t="s">
        <v>102</v>
      </c>
      <c r="C94" s="17">
        <f t="shared" si="16"/>
        <v>3394064113.56</v>
      </c>
      <c r="D94" s="41">
        <f>+D115*12%</f>
        <v>1122257689.44</v>
      </c>
      <c r="E94" s="41">
        <f>+E115*12%</f>
        <v>2271806424.12</v>
      </c>
      <c r="F94" s="41">
        <f>+F115*12%</f>
        <v>1277914942.2</v>
      </c>
      <c r="G94" s="41">
        <f>+G115*12%</f>
        <v>679752097.0799999</v>
      </c>
      <c r="H94" s="41">
        <f>+H115*12%</f>
        <v>430859192.64</v>
      </c>
      <c r="I94" s="21">
        <v>0</v>
      </c>
      <c r="J94" s="21">
        <f t="shared" si="21"/>
        <v>5782590345.4800005</v>
      </c>
      <c r="K94" s="42">
        <f t="shared" si="22"/>
        <v>0.7037363326100223</v>
      </c>
      <c r="O94" s="21">
        <f t="shared" si="17"/>
        <v>3733470524.9160004</v>
      </c>
    </row>
    <row r="95" spans="1:15" ht="15.75">
      <c r="A95" s="23">
        <v>664</v>
      </c>
      <c r="B95" s="24" t="s">
        <v>103</v>
      </c>
      <c r="C95" s="17">
        <f t="shared" si="16"/>
        <v>15000000</v>
      </c>
      <c r="D95" s="21">
        <v>15000000</v>
      </c>
      <c r="E95" s="21">
        <v>0</v>
      </c>
      <c r="F95" s="21">
        <v>0</v>
      </c>
      <c r="G95" s="41">
        <v>0</v>
      </c>
      <c r="H95" s="41">
        <v>0</v>
      </c>
      <c r="I95" s="21">
        <v>0</v>
      </c>
      <c r="J95" s="21">
        <f t="shared" si="21"/>
        <v>15000000</v>
      </c>
      <c r="K95" s="42">
        <f t="shared" si="22"/>
        <v>0</v>
      </c>
      <c r="O95" s="21">
        <f t="shared" si="17"/>
        <v>16500000.000000002</v>
      </c>
    </row>
    <row r="96" spans="1:15" ht="15.75">
      <c r="A96" s="23">
        <v>667</v>
      </c>
      <c r="B96" s="24" t="s">
        <v>104</v>
      </c>
      <c r="C96" s="17">
        <f t="shared" si="16"/>
        <v>424258014.195</v>
      </c>
      <c r="D96" s="41">
        <f>+D115*1.5%</f>
        <v>140282211.18</v>
      </c>
      <c r="E96" s="41">
        <f>+E115*1.5%</f>
        <v>283975803.015</v>
      </c>
      <c r="F96" s="41">
        <f>+F115*1.5%</f>
        <v>159739367.775</v>
      </c>
      <c r="G96" s="41">
        <f>+G115*1.5%</f>
        <v>84969012.13499999</v>
      </c>
      <c r="H96" s="41">
        <f>+H115*1.5%</f>
        <v>53857399.08</v>
      </c>
      <c r="I96" s="21">
        <v>0</v>
      </c>
      <c r="J96" s="21">
        <f t="shared" si="21"/>
        <v>722823793.1850001</v>
      </c>
      <c r="K96" s="42">
        <f t="shared" si="22"/>
        <v>0.7037363326100223</v>
      </c>
      <c r="O96" s="21">
        <f t="shared" si="17"/>
        <v>466683815.61450005</v>
      </c>
    </row>
    <row r="97" spans="1:15" ht="15.75">
      <c r="A97" s="23">
        <v>668</v>
      </c>
      <c r="B97" s="24" t="s">
        <v>105</v>
      </c>
      <c r="C97" s="17">
        <f t="shared" si="16"/>
        <v>848516028.39</v>
      </c>
      <c r="D97" s="41">
        <f>+D115*3%</f>
        <v>280564422.36</v>
      </c>
      <c r="E97" s="41">
        <f>+E115*3%</f>
        <v>567951606.03</v>
      </c>
      <c r="F97" s="41">
        <f>+F115*3%</f>
        <v>319478735.55</v>
      </c>
      <c r="G97" s="41">
        <f>+G115*3%</f>
        <v>169938024.26999998</v>
      </c>
      <c r="H97" s="41">
        <f>+H115*3%</f>
        <v>107714798.16</v>
      </c>
      <c r="I97" s="21">
        <v>0</v>
      </c>
      <c r="J97" s="21">
        <f t="shared" si="21"/>
        <v>1445647586.3700001</v>
      </c>
      <c r="K97" s="42">
        <f t="shared" si="22"/>
        <v>0.7037363326100223</v>
      </c>
      <c r="O97" s="21">
        <f t="shared" si="17"/>
        <v>933367631.2290001</v>
      </c>
    </row>
    <row r="98" spans="1:15" ht="15.75">
      <c r="A98" s="23">
        <v>669</v>
      </c>
      <c r="B98" s="24" t="s">
        <v>106</v>
      </c>
      <c r="C98" s="17">
        <f t="shared" si="16"/>
        <v>3000000</v>
      </c>
      <c r="D98" s="21">
        <v>3000000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f t="shared" si="21"/>
        <v>3000000</v>
      </c>
      <c r="K98" s="42">
        <f t="shared" si="22"/>
        <v>0</v>
      </c>
      <c r="O98" s="21">
        <f t="shared" si="17"/>
        <v>3300000.0000000005</v>
      </c>
    </row>
    <row r="99" spans="1:15" ht="15.75">
      <c r="A99" s="23">
        <v>682</v>
      </c>
      <c r="B99" s="24" t="s">
        <v>107</v>
      </c>
      <c r="C99" s="17">
        <f t="shared" si="16"/>
        <v>5000000</v>
      </c>
      <c r="D99" s="21">
        <v>5000000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f t="shared" si="21"/>
        <v>5000000</v>
      </c>
      <c r="K99" s="42">
        <f t="shared" si="22"/>
        <v>0</v>
      </c>
      <c r="O99" s="21">
        <f t="shared" si="17"/>
        <v>5500000</v>
      </c>
    </row>
    <row r="100" spans="1:15" ht="15.75">
      <c r="A100" s="23"/>
      <c r="B100" s="24"/>
      <c r="C100" s="17">
        <f t="shared" si="16"/>
        <v>0</v>
      </c>
      <c r="D100" s="26"/>
      <c r="E100" s="26"/>
      <c r="F100" s="26"/>
      <c r="G100" s="26"/>
      <c r="H100" s="26"/>
      <c r="I100" s="26"/>
      <c r="J100" s="21" t="s">
        <v>94</v>
      </c>
      <c r="K100" s="27" t="s">
        <v>94</v>
      </c>
      <c r="O100" s="21">
        <f t="shared" si="17"/>
        <v>0</v>
      </c>
    </row>
    <row r="101" spans="1:15" s="22" customFormat="1" ht="15.75">
      <c r="A101" s="15">
        <v>7</v>
      </c>
      <c r="B101" s="32" t="s">
        <v>108</v>
      </c>
      <c r="C101" s="17">
        <f t="shared" si="16"/>
        <v>501419338.065</v>
      </c>
      <c r="D101" s="17">
        <f aca="true" t="shared" si="23" ref="D101:J101">SUM(D102:D104)</f>
        <v>406760737.06</v>
      </c>
      <c r="E101" s="17">
        <f t="shared" si="23"/>
        <v>94658601.005</v>
      </c>
      <c r="F101" s="17">
        <f t="shared" si="23"/>
        <v>53246455.925000004</v>
      </c>
      <c r="G101" s="17">
        <f t="shared" si="23"/>
        <v>28323004.045</v>
      </c>
      <c r="H101" s="17">
        <f t="shared" si="23"/>
        <v>17952466.36</v>
      </c>
      <c r="I101" s="17">
        <f t="shared" si="23"/>
        <v>0</v>
      </c>
      <c r="J101" s="17">
        <f t="shared" si="23"/>
        <v>600941264.395</v>
      </c>
      <c r="K101" s="18">
        <f>+J101/C101-1</f>
        <v>0.19848043099825308</v>
      </c>
      <c r="O101" s="21">
        <f t="shared" si="17"/>
        <v>551561271.8715</v>
      </c>
    </row>
    <row r="102" spans="1:15" ht="15.75">
      <c r="A102" s="23">
        <v>733</v>
      </c>
      <c r="B102" s="24" t="s">
        <v>109</v>
      </c>
      <c r="C102" s="17">
        <f t="shared" si="16"/>
        <v>141419338.065</v>
      </c>
      <c r="D102" s="41">
        <f>+D115*0.5%</f>
        <v>46760737.06</v>
      </c>
      <c r="E102" s="41">
        <f>+E115*0.5%</f>
        <v>94658601.005</v>
      </c>
      <c r="F102" s="41">
        <f>+F115*0.5%</f>
        <v>53246455.925000004</v>
      </c>
      <c r="G102" s="41">
        <f>+G115*0.5%</f>
        <v>28323004.045</v>
      </c>
      <c r="H102" s="41">
        <f>+H115*0.5%</f>
        <v>17952466.36</v>
      </c>
      <c r="I102" s="21">
        <v>0</v>
      </c>
      <c r="J102" s="21">
        <f>SUM(D102:I102)</f>
        <v>240941264.39500004</v>
      </c>
      <c r="K102" s="42">
        <f>+J102/C102-1</f>
        <v>0.7037363326100223</v>
      </c>
      <c r="O102" s="21">
        <f t="shared" si="17"/>
        <v>155561271.87150002</v>
      </c>
    </row>
    <row r="103" spans="1:15" ht="15.75">
      <c r="A103" s="23">
        <v>780</v>
      </c>
      <c r="B103" s="24" t="s">
        <v>110</v>
      </c>
      <c r="C103" s="17">
        <f t="shared" si="16"/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f>SUM(D103:I103)</f>
        <v>0</v>
      </c>
      <c r="K103" s="42">
        <v>0</v>
      </c>
      <c r="O103" s="21">
        <f t="shared" si="17"/>
        <v>0</v>
      </c>
    </row>
    <row r="104" spans="1:15" ht="15.75">
      <c r="A104" s="23">
        <v>799</v>
      </c>
      <c r="B104" s="24" t="s">
        <v>111</v>
      </c>
      <c r="C104" s="17">
        <f t="shared" si="16"/>
        <v>360000000</v>
      </c>
      <c r="D104" s="21">
        <v>360000000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f>SUM(D104:I104)</f>
        <v>360000000</v>
      </c>
      <c r="K104" s="42">
        <f>+J104/C104-1</f>
        <v>0</v>
      </c>
      <c r="O104" s="21">
        <f t="shared" si="17"/>
        <v>396000000.00000006</v>
      </c>
    </row>
    <row r="105" spans="1:15" ht="15.75">
      <c r="A105" s="48"/>
      <c r="B105" s="49"/>
      <c r="C105" s="17">
        <f t="shared" si="16"/>
        <v>0</v>
      </c>
      <c r="D105" s="21"/>
      <c r="E105" s="21"/>
      <c r="F105" s="21"/>
      <c r="G105" s="21"/>
      <c r="H105" s="21"/>
      <c r="I105" s="21"/>
      <c r="J105" s="21" t="s">
        <v>94</v>
      </c>
      <c r="K105" s="27" t="s">
        <v>94</v>
      </c>
      <c r="O105" s="21">
        <f t="shared" si="17"/>
        <v>0</v>
      </c>
    </row>
    <row r="106" spans="1:15" s="22" customFormat="1" ht="15.75">
      <c r="A106" s="50">
        <v>8</v>
      </c>
      <c r="B106" s="51" t="s">
        <v>112</v>
      </c>
      <c r="C106" s="17">
        <f t="shared" si="16"/>
        <v>25000000</v>
      </c>
      <c r="D106" s="52">
        <f aca="true" t="shared" si="24" ref="D106:I106">SUM(D107)</f>
        <v>25000000</v>
      </c>
      <c r="E106" s="52">
        <f t="shared" si="24"/>
        <v>0</v>
      </c>
      <c r="F106" s="52">
        <f t="shared" si="24"/>
        <v>0</v>
      </c>
      <c r="G106" s="52">
        <f t="shared" si="24"/>
        <v>0</v>
      </c>
      <c r="H106" s="52">
        <f t="shared" si="24"/>
        <v>0</v>
      </c>
      <c r="I106" s="52">
        <f t="shared" si="24"/>
        <v>0</v>
      </c>
      <c r="J106" s="52">
        <f>SUM(J107)</f>
        <v>25000000</v>
      </c>
      <c r="K106" s="18">
        <f>+J106/C106-1</f>
        <v>0</v>
      </c>
      <c r="O106" s="21">
        <f t="shared" si="17"/>
        <v>27500000.000000004</v>
      </c>
    </row>
    <row r="107" spans="1:15" ht="15.75">
      <c r="A107" s="48">
        <v>814</v>
      </c>
      <c r="B107" s="49" t="s">
        <v>113</v>
      </c>
      <c r="C107" s="17">
        <f t="shared" si="16"/>
        <v>25000000</v>
      </c>
      <c r="D107" s="21">
        <v>25000000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f>SUM(D107:I107)</f>
        <v>25000000</v>
      </c>
      <c r="K107" s="42">
        <f>+J107/C107-1</f>
        <v>0</v>
      </c>
      <c r="O107" s="21">
        <f t="shared" si="17"/>
        <v>27500000.000000004</v>
      </c>
    </row>
    <row r="108" spans="1:15" ht="15.75">
      <c r="A108" s="48"/>
      <c r="B108" s="9"/>
      <c r="C108" s="17">
        <f t="shared" si="16"/>
        <v>0</v>
      </c>
      <c r="D108" s="53"/>
      <c r="E108" s="53"/>
      <c r="F108" s="53"/>
      <c r="G108" s="53"/>
      <c r="H108" s="53"/>
      <c r="I108" s="53"/>
      <c r="J108" s="21" t="s">
        <v>94</v>
      </c>
      <c r="K108" s="27" t="s">
        <v>94</v>
      </c>
      <c r="O108" s="21">
        <f t="shared" si="17"/>
        <v>0</v>
      </c>
    </row>
    <row r="109" spans="1:15" s="22" customFormat="1" ht="15.75">
      <c r="A109" s="15">
        <v>9</v>
      </c>
      <c r="B109" s="32" t="s">
        <v>114</v>
      </c>
      <c r="C109" s="17">
        <f t="shared" si="16"/>
        <v>26500000</v>
      </c>
      <c r="D109" s="52">
        <f aca="true" t="shared" si="25" ref="D109:J109">SUM(D111:D112)</f>
        <v>26500000</v>
      </c>
      <c r="E109" s="52">
        <f t="shared" si="25"/>
        <v>0</v>
      </c>
      <c r="F109" s="52">
        <f t="shared" si="25"/>
        <v>9775000</v>
      </c>
      <c r="G109" s="52">
        <f t="shared" si="25"/>
        <v>0</v>
      </c>
      <c r="H109" s="52">
        <f t="shared" si="25"/>
        <v>0</v>
      </c>
      <c r="I109" s="52">
        <f t="shared" si="25"/>
        <v>0</v>
      </c>
      <c r="J109" s="52">
        <f t="shared" si="25"/>
        <v>36275000</v>
      </c>
      <c r="K109" s="18">
        <f>+J109/C109-1</f>
        <v>0.36886792452830197</v>
      </c>
      <c r="O109" s="21">
        <f t="shared" si="17"/>
        <v>29150000.000000004</v>
      </c>
    </row>
    <row r="110" spans="1:15" s="22" customFormat="1" ht="15.75">
      <c r="A110" s="23">
        <v>900</v>
      </c>
      <c r="B110" s="24" t="s">
        <v>115</v>
      </c>
      <c r="C110" s="17">
        <f t="shared" si="16"/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f>SUM(D110:I110)</f>
        <v>0</v>
      </c>
      <c r="K110" s="42">
        <v>0</v>
      </c>
      <c r="O110" s="21">
        <f t="shared" si="17"/>
        <v>0</v>
      </c>
    </row>
    <row r="111" spans="1:15" ht="15.75">
      <c r="A111" s="23">
        <v>910</v>
      </c>
      <c r="B111" s="24" t="s">
        <v>116</v>
      </c>
      <c r="C111" s="17">
        <f t="shared" si="16"/>
        <v>1500000</v>
      </c>
      <c r="D111" s="21">
        <v>1500000</v>
      </c>
      <c r="E111" s="21">
        <v>0</v>
      </c>
      <c r="F111" s="21">
        <v>9775000</v>
      </c>
      <c r="G111" s="21">
        <v>0</v>
      </c>
      <c r="H111" s="21">
        <v>0</v>
      </c>
      <c r="I111" s="21">
        <v>0</v>
      </c>
      <c r="J111" s="21">
        <f>SUM(D111:I111)</f>
        <v>11275000</v>
      </c>
      <c r="K111" s="42">
        <f>+J111/C111-1</f>
        <v>6.516666666666667</v>
      </c>
      <c r="O111" s="21">
        <f t="shared" si="17"/>
        <v>1650000.0000000002</v>
      </c>
    </row>
    <row r="112" spans="1:15" ht="15.75">
      <c r="A112" s="23">
        <v>940</v>
      </c>
      <c r="B112" s="24" t="s">
        <v>117</v>
      </c>
      <c r="C112" s="17">
        <f t="shared" si="16"/>
        <v>25000000</v>
      </c>
      <c r="D112" s="21">
        <v>25000000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f>SUM(D112:I112)</f>
        <v>25000000</v>
      </c>
      <c r="K112" s="42">
        <f>+J112/C112-1</f>
        <v>0</v>
      </c>
      <c r="O112" s="21">
        <f t="shared" si="17"/>
        <v>27500000.000000004</v>
      </c>
    </row>
    <row r="113" spans="1:11" ht="15.75" thickBot="1">
      <c r="A113" s="54"/>
      <c r="B113" s="55"/>
      <c r="C113" s="56"/>
      <c r="D113" s="57"/>
      <c r="E113" s="57"/>
      <c r="F113" s="57"/>
      <c r="G113" s="57"/>
      <c r="H113" s="57"/>
      <c r="I113" s="57"/>
      <c r="J113" s="56"/>
      <c r="K113" s="58"/>
    </row>
    <row r="114" spans="1:10" ht="15.75" thickBot="1">
      <c r="A114" s="23"/>
      <c r="B114" s="23"/>
      <c r="C114" s="26"/>
      <c r="D114" s="26"/>
      <c r="E114" s="26"/>
      <c r="F114" s="26"/>
      <c r="G114" s="26"/>
      <c r="H114" s="53"/>
      <c r="I114" s="53"/>
      <c r="J114" s="21"/>
    </row>
    <row r="115" spans="1:10" ht="15.75" thickBot="1">
      <c r="A115" s="23"/>
      <c r="B115" s="24"/>
      <c r="C115" s="26"/>
      <c r="D115" s="59">
        <f aca="true" t="shared" si="26" ref="D115:I115">+D16+D18+D19+D20+D21+D22</f>
        <v>9352147412</v>
      </c>
      <c r="E115" s="60">
        <f t="shared" si="26"/>
        <v>18931720201</v>
      </c>
      <c r="F115" s="60">
        <f t="shared" si="26"/>
        <v>10649291185</v>
      </c>
      <c r="G115" s="60">
        <f t="shared" si="26"/>
        <v>5664600809</v>
      </c>
      <c r="H115" s="60">
        <f t="shared" si="26"/>
        <v>3590493272</v>
      </c>
      <c r="I115" s="61">
        <f t="shared" si="26"/>
        <v>0</v>
      </c>
      <c r="J115" s="21"/>
    </row>
    <row r="116" spans="1:10" ht="15">
      <c r="A116" s="23"/>
      <c r="B116" s="24"/>
      <c r="C116" s="26"/>
      <c r="D116" s="62">
        <f aca="true" t="shared" si="27" ref="D116:I116">+D117/$J$117</f>
        <v>0.2026811796287833</v>
      </c>
      <c r="E116" s="62">
        <f t="shared" si="27"/>
        <v>0.3886748332961842</v>
      </c>
      <c r="F116" s="62">
        <f t="shared" si="27"/>
        <v>0.21863367048039117</v>
      </c>
      <c r="G116" s="62">
        <f t="shared" si="27"/>
        <v>0.11629623466605053</v>
      </c>
      <c r="H116" s="62">
        <f t="shared" si="27"/>
        <v>0.07371408192859077</v>
      </c>
      <c r="I116" s="62">
        <f t="shared" si="27"/>
        <v>0</v>
      </c>
      <c r="J116" s="63"/>
    </row>
    <row r="117" spans="1:11" ht="15">
      <c r="A117" s="23"/>
      <c r="B117" s="64" t="s">
        <v>118</v>
      </c>
      <c r="C117" s="26"/>
      <c r="D117" s="65">
        <f aca="true" t="shared" si="28" ref="D117:I117">+D102+D97+D96+D94+D93+D92+D88+D15</f>
        <v>13286431725.316666</v>
      </c>
      <c r="E117" s="65">
        <f t="shared" si="28"/>
        <v>25478940103.845833</v>
      </c>
      <c r="F117" s="65">
        <f t="shared" si="28"/>
        <v>14332171053.145834</v>
      </c>
      <c r="G117" s="65">
        <f t="shared" si="28"/>
        <v>7623608588.779167</v>
      </c>
      <c r="H117" s="65">
        <f t="shared" si="28"/>
        <v>4832205528.566667</v>
      </c>
      <c r="I117" s="65">
        <f t="shared" si="28"/>
        <v>0</v>
      </c>
      <c r="J117" s="66">
        <f>+H117+G117+F117+E117+D117+I117</f>
        <v>65553356999.65417</v>
      </c>
      <c r="K117" s="4">
        <f>+J117/J119</f>
        <v>0.8720322929660927</v>
      </c>
    </row>
    <row r="118" spans="1:10" ht="15">
      <c r="A118" s="23"/>
      <c r="B118" s="64" t="s">
        <v>119</v>
      </c>
      <c r="C118" s="26"/>
      <c r="D118" s="26">
        <f aca="true" t="shared" si="29" ref="D118:I118">+D12-D117</f>
        <v>5107370676.000004</v>
      </c>
      <c r="E118" s="26">
        <f t="shared" si="29"/>
        <v>1620307874</v>
      </c>
      <c r="F118" s="26">
        <f t="shared" si="29"/>
        <v>1906433054</v>
      </c>
      <c r="G118" s="26">
        <f t="shared" si="29"/>
        <v>437979678</v>
      </c>
      <c r="H118" s="26">
        <f t="shared" si="29"/>
        <v>295635936</v>
      </c>
      <c r="I118" s="65">
        <f t="shared" si="29"/>
        <v>252000000</v>
      </c>
      <c r="J118" s="66">
        <f>+H118+G118+F118+E118+D118+I118</f>
        <v>9619727218.000004</v>
      </c>
    </row>
    <row r="119" spans="1:10" ht="15">
      <c r="A119" s="23"/>
      <c r="B119" s="64" t="s">
        <v>120</v>
      </c>
      <c r="C119" s="26"/>
      <c r="D119" s="67">
        <f aca="true" t="shared" si="30" ref="D119:J119">SUM(D117:D118)</f>
        <v>18393802401.31667</v>
      </c>
      <c r="E119" s="67">
        <f t="shared" si="30"/>
        <v>27099247977.845833</v>
      </c>
      <c r="F119" s="67">
        <f t="shared" si="30"/>
        <v>16238604107.145834</v>
      </c>
      <c r="G119" s="67">
        <f t="shared" si="30"/>
        <v>8061588266.779167</v>
      </c>
      <c r="H119" s="67">
        <f t="shared" si="30"/>
        <v>5127841464.566667</v>
      </c>
      <c r="I119" s="67">
        <f t="shared" si="30"/>
        <v>252000000</v>
      </c>
      <c r="J119" s="68">
        <f t="shared" si="30"/>
        <v>75173084217.65417</v>
      </c>
    </row>
    <row r="120" spans="1:35" ht="15">
      <c r="A120" s="23"/>
      <c r="B120" s="24"/>
      <c r="C120" s="26"/>
      <c r="D120" s="26"/>
      <c r="E120" s="26"/>
      <c r="F120" s="26"/>
      <c r="G120" s="26"/>
      <c r="H120" s="26"/>
      <c r="I120" s="26"/>
      <c r="O120" s="203" t="s">
        <v>121</v>
      </c>
      <c r="P120" s="203"/>
      <c r="Q120" s="203"/>
      <c r="W120" s="203" t="s">
        <v>122</v>
      </c>
      <c r="X120" s="203"/>
      <c r="Y120" s="203"/>
      <c r="Z120" s="203"/>
      <c r="AA120" s="203"/>
      <c r="AB120" s="203"/>
      <c r="AC120" s="203"/>
      <c r="AF120" s="205" t="s">
        <v>122</v>
      </c>
      <c r="AG120" s="205"/>
      <c r="AH120" s="205"/>
      <c r="AI120" s="205"/>
    </row>
    <row r="121" spans="1:35" ht="15">
      <c r="A121" s="23"/>
      <c r="B121" s="24" t="s">
        <v>123</v>
      </c>
      <c r="C121" s="26"/>
      <c r="D121" s="26">
        <f aca="true" t="shared" si="31" ref="D121:I121">+D102+D97+D96+D94+D93+D92+D88</f>
        <v>3154938695.65</v>
      </c>
      <c r="E121" s="26">
        <f t="shared" si="31"/>
        <v>4969576552.7625</v>
      </c>
      <c r="F121" s="26">
        <f t="shared" si="31"/>
        <v>2795438936.0625</v>
      </c>
      <c r="G121" s="26">
        <f t="shared" si="31"/>
        <v>1486957712.3625</v>
      </c>
      <c r="H121" s="26">
        <f t="shared" si="31"/>
        <v>942504483.9</v>
      </c>
      <c r="I121" s="26">
        <f t="shared" si="31"/>
        <v>0</v>
      </c>
      <c r="J121" s="68"/>
      <c r="O121" s="204" t="s">
        <v>124</v>
      </c>
      <c r="P121" s="204"/>
      <c r="Q121" s="204"/>
      <c r="W121" s="204" t="s">
        <v>124</v>
      </c>
      <c r="X121" s="204"/>
      <c r="Y121" s="204"/>
      <c r="Z121" s="204"/>
      <c r="AA121" s="204"/>
      <c r="AB121" s="204"/>
      <c r="AC121" s="204"/>
      <c r="AF121" s="205" t="s">
        <v>125</v>
      </c>
      <c r="AG121" s="205"/>
      <c r="AH121" s="205"/>
      <c r="AI121" s="205"/>
    </row>
    <row r="122" spans="1:35" ht="16.5" thickBot="1">
      <c r="A122" s="23"/>
      <c r="B122" s="24"/>
      <c r="C122" s="26"/>
      <c r="D122" s="26"/>
      <c r="E122" s="26"/>
      <c r="F122" s="71"/>
      <c r="G122" s="26"/>
      <c r="H122" s="26"/>
      <c r="I122" s="72">
        <f>+I121+H121+G121+F121+E121+D121</f>
        <v>13349416380.7375</v>
      </c>
      <c r="O122" s="73"/>
      <c r="P122" s="73"/>
      <c r="Q122" s="73"/>
      <c r="W122" s="73"/>
      <c r="X122" s="73"/>
      <c r="Y122" s="73"/>
      <c r="Z122" s="73"/>
      <c r="AA122" s="73"/>
      <c r="AB122" s="73"/>
      <c r="AC122" s="73"/>
      <c r="AF122" s="74"/>
      <c r="AG122" s="74"/>
      <c r="AH122" s="74"/>
      <c r="AI122" s="74"/>
    </row>
    <row r="123" spans="1:29" ht="13.5" thickBot="1">
      <c r="A123" s="23"/>
      <c r="B123" s="75"/>
      <c r="C123" s="76"/>
      <c r="D123" s="77">
        <f aca="true" t="shared" si="32" ref="D123:I123">+D118/$J$118</f>
        <v>0.5309267674912154</v>
      </c>
      <c r="E123" s="77">
        <f t="shared" si="32"/>
        <v>0.16843594805559062</v>
      </c>
      <c r="F123" s="77">
        <f t="shared" si="32"/>
        <v>0.1981795336600364</v>
      </c>
      <c r="G123" s="77">
        <f t="shared" si="32"/>
        <v>0.04552932407277329</v>
      </c>
      <c r="H123" s="77">
        <f t="shared" si="32"/>
        <v>0.03073225771379663</v>
      </c>
      <c r="I123" s="77">
        <f t="shared" si="32"/>
        <v>0.02619616900658772</v>
      </c>
      <c r="J123" s="63"/>
      <c r="O123" s="70"/>
      <c r="P123" s="70"/>
      <c r="Q123" s="70"/>
      <c r="W123" s="70"/>
      <c r="X123" s="70"/>
      <c r="Y123" s="70"/>
      <c r="Z123" s="70"/>
      <c r="AA123" s="70"/>
      <c r="AB123" s="70"/>
      <c r="AC123" s="70"/>
    </row>
    <row r="124" spans="1:35" ht="24.75" thickBot="1">
      <c r="A124" s="23"/>
      <c r="B124" s="24"/>
      <c r="C124" s="206" t="s">
        <v>126</v>
      </c>
      <c r="D124" s="207"/>
      <c r="E124" s="208"/>
      <c r="F124" s="53"/>
      <c r="G124" s="78"/>
      <c r="H124" s="26"/>
      <c r="I124" s="26"/>
      <c r="O124" s="70" t="s">
        <v>127</v>
      </c>
      <c r="P124" s="70" t="s">
        <v>128</v>
      </c>
      <c r="Q124" s="79" t="s">
        <v>129</v>
      </c>
      <c r="W124" s="70" t="s">
        <v>127</v>
      </c>
      <c r="X124" s="80" t="s">
        <v>120</v>
      </c>
      <c r="Y124" s="81" t="s">
        <v>129</v>
      </c>
      <c r="Z124" s="80" t="s">
        <v>118</v>
      </c>
      <c r="AA124" s="81" t="s">
        <v>129</v>
      </c>
      <c r="AB124" s="80" t="s">
        <v>119</v>
      </c>
      <c r="AC124" s="81" t="s">
        <v>129</v>
      </c>
      <c r="AF124" s="2" t="s">
        <v>127</v>
      </c>
      <c r="AG124" s="2" t="s">
        <v>120</v>
      </c>
      <c r="AH124" s="2" t="s">
        <v>130</v>
      </c>
      <c r="AI124" s="2" t="s">
        <v>131</v>
      </c>
    </row>
    <row r="125" spans="3:35" ht="16.5" thickBot="1">
      <c r="C125" s="78"/>
      <c r="D125" s="78"/>
      <c r="E125" s="78"/>
      <c r="F125" s="82"/>
      <c r="G125" s="78"/>
      <c r="H125" s="83"/>
      <c r="I125" s="26"/>
      <c r="O125" s="73"/>
      <c r="P125" s="73"/>
      <c r="Q125" s="84"/>
      <c r="W125" s="73"/>
      <c r="X125" s="73"/>
      <c r="Y125" s="84"/>
      <c r="Z125" s="73"/>
      <c r="AA125" s="84"/>
      <c r="AB125" s="73"/>
      <c r="AC125" s="84"/>
      <c r="AF125" s="74"/>
      <c r="AG125" s="74"/>
      <c r="AH125" s="74"/>
      <c r="AI125" s="74"/>
    </row>
    <row r="126" spans="6:35" ht="15.75">
      <c r="F126" s="82"/>
      <c r="H126" s="26"/>
      <c r="I126" s="26"/>
      <c r="O126" s="85"/>
      <c r="P126" s="85"/>
      <c r="Q126" s="86"/>
      <c r="W126" s="85"/>
      <c r="X126" s="85"/>
      <c r="Y126" s="86"/>
      <c r="Z126" s="85"/>
      <c r="AA126" s="86"/>
      <c r="AB126" s="85"/>
      <c r="AC126" s="86"/>
      <c r="AI126" s="87"/>
    </row>
    <row r="127" spans="6:35" ht="15">
      <c r="F127" s="26"/>
      <c r="H127" s="26"/>
      <c r="I127" s="26"/>
      <c r="O127" s="46" t="s">
        <v>132</v>
      </c>
      <c r="P127" s="88">
        <f>+D118</f>
        <v>5107370676.000004</v>
      </c>
      <c r="Q127" s="89">
        <f aca="true" t="shared" si="33" ref="Q127:Q132">+P127/$P$134</f>
        <v>0.5309267674912154</v>
      </c>
      <c r="W127" s="46" t="s">
        <v>133</v>
      </c>
      <c r="X127" s="88">
        <f aca="true" t="shared" si="34" ref="X127:X132">+Z127+AB127</f>
        <v>18393802401.31667</v>
      </c>
      <c r="Y127" s="89">
        <f aca="true" t="shared" si="35" ref="Y127:Y132">+X127/$X$134</f>
        <v>0.24468601485153565</v>
      </c>
      <c r="Z127" s="88">
        <f>+D117</f>
        <v>13286431725.316666</v>
      </c>
      <c r="AA127" s="89">
        <f aca="true" t="shared" si="36" ref="AA127:AA132">+Z127/$Z$134</f>
        <v>0.2026811796287833</v>
      </c>
      <c r="AB127" s="88">
        <f>+D118</f>
        <v>5107370676.000004</v>
      </c>
      <c r="AC127" s="89">
        <f aca="true" t="shared" si="37" ref="AC127:AC132">+AB127/$AB$134</f>
        <v>0.5309267674912154</v>
      </c>
      <c r="AF127" s="1" t="s">
        <v>134</v>
      </c>
      <c r="AG127" s="87">
        <f>+AI127+AH127</f>
        <v>303736184</v>
      </c>
      <c r="AH127" s="87">
        <v>263949734</v>
      </c>
      <c r="AI127" s="87">
        <v>39786450</v>
      </c>
    </row>
    <row r="128" spans="2:35" ht="15">
      <c r="B128" s="90"/>
      <c r="C128" s="91"/>
      <c r="D128" s="91"/>
      <c r="E128" s="91"/>
      <c r="F128" s="26"/>
      <c r="G128" s="91"/>
      <c r="H128" s="26"/>
      <c r="I128" s="26"/>
      <c r="O128" s="46" t="s">
        <v>135</v>
      </c>
      <c r="P128" s="88">
        <f>+E118</f>
        <v>1620307874</v>
      </c>
      <c r="Q128" s="89">
        <f t="shared" si="33"/>
        <v>0.16843594805559062</v>
      </c>
      <c r="W128" s="46" t="s">
        <v>135</v>
      </c>
      <c r="X128" s="88">
        <f t="shared" si="34"/>
        <v>27099247977.845833</v>
      </c>
      <c r="Y128" s="89">
        <f t="shared" si="35"/>
        <v>0.3604913681522416</v>
      </c>
      <c r="Z128" s="88">
        <f>+E117</f>
        <v>25478940103.845833</v>
      </c>
      <c r="AA128" s="89">
        <f t="shared" si="36"/>
        <v>0.3886748332961842</v>
      </c>
      <c r="AB128" s="88">
        <f>+E118</f>
        <v>1620307874</v>
      </c>
      <c r="AC128" s="89">
        <f t="shared" si="37"/>
        <v>0.16843594805559062</v>
      </c>
      <c r="AF128" s="1" t="s">
        <v>136</v>
      </c>
      <c r="AG128" s="87">
        <f>+AI128+AH128</f>
        <v>2506198817</v>
      </c>
      <c r="AH128" s="87">
        <v>2342409516</v>
      </c>
      <c r="AI128" s="87">
        <v>163789301</v>
      </c>
    </row>
    <row r="129" spans="2:35" ht="15.75" thickBot="1">
      <c r="B129" s="9"/>
      <c r="F129" s="26"/>
      <c r="H129" s="26"/>
      <c r="I129" s="26"/>
      <c r="O129" s="46" t="s">
        <v>137</v>
      </c>
      <c r="P129" s="88">
        <f>+F118</f>
        <v>1906433054</v>
      </c>
      <c r="Q129" s="89">
        <f t="shared" si="33"/>
        <v>0.1981795336600364</v>
      </c>
      <c r="W129" s="46" t="s">
        <v>138</v>
      </c>
      <c r="X129" s="88">
        <f t="shared" si="34"/>
        <v>16238604107.145834</v>
      </c>
      <c r="Y129" s="89">
        <f t="shared" si="35"/>
        <v>0.21601620149213255</v>
      </c>
      <c r="Z129" s="88">
        <f>+F117</f>
        <v>14332171053.145834</v>
      </c>
      <c r="AA129" s="89">
        <f t="shared" si="36"/>
        <v>0.21863367048039117</v>
      </c>
      <c r="AB129" s="88">
        <f>+F118</f>
        <v>1906433054</v>
      </c>
      <c r="AC129" s="89">
        <f t="shared" si="37"/>
        <v>0.1981795336600364</v>
      </c>
      <c r="AF129" s="74"/>
      <c r="AG129" s="74"/>
      <c r="AH129" s="74"/>
      <c r="AI129" s="74"/>
    </row>
    <row r="130" spans="2:34" ht="15">
      <c r="B130" s="90">
        <v>602</v>
      </c>
      <c r="C130" s="12">
        <f>+J88</f>
        <v>600000000</v>
      </c>
      <c r="F130" s="26"/>
      <c r="H130" s="26"/>
      <c r="I130" s="26"/>
      <c r="O130" s="46" t="s">
        <v>139</v>
      </c>
      <c r="P130" s="88">
        <f>+G118</f>
        <v>437979678</v>
      </c>
      <c r="Q130" s="89">
        <f t="shared" si="33"/>
        <v>0.04552932407277329</v>
      </c>
      <c r="W130" s="46" t="s">
        <v>139</v>
      </c>
      <c r="X130" s="88">
        <f t="shared" si="34"/>
        <v>8061588266.779167</v>
      </c>
      <c r="Y130" s="89">
        <f t="shared" si="35"/>
        <v>0.10724035538355532</v>
      </c>
      <c r="Z130" s="88">
        <f>+G117</f>
        <v>7623608588.779167</v>
      </c>
      <c r="AA130" s="89">
        <f t="shared" si="36"/>
        <v>0.11629623466605053</v>
      </c>
      <c r="AB130" s="88">
        <f>+G118</f>
        <v>437979678</v>
      </c>
      <c r="AC130" s="89">
        <f t="shared" si="37"/>
        <v>0.04552932407277329</v>
      </c>
      <c r="AH130" s="87"/>
    </row>
    <row r="131" spans="2:29" ht="15">
      <c r="B131" s="90">
        <v>636</v>
      </c>
      <c r="C131" s="12">
        <f>+J92</f>
        <v>100000000</v>
      </c>
      <c r="F131" s="26"/>
      <c r="H131" s="26"/>
      <c r="I131" s="26"/>
      <c r="O131" s="46" t="s">
        <v>140</v>
      </c>
      <c r="P131" s="88">
        <f>+H118</f>
        <v>295635936</v>
      </c>
      <c r="Q131" s="89">
        <f t="shared" si="33"/>
        <v>0.03073225771379663</v>
      </c>
      <c r="W131" s="46" t="s">
        <v>140</v>
      </c>
      <c r="X131" s="88">
        <f t="shared" si="34"/>
        <v>5127841464.566667</v>
      </c>
      <c r="Y131" s="89">
        <f t="shared" si="35"/>
        <v>0.0682137964396891</v>
      </c>
      <c r="Z131" s="88">
        <f>+H117</f>
        <v>4832205528.566667</v>
      </c>
      <c r="AA131" s="89">
        <f t="shared" si="36"/>
        <v>0.07371408192859077</v>
      </c>
      <c r="AB131" s="88">
        <f>+H118</f>
        <v>295635936</v>
      </c>
      <c r="AC131" s="89">
        <f t="shared" si="37"/>
        <v>0.03073225771379663</v>
      </c>
    </row>
    <row r="132" spans="2:29" ht="15">
      <c r="B132" s="90">
        <v>660</v>
      </c>
      <c r="C132" s="12">
        <f>+J93</f>
        <v>4457413391.3075</v>
      </c>
      <c r="F132" s="26"/>
      <c r="H132" s="26"/>
      <c r="I132" s="26"/>
      <c r="O132" s="46" t="s">
        <v>141</v>
      </c>
      <c r="P132" s="88">
        <f>+I118</f>
        <v>252000000</v>
      </c>
      <c r="Q132" s="89">
        <f t="shared" si="33"/>
        <v>0.02619616900658772</v>
      </c>
      <c r="W132" s="46" t="s">
        <v>141</v>
      </c>
      <c r="X132" s="88">
        <f t="shared" si="34"/>
        <v>252000000</v>
      </c>
      <c r="Y132" s="89">
        <f t="shared" si="35"/>
        <v>0.0033522636808457373</v>
      </c>
      <c r="Z132" s="88">
        <f>+I117</f>
        <v>0</v>
      </c>
      <c r="AA132" s="89">
        <f t="shared" si="36"/>
        <v>0</v>
      </c>
      <c r="AB132" s="88">
        <f>+I118</f>
        <v>252000000</v>
      </c>
      <c r="AC132" s="89">
        <f t="shared" si="37"/>
        <v>0.02619616900658772</v>
      </c>
    </row>
    <row r="133" spans="2:29" ht="15">
      <c r="B133" s="90">
        <v>662</v>
      </c>
      <c r="C133" s="12">
        <f>+J94</f>
        <v>5782590345.4800005</v>
      </c>
      <c r="F133" s="26"/>
      <c r="H133" s="26"/>
      <c r="I133" s="26"/>
      <c r="O133" s="46"/>
      <c r="P133" s="88"/>
      <c r="Q133" s="89"/>
      <c r="W133" s="46"/>
      <c r="X133" s="88"/>
      <c r="Y133" s="89"/>
      <c r="Z133" s="88"/>
      <c r="AA133" s="89"/>
      <c r="AB133" s="88"/>
      <c r="AC133" s="89"/>
    </row>
    <row r="134" spans="2:29" ht="15">
      <c r="B134" s="90">
        <v>667</v>
      </c>
      <c r="C134" s="12">
        <f>+J96</f>
        <v>722823793.1850001</v>
      </c>
      <c r="F134" s="26"/>
      <c r="H134" s="78"/>
      <c r="I134" s="78"/>
      <c r="O134" s="2" t="s">
        <v>142</v>
      </c>
      <c r="P134" s="92">
        <f>SUM(P127:P133)</f>
        <v>9619727218.000004</v>
      </c>
      <c r="Q134" s="93">
        <f>SUM(Q127:Q133)</f>
        <v>1</v>
      </c>
      <c r="W134" s="2" t="s">
        <v>143</v>
      </c>
      <c r="X134" s="92">
        <f aca="true" t="shared" si="38" ref="X134:AC134">SUM(X127:X133)</f>
        <v>75173084217.65417</v>
      </c>
      <c r="Y134" s="93">
        <f t="shared" si="38"/>
        <v>0.9999999999999999</v>
      </c>
      <c r="Z134" s="92">
        <f t="shared" si="38"/>
        <v>65553356999.65417</v>
      </c>
      <c r="AA134" s="93">
        <f t="shared" si="38"/>
        <v>1</v>
      </c>
      <c r="AB134" s="92">
        <f t="shared" si="38"/>
        <v>9619727218.000004</v>
      </c>
      <c r="AC134" s="93">
        <f t="shared" si="38"/>
        <v>1</v>
      </c>
    </row>
    <row r="135" spans="2:29" ht="15.75" thickBot="1">
      <c r="B135" s="90">
        <v>668</v>
      </c>
      <c r="C135" s="12">
        <f>+J97</f>
        <v>1445647586.3700001</v>
      </c>
      <c r="F135" s="26"/>
      <c r="H135" s="78"/>
      <c r="I135" s="78"/>
      <c r="O135" s="94"/>
      <c r="P135" s="94"/>
      <c r="Q135" s="94"/>
      <c r="W135" s="94"/>
      <c r="X135" s="94"/>
      <c r="Y135" s="94"/>
      <c r="Z135" s="94"/>
      <c r="AA135" s="94"/>
      <c r="AB135" s="94"/>
      <c r="AC135" s="94"/>
    </row>
    <row r="136" spans="2:6" ht="15">
      <c r="B136" s="90">
        <v>733</v>
      </c>
      <c r="C136" s="12">
        <f>+J102</f>
        <v>240941264.39500004</v>
      </c>
      <c r="F136" s="26"/>
    </row>
    <row r="137" spans="2:6" ht="15">
      <c r="B137" s="9"/>
      <c r="C137" s="19">
        <f>SUM(C130:C136)</f>
        <v>13349416380.737501</v>
      </c>
      <c r="F137" s="26"/>
    </row>
    <row r="138" spans="2:9" ht="15.75" thickBot="1">
      <c r="B138" s="9"/>
      <c r="F138" s="26"/>
      <c r="H138" s="91"/>
      <c r="I138" s="91"/>
    </row>
    <row r="139" spans="2:40" ht="15.75">
      <c r="B139" s="9"/>
      <c r="F139" s="26"/>
      <c r="AL139" s="95" t="s">
        <v>144</v>
      </c>
      <c r="AM139" s="96" t="s">
        <v>145</v>
      </c>
      <c r="AN139" s="97" t="s">
        <v>128</v>
      </c>
    </row>
    <row r="140" spans="6:40" ht="15.75">
      <c r="F140" s="26"/>
      <c r="AL140" s="98">
        <v>602</v>
      </c>
      <c r="AM140" s="53" t="s">
        <v>146</v>
      </c>
      <c r="AN140" s="99">
        <f>+J88</f>
        <v>600000000</v>
      </c>
    </row>
    <row r="141" spans="6:40" ht="15.75">
      <c r="F141" s="78"/>
      <c r="AL141" s="98">
        <v>636</v>
      </c>
      <c r="AM141" s="53" t="s">
        <v>147</v>
      </c>
      <c r="AN141" s="99">
        <f>+J92</f>
        <v>100000000</v>
      </c>
    </row>
    <row r="142" spans="6:40" ht="15.75">
      <c r="F142" s="78"/>
      <c r="AL142" s="98">
        <v>660</v>
      </c>
      <c r="AM142" s="53" t="s">
        <v>148</v>
      </c>
      <c r="AN142" s="99">
        <f>+J93</f>
        <v>4457413391.3075</v>
      </c>
    </row>
    <row r="143" spans="38:40" ht="15.75">
      <c r="AL143" s="98">
        <v>662</v>
      </c>
      <c r="AM143" s="53" t="s">
        <v>149</v>
      </c>
      <c r="AN143" s="99">
        <f>+J94</f>
        <v>5782590345.4800005</v>
      </c>
    </row>
    <row r="144" spans="38:40" ht="15.75">
      <c r="AL144" s="98">
        <v>667</v>
      </c>
      <c r="AM144" s="53" t="s">
        <v>150</v>
      </c>
      <c r="AN144" s="99">
        <f>+J96</f>
        <v>722823793.1850001</v>
      </c>
    </row>
    <row r="145" spans="6:40" ht="15.75">
      <c r="F145" s="91"/>
      <c r="AL145" s="98">
        <v>668</v>
      </c>
      <c r="AM145" s="53" t="s">
        <v>151</v>
      </c>
      <c r="AN145" s="99">
        <f>+J97</f>
        <v>1445647586.3700001</v>
      </c>
    </row>
    <row r="146" spans="38:40" ht="15.75">
      <c r="AL146" s="98">
        <v>733</v>
      </c>
      <c r="AM146" s="53" t="s">
        <v>152</v>
      </c>
      <c r="AN146" s="99">
        <f>+J102</f>
        <v>240941264.39500004</v>
      </c>
    </row>
    <row r="147" spans="38:40" ht="16.5" thickBot="1">
      <c r="AL147" s="100"/>
      <c r="AM147" s="101" t="s">
        <v>153</v>
      </c>
      <c r="AN147" s="102">
        <f>SUM(AN140:AN146)</f>
        <v>13349416380.737501</v>
      </c>
    </row>
    <row r="149" ht="12.75">
      <c r="B149" s="9"/>
    </row>
    <row r="162" spans="15:17" ht="12.75">
      <c r="O162" s="203" t="s">
        <v>154</v>
      </c>
      <c r="P162" s="203"/>
      <c r="Q162" s="203"/>
    </row>
    <row r="163" spans="15:17" ht="12.75">
      <c r="O163" s="204" t="s">
        <v>124</v>
      </c>
      <c r="P163" s="204"/>
      <c r="Q163" s="204"/>
    </row>
    <row r="164" spans="15:17" ht="13.5" thickBot="1">
      <c r="O164" s="73"/>
      <c r="P164" s="73"/>
      <c r="Q164" s="73"/>
    </row>
    <row r="165" spans="15:17" ht="12.75">
      <c r="O165" s="70"/>
      <c r="P165" s="70"/>
      <c r="Q165" s="70"/>
    </row>
    <row r="166" spans="15:17" ht="12.75">
      <c r="O166" s="70" t="s">
        <v>127</v>
      </c>
      <c r="P166" s="70" t="s">
        <v>128</v>
      </c>
      <c r="Q166" s="79" t="s">
        <v>129</v>
      </c>
    </row>
    <row r="167" spans="15:17" ht="13.5" thickBot="1">
      <c r="O167" s="73"/>
      <c r="P167" s="73"/>
      <c r="Q167" s="84"/>
    </row>
    <row r="168" spans="15:17" ht="12.75">
      <c r="O168" s="85"/>
      <c r="P168" s="85"/>
      <c r="Q168" s="86"/>
    </row>
    <row r="169" spans="15:17" ht="12.75">
      <c r="O169" s="46" t="s">
        <v>132</v>
      </c>
      <c r="P169" s="88">
        <f>+D117</f>
        <v>13286431725.316666</v>
      </c>
      <c r="Q169" s="89">
        <f>+P169/$P$175</f>
        <v>0.2026811796287833</v>
      </c>
    </row>
    <row r="170" spans="15:17" ht="12.75">
      <c r="O170" s="46" t="s">
        <v>135</v>
      </c>
      <c r="P170" s="88">
        <f>+E117</f>
        <v>25478940103.845833</v>
      </c>
      <c r="Q170" s="89">
        <f>+P170/$P$175</f>
        <v>0.3886748332961842</v>
      </c>
    </row>
    <row r="171" spans="15:17" ht="12.75">
      <c r="O171" s="46" t="s">
        <v>137</v>
      </c>
      <c r="P171" s="88">
        <f>+F117</f>
        <v>14332171053.145834</v>
      </c>
      <c r="Q171" s="89">
        <f>+P171/$P$175</f>
        <v>0.21863367048039117</v>
      </c>
    </row>
    <row r="172" spans="15:17" ht="12.75">
      <c r="O172" s="46" t="s">
        <v>139</v>
      </c>
      <c r="P172" s="88">
        <f>+G117</f>
        <v>7623608588.779167</v>
      </c>
      <c r="Q172" s="89">
        <f>+P172/$P$175</f>
        <v>0.11629623466605053</v>
      </c>
    </row>
    <row r="173" spans="15:17" ht="12.75">
      <c r="O173" s="46" t="s">
        <v>140</v>
      </c>
      <c r="P173" s="88">
        <f>+H117</f>
        <v>4832205528.566667</v>
      </c>
      <c r="Q173" s="89">
        <f>+P173/$P$175</f>
        <v>0.07371408192859077</v>
      </c>
    </row>
    <row r="174" spans="15:17" ht="12.75">
      <c r="O174" s="46"/>
      <c r="P174" s="88"/>
      <c r="Q174" s="89"/>
    </row>
    <row r="175" spans="15:17" ht="12.75">
      <c r="O175" s="2" t="s">
        <v>142</v>
      </c>
      <c r="P175" s="92">
        <f>SUM(P169:P174)</f>
        <v>65553356999.65417</v>
      </c>
      <c r="Q175" s="93">
        <f>SUM(Q169:Q174)</f>
        <v>1</v>
      </c>
    </row>
    <row r="176" spans="15:17" ht="13.5" thickBot="1">
      <c r="O176" s="94"/>
      <c r="P176" s="94"/>
      <c r="Q176" s="94"/>
    </row>
    <row r="204" spans="15:17" ht="12.75">
      <c r="O204" s="203" t="s">
        <v>155</v>
      </c>
      <c r="P204" s="203"/>
      <c r="Q204" s="203"/>
    </row>
    <row r="205" spans="15:17" ht="12.75">
      <c r="O205" s="204" t="s">
        <v>124</v>
      </c>
      <c r="P205" s="204"/>
      <c r="Q205" s="204"/>
    </row>
    <row r="206" spans="15:17" ht="13.5" thickBot="1">
      <c r="O206" s="73"/>
      <c r="P206" s="73"/>
      <c r="Q206" s="73"/>
    </row>
    <row r="207" spans="15:17" ht="12.75">
      <c r="O207" s="70"/>
      <c r="P207" s="70"/>
      <c r="Q207" s="70"/>
    </row>
    <row r="208" spans="15:17" ht="12.75">
      <c r="O208" s="70" t="s">
        <v>127</v>
      </c>
      <c r="P208" s="70" t="s">
        <v>128</v>
      </c>
      <c r="Q208" s="79" t="s">
        <v>129</v>
      </c>
    </row>
    <row r="209" spans="15:17" ht="13.5" thickBot="1">
      <c r="O209" s="73"/>
      <c r="P209" s="73"/>
      <c r="Q209" s="84"/>
    </row>
    <row r="210" spans="15:17" ht="12.75">
      <c r="O210" s="85"/>
      <c r="P210" s="85"/>
      <c r="Q210" s="86"/>
    </row>
    <row r="211" spans="15:17" ht="12.75">
      <c r="O211" s="46" t="s">
        <v>132</v>
      </c>
      <c r="P211" s="88">
        <f aca="true" t="shared" si="39" ref="P211:P216">+X127</f>
        <v>18393802401.31667</v>
      </c>
      <c r="Q211" s="89">
        <f aca="true" t="shared" si="40" ref="Q211:Q216">+P211/$P$218</f>
        <v>0.24468601485153565</v>
      </c>
    </row>
    <row r="212" spans="15:17" ht="12.75">
      <c r="O212" s="46" t="s">
        <v>135</v>
      </c>
      <c r="P212" s="88">
        <f t="shared" si="39"/>
        <v>27099247977.845833</v>
      </c>
      <c r="Q212" s="89">
        <f t="shared" si="40"/>
        <v>0.3604913681522416</v>
      </c>
    </row>
    <row r="213" spans="15:17" ht="12.75">
      <c r="O213" s="46" t="s">
        <v>137</v>
      </c>
      <c r="P213" s="88">
        <f t="shared" si="39"/>
        <v>16238604107.145834</v>
      </c>
      <c r="Q213" s="89">
        <f t="shared" si="40"/>
        <v>0.21601620149213255</v>
      </c>
    </row>
    <row r="214" spans="15:17" ht="12.75">
      <c r="O214" s="46" t="s">
        <v>139</v>
      </c>
      <c r="P214" s="88">
        <f t="shared" si="39"/>
        <v>8061588266.779167</v>
      </c>
      <c r="Q214" s="89">
        <f t="shared" si="40"/>
        <v>0.10724035538355532</v>
      </c>
    </row>
    <row r="215" spans="15:17" ht="12.75">
      <c r="O215" s="46" t="s">
        <v>140</v>
      </c>
      <c r="P215" s="88">
        <f t="shared" si="39"/>
        <v>5127841464.566667</v>
      </c>
      <c r="Q215" s="89">
        <f t="shared" si="40"/>
        <v>0.0682137964396891</v>
      </c>
    </row>
    <row r="216" spans="15:17" ht="12.75">
      <c r="O216" s="46" t="s">
        <v>141</v>
      </c>
      <c r="P216" s="88">
        <f t="shared" si="39"/>
        <v>252000000</v>
      </c>
      <c r="Q216" s="89">
        <f t="shared" si="40"/>
        <v>0.0033522636808457373</v>
      </c>
    </row>
    <row r="217" spans="15:17" ht="12.75">
      <c r="O217" s="46"/>
      <c r="P217" s="88"/>
      <c r="Q217" s="89"/>
    </row>
    <row r="218" spans="15:17" ht="12.75">
      <c r="O218" s="2" t="s">
        <v>142</v>
      </c>
      <c r="P218" s="92">
        <f>SUM(P211:P216)</f>
        <v>75173084217.65417</v>
      </c>
      <c r="Q218" s="93">
        <f>SUM(Q211:Q216)</f>
        <v>0.9999999999999999</v>
      </c>
    </row>
    <row r="219" spans="15:17" ht="13.5" thickBot="1">
      <c r="O219" s="94"/>
      <c r="P219" s="123"/>
      <c r="Q219" s="94"/>
    </row>
    <row r="246" ht="13.5" thickBot="1"/>
    <row r="247" spans="15:16" ht="13.5" thickBot="1">
      <c r="O247" s="103" t="s">
        <v>156</v>
      </c>
      <c r="P247" s="104">
        <v>1046000000000</v>
      </c>
    </row>
    <row r="248" spans="15:17" ht="12.75">
      <c r="O248" s="46" t="s">
        <v>157</v>
      </c>
      <c r="P248" s="105">
        <f>+P247*6.83%</f>
        <v>71441800000</v>
      </c>
      <c r="Q248" s="106">
        <v>0.0683</v>
      </c>
    </row>
    <row r="249" spans="15:16" ht="12.75">
      <c r="O249" s="46"/>
      <c r="P249" s="105"/>
    </row>
    <row r="250" spans="15:17" ht="12.75">
      <c r="O250" s="46" t="str">
        <f>+O211</f>
        <v>801 "Direc.,Administr. y Otros Órganos de Apoyo"</v>
      </c>
      <c r="P250" s="105">
        <f>+P211</f>
        <v>18393802401.31667</v>
      </c>
      <c r="Q250" s="106">
        <f aca="true" t="shared" si="41" ref="Q250:Q255">+P250/$P$247</f>
        <v>0.017584897133189933</v>
      </c>
    </row>
    <row r="251" spans="15:17" ht="12.75">
      <c r="O251" s="46" t="str">
        <f>+O212</f>
        <v>802 "Jurisdiccional"</v>
      </c>
      <c r="P251" s="105">
        <f aca="true" t="shared" si="42" ref="O251:P255">+P212</f>
        <v>27099247977.845833</v>
      </c>
      <c r="Q251" s="106">
        <f t="shared" si="41"/>
        <v>0.02590750284688894</v>
      </c>
    </row>
    <row r="252" spans="15:17" ht="12.75">
      <c r="O252" s="46" t="str">
        <f t="shared" si="42"/>
        <v>803 "Organismo de Investigación Judicial"</v>
      </c>
      <c r="P252" s="105">
        <f t="shared" si="42"/>
        <v>16238604107.145834</v>
      </c>
      <c r="Q252" s="106">
        <f t="shared" si="41"/>
        <v>0.015524478113906151</v>
      </c>
    </row>
    <row r="253" spans="15:17" ht="12.75">
      <c r="O253" s="46" t="str">
        <f t="shared" si="42"/>
        <v>804 "Ministerio Público"</v>
      </c>
      <c r="P253" s="105">
        <f t="shared" si="42"/>
        <v>8061588266.779167</v>
      </c>
      <c r="Q253" s="106">
        <f t="shared" si="41"/>
        <v>0.007707063352561346</v>
      </c>
    </row>
    <row r="254" spans="15:17" ht="12.75">
      <c r="O254" s="46" t="str">
        <f t="shared" si="42"/>
        <v>805 "Defensa Pública"</v>
      </c>
      <c r="P254" s="105">
        <f t="shared" si="42"/>
        <v>5127841464.566667</v>
      </c>
      <c r="Q254" s="106">
        <f t="shared" si="41"/>
        <v>0.004902334096144041</v>
      </c>
    </row>
    <row r="255" spans="15:17" ht="13.5" thickBot="1">
      <c r="O255" s="46" t="str">
        <f t="shared" si="42"/>
        <v>942 "Aporte Local Préstamo"</v>
      </c>
      <c r="P255" s="105">
        <f t="shared" si="42"/>
        <v>252000000</v>
      </c>
      <c r="Q255" s="106">
        <f t="shared" si="41"/>
        <v>0.00024091778202676864</v>
      </c>
    </row>
    <row r="256" spans="15:17" ht="13.5" thickBot="1">
      <c r="O256" s="46"/>
      <c r="P256" s="46"/>
      <c r="Q256" s="107">
        <f>SUM(Q250:Q255)</f>
        <v>0.07186719332471718</v>
      </c>
    </row>
    <row r="257" spans="15:17" ht="12.75">
      <c r="O257" s="46"/>
      <c r="P257" s="46"/>
      <c r="Q257" s="108"/>
    </row>
    <row r="258" spans="15:17" ht="12.75">
      <c r="O258" s="46" t="s">
        <v>130</v>
      </c>
      <c r="P258" s="105">
        <f>+Z134</f>
        <v>65553356999.65417</v>
      </c>
      <c r="Q258" s="106">
        <f>+P258/P247</f>
        <v>0.0626705133839906</v>
      </c>
    </row>
    <row r="259" spans="15:17" ht="13.5" thickBot="1">
      <c r="O259" s="46" t="s">
        <v>158</v>
      </c>
      <c r="P259" s="105">
        <f>+AB134</f>
        <v>9619727218.000004</v>
      </c>
      <c r="Q259" s="106">
        <f>+P259/P247</f>
        <v>0.009196679940726581</v>
      </c>
    </row>
    <row r="260" spans="15:17" ht="13.5" thickBot="1">
      <c r="O260" s="46" t="s">
        <v>159</v>
      </c>
      <c r="P260" s="105">
        <f>+P259+P258</f>
        <v>75173084217.65417</v>
      </c>
      <c r="Q260" s="107">
        <f>SUM(Q258:Q259)</f>
        <v>0.07186719332471718</v>
      </c>
    </row>
    <row r="261" ht="13.5" thickBot="1"/>
    <row r="262" spans="15:19" ht="12.75">
      <c r="O262" s="109" t="s">
        <v>157</v>
      </c>
      <c r="P262" s="110"/>
      <c r="Q262" s="111">
        <f>+Q248</f>
        <v>0.0683</v>
      </c>
      <c r="R262" s="111">
        <f>+Q251</f>
        <v>0.02590750284688894</v>
      </c>
      <c r="S262" s="112">
        <f>+Q258</f>
        <v>0.0626705133839906</v>
      </c>
    </row>
    <row r="263" spans="15:19" ht="12.75">
      <c r="O263" s="113" t="s">
        <v>160</v>
      </c>
      <c r="P263" s="114"/>
      <c r="Q263" s="114"/>
      <c r="R263" s="115">
        <f>+Q250</f>
        <v>0.017584897133189933</v>
      </c>
      <c r="S263" s="116">
        <f>+Q259</f>
        <v>0.009196679940726581</v>
      </c>
    </row>
    <row r="264" spans="15:19" ht="12.75">
      <c r="O264" s="113" t="s">
        <v>161</v>
      </c>
      <c r="P264" s="114"/>
      <c r="Q264" s="114"/>
      <c r="R264" s="115">
        <f>+Q252</f>
        <v>0.015524478113906151</v>
      </c>
      <c r="S264" s="117"/>
    </row>
    <row r="265" spans="15:19" ht="12.75">
      <c r="O265" s="113"/>
      <c r="P265" s="114"/>
      <c r="Q265" s="114"/>
      <c r="R265" s="115">
        <f>+Q253</f>
        <v>0.007707063352561346</v>
      </c>
      <c r="S265" s="117"/>
    </row>
    <row r="266" spans="15:19" ht="12.75">
      <c r="O266" s="113"/>
      <c r="P266" s="114"/>
      <c r="Q266" s="114"/>
      <c r="R266" s="115">
        <f>+Q254</f>
        <v>0.004902334096144041</v>
      </c>
      <c r="S266" s="117"/>
    </row>
    <row r="267" spans="15:19" ht="13.5" thickBot="1">
      <c r="O267" s="118"/>
      <c r="P267" s="119"/>
      <c r="Q267" s="119"/>
      <c r="R267" s="120">
        <f>+Q255</f>
        <v>0.00024091778202676864</v>
      </c>
      <c r="S267" s="121"/>
    </row>
    <row r="307" ht="13.5" thickBot="1"/>
    <row r="308" spans="15:16" ht="13.5" thickBot="1">
      <c r="O308" s="122" t="s">
        <v>162</v>
      </c>
      <c r="P308" s="104">
        <v>1100000000000</v>
      </c>
    </row>
    <row r="309" spans="15:17" ht="12.75">
      <c r="O309" s="46" t="s">
        <v>157</v>
      </c>
      <c r="P309" s="105">
        <f>+P308*6.83%</f>
        <v>75130000000</v>
      </c>
      <c r="Q309" s="106">
        <v>0.0683</v>
      </c>
    </row>
    <row r="310" spans="15:16" ht="12.75">
      <c r="O310" s="46"/>
      <c r="P310" s="105"/>
    </row>
    <row r="311" spans="15:17" ht="12.75">
      <c r="O311" s="46" t="str">
        <f>+O250</f>
        <v>801 "Direc.,Administr. y Otros Órganos de Apoyo"</v>
      </c>
      <c r="P311" s="105">
        <f>+P250</f>
        <v>18393802401.31667</v>
      </c>
      <c r="Q311" s="106">
        <f aca="true" t="shared" si="43" ref="Q311:Q316">+P311/$P$308</f>
        <v>0.016721638546651516</v>
      </c>
    </row>
    <row r="312" spans="15:17" ht="12.75">
      <c r="O312" s="46" t="str">
        <f aca="true" t="shared" si="44" ref="O312:P316">+O251</f>
        <v>802 "Jurisdiccional"</v>
      </c>
      <c r="P312" s="105">
        <f t="shared" si="44"/>
        <v>27099247977.845833</v>
      </c>
      <c r="Q312" s="106">
        <f t="shared" si="43"/>
        <v>0.024635679979859847</v>
      </c>
    </row>
    <row r="313" spans="15:17" ht="12.75">
      <c r="O313" s="46" t="str">
        <f t="shared" si="44"/>
        <v>803 "Organismo de Investigación Judicial"</v>
      </c>
      <c r="P313" s="105">
        <f t="shared" si="44"/>
        <v>16238604107.145834</v>
      </c>
      <c r="Q313" s="106">
        <f t="shared" si="43"/>
        <v>0.014762367370132576</v>
      </c>
    </row>
    <row r="314" spans="15:17" ht="12.75">
      <c r="O314" s="46" t="str">
        <f t="shared" si="44"/>
        <v>804 "Ministerio Público"</v>
      </c>
      <c r="P314" s="105">
        <f t="shared" si="44"/>
        <v>8061588266.779167</v>
      </c>
      <c r="Q314" s="106">
        <f t="shared" si="43"/>
        <v>0.007328716606162879</v>
      </c>
    </row>
    <row r="315" spans="15:17" ht="12.75">
      <c r="O315" s="46" t="str">
        <f t="shared" si="44"/>
        <v>805 "Defensa Pública"</v>
      </c>
      <c r="P315" s="105">
        <f t="shared" si="44"/>
        <v>5127841464.566667</v>
      </c>
      <c r="Q315" s="106">
        <f t="shared" si="43"/>
        <v>0.004661674058696969</v>
      </c>
    </row>
    <row r="316" spans="15:17" ht="13.5" thickBot="1">
      <c r="O316" s="46" t="str">
        <f t="shared" si="44"/>
        <v>942 "Aporte Local Préstamo"</v>
      </c>
      <c r="P316" s="105">
        <f t="shared" si="44"/>
        <v>252000000</v>
      </c>
      <c r="Q316" s="106">
        <f t="shared" si="43"/>
        <v>0.0002290909090909091</v>
      </c>
    </row>
    <row r="317" spans="15:17" ht="13.5" thickBot="1">
      <c r="O317" s="46"/>
      <c r="P317" s="46"/>
      <c r="Q317" s="107">
        <f>SUM(Q311:Q316)</f>
        <v>0.06833916747059471</v>
      </c>
    </row>
    <row r="318" spans="15:17" ht="12.75">
      <c r="O318" s="46"/>
      <c r="P318" s="46"/>
      <c r="Q318" s="108"/>
    </row>
    <row r="319" spans="15:17" ht="12.75">
      <c r="O319" s="46" t="s">
        <v>130</v>
      </c>
      <c r="P319" s="105">
        <f>+P258</f>
        <v>65553356999.65417</v>
      </c>
      <c r="Q319" s="106">
        <f>+P319/P308</f>
        <v>0.059593960908776514</v>
      </c>
    </row>
    <row r="320" spans="15:17" ht="13.5" thickBot="1">
      <c r="O320" s="46" t="s">
        <v>158</v>
      </c>
      <c r="P320" s="105">
        <f>+P259</f>
        <v>9619727218.000004</v>
      </c>
      <c r="Q320" s="106">
        <f>+P320/P308</f>
        <v>0.008745206561818186</v>
      </c>
    </row>
    <row r="321" spans="15:17" ht="13.5" thickBot="1">
      <c r="O321" s="46" t="s">
        <v>159</v>
      </c>
      <c r="P321" s="105">
        <f>+P320+P319</f>
        <v>75173084217.65417</v>
      </c>
      <c r="Q321" s="107">
        <f>SUM(Q319:Q320)</f>
        <v>0.0683391674705947</v>
      </c>
    </row>
    <row r="322" ht="13.5" thickBot="1"/>
    <row r="323" spans="15:19" ht="12.75">
      <c r="O323" s="109" t="s">
        <v>157</v>
      </c>
      <c r="P323" s="110"/>
      <c r="Q323" s="111">
        <f>+Q309</f>
        <v>0.0683</v>
      </c>
      <c r="R323" s="111">
        <f>+Q312</f>
        <v>0.024635679979859847</v>
      </c>
      <c r="S323" s="112">
        <f>+Q319</f>
        <v>0.059593960908776514</v>
      </c>
    </row>
    <row r="324" spans="15:19" ht="12.75">
      <c r="O324" s="113" t="s">
        <v>163</v>
      </c>
      <c r="P324" s="114"/>
      <c r="Q324" s="114"/>
      <c r="R324" s="115">
        <f>+Q311</f>
        <v>0.016721638546651516</v>
      </c>
      <c r="S324" s="116">
        <f>+Q320</f>
        <v>0.008745206561818186</v>
      </c>
    </row>
    <row r="325" spans="15:19" ht="12.75">
      <c r="O325" s="113" t="s">
        <v>161</v>
      </c>
      <c r="P325" s="114"/>
      <c r="Q325" s="114"/>
      <c r="R325" s="115">
        <f>+Q313</f>
        <v>0.014762367370132576</v>
      </c>
      <c r="S325" s="116"/>
    </row>
    <row r="326" spans="15:19" ht="12.75">
      <c r="O326" s="113"/>
      <c r="P326" s="114"/>
      <c r="Q326" s="114"/>
      <c r="R326" s="115">
        <f>+Q314</f>
        <v>0.007328716606162879</v>
      </c>
      <c r="S326" s="117"/>
    </row>
    <row r="327" spans="15:19" ht="12.75">
      <c r="O327" s="113"/>
      <c r="P327" s="114"/>
      <c r="Q327" s="114"/>
      <c r="R327" s="115">
        <f>+Q315</f>
        <v>0.004661674058696969</v>
      </c>
      <c r="S327" s="117"/>
    </row>
    <row r="328" spans="15:19" ht="13.5" thickBot="1">
      <c r="O328" s="118"/>
      <c r="P328" s="119"/>
      <c r="Q328" s="119"/>
      <c r="R328" s="120">
        <f>+Q316</f>
        <v>0.0002290909090909091</v>
      </c>
      <c r="S328" s="121"/>
    </row>
  </sheetData>
  <mergeCells count="16">
    <mergeCell ref="A1:K1"/>
    <mergeCell ref="A2:K2"/>
    <mergeCell ref="A3:K3"/>
    <mergeCell ref="A4:K4"/>
    <mergeCell ref="A5:J5"/>
    <mergeCell ref="O120:Q120"/>
    <mergeCell ref="W120:AC120"/>
    <mergeCell ref="AF120:AI120"/>
    <mergeCell ref="O121:Q121"/>
    <mergeCell ref="W121:AC121"/>
    <mergeCell ref="AF121:AI121"/>
    <mergeCell ref="C124:E124"/>
    <mergeCell ref="O162:Q162"/>
    <mergeCell ref="O163:Q163"/>
    <mergeCell ref="O204:Q204"/>
    <mergeCell ref="O205:Q205"/>
  </mergeCells>
  <printOptions horizontalCentered="1"/>
  <pageMargins left="0.75" right="0.75" top="1" bottom="1" header="0" footer="0"/>
  <pageSetup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75"/>
  <sheetViews>
    <sheetView tabSelected="1" zoomScale="75" zoomScaleNormal="75" workbookViewId="0" topLeftCell="A1">
      <pane xSplit="2" ySplit="10" topLeftCell="C11" activePane="bottomRight" state="frozen"/>
      <selection pane="topLeft" activeCell="A5" sqref="A5"/>
      <selection pane="topRight" activeCell="C5" sqref="C5"/>
      <selection pane="bottomLeft" activeCell="A11" sqref="A11"/>
      <selection pane="bottomRight" activeCell="K10" sqref="K10"/>
    </sheetView>
  </sheetViews>
  <sheetFormatPr defaultColWidth="11.421875" defaultRowHeight="12.75"/>
  <cols>
    <col min="1" max="1" width="9.57421875" style="159" customWidth="1"/>
    <col min="2" max="2" width="33.140625" style="148" customWidth="1"/>
    <col min="3" max="3" width="18.57421875" style="160" bestFit="1" customWidth="1"/>
    <col min="4" max="4" width="18.7109375" style="148" bestFit="1" customWidth="1"/>
    <col min="5" max="5" width="20.421875" style="148" customWidth="1"/>
    <col min="6" max="6" width="19.140625" style="148" bestFit="1" customWidth="1"/>
    <col min="7" max="7" width="17.140625" style="148" customWidth="1"/>
    <col min="8" max="8" width="16.421875" style="148" customWidth="1"/>
    <col min="9" max="9" width="17.00390625" style="160" bestFit="1" customWidth="1"/>
    <col min="10" max="10" width="20.57421875" style="160" customWidth="1"/>
    <col min="11" max="11" width="19.421875" style="187" bestFit="1" customWidth="1"/>
    <col min="12" max="12" width="11.421875" style="148" customWidth="1"/>
    <col min="13" max="13" width="16.140625" style="148" customWidth="1"/>
    <col min="14" max="14" width="16.57421875" style="148" customWidth="1"/>
    <col min="15" max="15" width="41.28125" style="148" customWidth="1"/>
    <col min="16" max="16" width="17.28125" style="148" customWidth="1"/>
    <col min="17" max="17" width="8.00390625" style="148" bestFit="1" customWidth="1"/>
    <col min="18" max="18" width="15.57421875" style="148" bestFit="1" customWidth="1"/>
    <col min="19" max="19" width="9.8515625" style="148" customWidth="1"/>
    <col min="20" max="20" width="16.140625" style="148" bestFit="1" customWidth="1"/>
    <col min="21" max="21" width="18.8515625" style="148" customWidth="1"/>
    <col min="22" max="22" width="11.421875" style="148" customWidth="1"/>
    <col min="23" max="23" width="41.57421875" style="148" customWidth="1"/>
    <col min="24" max="24" width="18.28125" style="148" customWidth="1"/>
    <col min="25" max="25" width="9.28125" style="148" bestFit="1" customWidth="1"/>
    <col min="26" max="26" width="16.8515625" style="148" customWidth="1"/>
    <col min="27" max="27" width="9.28125" style="148" bestFit="1" customWidth="1"/>
    <col min="28" max="28" width="17.140625" style="148" customWidth="1"/>
    <col min="29" max="29" width="9.28125" style="148" bestFit="1" customWidth="1"/>
    <col min="30" max="31" width="11.421875" style="148" customWidth="1"/>
    <col min="32" max="32" width="22.28125" style="148" bestFit="1" customWidth="1"/>
    <col min="33" max="33" width="13.7109375" style="148" bestFit="1" customWidth="1"/>
    <col min="34" max="34" width="18.28125" style="148" customWidth="1"/>
    <col min="35" max="35" width="15.7109375" style="148" customWidth="1"/>
    <col min="36" max="37" width="11.421875" style="148" customWidth="1"/>
    <col min="38" max="38" width="6.421875" style="148" bestFit="1" customWidth="1"/>
    <col min="39" max="39" width="40.57421875" style="148" bestFit="1" customWidth="1"/>
    <col min="40" max="40" width="17.8515625" style="148" bestFit="1" customWidth="1"/>
    <col min="41" max="16384" width="11.421875" style="148" customWidth="1"/>
  </cols>
  <sheetData>
    <row r="1" spans="1:11" ht="15">
      <c r="A1" s="213" t="s">
        <v>200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15">
      <c r="A2" s="213" t="s">
        <v>201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ht="15">
      <c r="A3" s="213" t="s">
        <v>392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</row>
    <row r="4" spans="1:13" ht="15.75" thickBot="1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M4" s="153"/>
    </row>
    <row r="5" spans="1:14" s="152" customFormat="1" ht="15">
      <c r="A5" s="214" t="s">
        <v>425</v>
      </c>
      <c r="B5" s="214" t="s">
        <v>5</v>
      </c>
      <c r="C5" s="219" t="s">
        <v>171</v>
      </c>
      <c r="D5" s="219" t="s">
        <v>171</v>
      </c>
      <c r="E5" s="219" t="s">
        <v>171</v>
      </c>
      <c r="F5" s="219" t="s">
        <v>171</v>
      </c>
      <c r="G5" s="219" t="s">
        <v>171</v>
      </c>
      <c r="H5" s="219" t="s">
        <v>6</v>
      </c>
      <c r="I5" s="219" t="s">
        <v>171</v>
      </c>
      <c r="J5" s="219" t="s">
        <v>171</v>
      </c>
      <c r="K5" s="155" t="s">
        <v>171</v>
      </c>
      <c r="M5" s="153"/>
      <c r="N5" s="148"/>
    </row>
    <row r="6" spans="1:14" s="152" customFormat="1" ht="15">
      <c r="A6" s="215"/>
      <c r="B6" s="215"/>
      <c r="C6" s="219" t="s">
        <v>9</v>
      </c>
      <c r="D6" s="219" t="s">
        <v>9</v>
      </c>
      <c r="E6" s="219" t="s">
        <v>167</v>
      </c>
      <c r="F6" s="219" t="s">
        <v>168</v>
      </c>
      <c r="G6" s="219" t="s">
        <v>169</v>
      </c>
      <c r="H6" s="219" t="s">
        <v>10</v>
      </c>
      <c r="I6" s="219" t="s">
        <v>199</v>
      </c>
      <c r="J6" s="219" t="s">
        <v>197</v>
      </c>
      <c r="K6" s="155" t="s">
        <v>9</v>
      </c>
      <c r="M6" s="153"/>
      <c r="N6" s="148"/>
    </row>
    <row r="7" spans="1:14" s="152" customFormat="1" ht="15">
      <c r="A7" s="215"/>
      <c r="B7" s="215"/>
      <c r="C7" s="220" t="s">
        <v>165</v>
      </c>
      <c r="D7" s="220" t="s">
        <v>166</v>
      </c>
      <c r="E7" s="220" t="s">
        <v>12</v>
      </c>
      <c r="F7" s="220" t="s">
        <v>13</v>
      </c>
      <c r="G7" s="220" t="s">
        <v>14</v>
      </c>
      <c r="H7" s="220" t="s">
        <v>15</v>
      </c>
      <c r="I7" s="220" t="s">
        <v>196</v>
      </c>
      <c r="J7" s="220" t="s">
        <v>198</v>
      </c>
      <c r="K7" s="217">
        <v>2006</v>
      </c>
      <c r="M7" s="153"/>
      <c r="N7" s="148"/>
    </row>
    <row r="8" spans="1:14" s="152" customFormat="1" ht="15.75" thickBot="1">
      <c r="A8" s="216"/>
      <c r="B8" s="216"/>
      <c r="C8" s="197">
        <v>2006</v>
      </c>
      <c r="D8" s="197">
        <v>2006</v>
      </c>
      <c r="E8" s="197">
        <v>2006</v>
      </c>
      <c r="F8" s="197">
        <v>2006</v>
      </c>
      <c r="G8" s="197">
        <v>2006</v>
      </c>
      <c r="H8" s="197">
        <v>2006</v>
      </c>
      <c r="I8" s="197">
        <v>2006</v>
      </c>
      <c r="J8" s="197">
        <v>2006</v>
      </c>
      <c r="K8" s="216"/>
      <c r="M8" s="153"/>
      <c r="N8" s="148"/>
    </row>
    <row r="9" spans="5:13" s="150" customFormat="1" ht="15">
      <c r="E9" s="196"/>
      <c r="H9" s="196"/>
      <c r="K9" s="155"/>
      <c r="M9" s="153"/>
    </row>
    <row r="10" spans="1:15" s="202" customFormat="1" ht="15">
      <c r="A10" s="188" t="s">
        <v>18</v>
      </c>
      <c r="B10" s="189" t="s">
        <v>19</v>
      </c>
      <c r="C10" s="190">
        <f aca="true" t="shared" si="0" ref="C10:K10">+C12+C42+C96+C133+C153+C172</f>
        <v>24395308534</v>
      </c>
      <c r="D10" s="190">
        <f t="shared" si="0"/>
        <v>36386121000</v>
      </c>
      <c r="E10" s="190">
        <f t="shared" si="0"/>
        <v>21578481000</v>
      </c>
      <c r="F10" s="190">
        <f t="shared" si="0"/>
        <v>11632621000</v>
      </c>
      <c r="G10" s="190">
        <f t="shared" si="0"/>
        <v>6712334000</v>
      </c>
      <c r="H10" s="190">
        <f t="shared" si="0"/>
        <v>287116000</v>
      </c>
      <c r="I10" s="190">
        <f t="shared" si="0"/>
        <v>345602000</v>
      </c>
      <c r="J10" s="190">
        <f t="shared" si="0"/>
        <v>2702882000</v>
      </c>
      <c r="K10" s="190">
        <f t="shared" si="0"/>
        <v>104040465534</v>
      </c>
      <c r="L10" s="198"/>
      <c r="M10" s="199"/>
      <c r="N10" s="200"/>
      <c r="O10" s="201"/>
    </row>
    <row r="11" spans="2:15" ht="15">
      <c r="B11" s="165"/>
      <c r="C11" s="147"/>
      <c r="D11" s="72"/>
      <c r="E11" s="72"/>
      <c r="F11" s="72"/>
      <c r="G11" s="72"/>
      <c r="H11" s="72"/>
      <c r="I11" s="149"/>
      <c r="J11" s="177"/>
      <c r="K11" s="176"/>
      <c r="M11" s="149"/>
      <c r="O11" s="147"/>
    </row>
    <row r="12" spans="1:15" s="202" customFormat="1" ht="15">
      <c r="A12" s="188">
        <v>0</v>
      </c>
      <c r="B12" s="189" t="s">
        <v>350</v>
      </c>
      <c r="C12" s="190">
        <f aca="true" t="shared" si="1" ref="C12:J12">+C14+C19+C24+C31+C35</f>
        <v>15343867072</v>
      </c>
      <c r="D12" s="190">
        <f t="shared" si="1"/>
        <v>34376734431</v>
      </c>
      <c r="E12" s="190">
        <f t="shared" si="1"/>
        <v>18451021041</v>
      </c>
      <c r="F12" s="190">
        <f t="shared" si="1"/>
        <v>10783610592</v>
      </c>
      <c r="G12" s="190">
        <f t="shared" si="1"/>
        <v>6325673836</v>
      </c>
      <c r="H12" s="190">
        <f t="shared" si="1"/>
        <v>0</v>
      </c>
      <c r="I12" s="190">
        <f t="shared" si="1"/>
        <v>317228271</v>
      </c>
      <c r="J12" s="190">
        <f t="shared" si="1"/>
        <v>2504341985</v>
      </c>
      <c r="K12" s="190">
        <f>+K14+K19+K24+K31+K35</f>
        <v>88102477228</v>
      </c>
      <c r="L12" s="198"/>
      <c r="M12" s="199"/>
      <c r="N12" s="200"/>
      <c r="O12" s="201"/>
    </row>
    <row r="13" spans="1:15" ht="15">
      <c r="A13" s="154"/>
      <c r="B13" s="167"/>
      <c r="C13" s="162"/>
      <c r="D13" s="162"/>
      <c r="E13" s="162"/>
      <c r="F13" s="162"/>
      <c r="G13" s="162"/>
      <c r="H13" s="162"/>
      <c r="I13" s="162"/>
      <c r="J13" s="162"/>
      <c r="K13" s="162"/>
      <c r="M13" s="166"/>
      <c r="N13" s="168"/>
      <c r="O13" s="169"/>
    </row>
    <row r="14" spans="1:15" s="164" customFormat="1" ht="15">
      <c r="A14" s="154" t="s">
        <v>351</v>
      </c>
      <c r="B14" s="167" t="s">
        <v>420</v>
      </c>
      <c r="C14" s="162">
        <f aca="true" t="shared" si="2" ref="C14:J14">SUM(C15:C17)</f>
        <v>5988168841</v>
      </c>
      <c r="D14" s="162">
        <f t="shared" si="2"/>
        <v>12853187271</v>
      </c>
      <c r="E14" s="162">
        <f t="shared" si="2"/>
        <v>6215674067</v>
      </c>
      <c r="F14" s="162">
        <f t="shared" si="2"/>
        <v>3905259666</v>
      </c>
      <c r="G14" s="162">
        <f t="shared" si="2"/>
        <v>2055301115</v>
      </c>
      <c r="H14" s="162">
        <f t="shared" si="2"/>
        <v>0</v>
      </c>
      <c r="I14" s="162">
        <f t="shared" si="2"/>
        <v>113075286</v>
      </c>
      <c r="J14" s="162">
        <f t="shared" si="2"/>
        <v>994644914</v>
      </c>
      <c r="K14" s="162">
        <f>SUM(C14:J14)</f>
        <v>32125311160</v>
      </c>
      <c r="M14" s="166"/>
      <c r="N14" s="179"/>
      <c r="O14" s="169"/>
    </row>
    <row r="15" spans="1:18" ht="15">
      <c r="A15" s="170" t="s">
        <v>340</v>
      </c>
      <c r="B15" s="146" t="s">
        <v>439</v>
      </c>
      <c r="C15" s="171">
        <v>5640978100</v>
      </c>
      <c r="D15" s="171">
        <v>11745561272</v>
      </c>
      <c r="E15" s="171">
        <v>5842965797</v>
      </c>
      <c r="F15" s="171">
        <v>3561543503</v>
      </c>
      <c r="G15" s="171">
        <v>1913831707</v>
      </c>
      <c r="H15" s="171">
        <v>0</v>
      </c>
      <c r="I15" s="171">
        <v>107187123</v>
      </c>
      <c r="J15" s="171">
        <v>887977413</v>
      </c>
      <c r="K15" s="162">
        <f aca="true" t="shared" si="3" ref="K15:K29">SUM(C15:J15)</f>
        <v>29700044915</v>
      </c>
      <c r="L15" s="147"/>
      <c r="M15" s="72"/>
      <c r="N15" s="150"/>
      <c r="P15" s="72"/>
      <c r="Q15" s="72"/>
      <c r="R15" s="72"/>
    </row>
    <row r="16" spans="1:18" ht="15">
      <c r="A16" s="170" t="s">
        <v>436</v>
      </c>
      <c r="B16" s="146" t="s">
        <v>440</v>
      </c>
      <c r="C16" s="171">
        <v>37692000</v>
      </c>
      <c r="D16" s="171">
        <v>317479000</v>
      </c>
      <c r="E16" s="171">
        <v>49488000</v>
      </c>
      <c r="F16" s="171">
        <v>114043000</v>
      </c>
      <c r="G16" s="171">
        <v>1308000</v>
      </c>
      <c r="H16" s="171">
        <v>0</v>
      </c>
      <c r="I16" s="171">
        <v>0</v>
      </c>
      <c r="J16" s="171">
        <v>58390999</v>
      </c>
      <c r="K16" s="162">
        <f>SUM(C16:J16)</f>
        <v>578400999</v>
      </c>
      <c r="L16" s="147"/>
      <c r="M16" s="72"/>
      <c r="N16" s="150"/>
      <c r="P16" s="72"/>
      <c r="Q16" s="72"/>
      <c r="R16" s="72"/>
    </row>
    <row r="17" spans="1:18" ht="15">
      <c r="A17" s="170" t="s">
        <v>426</v>
      </c>
      <c r="B17" s="146" t="s">
        <v>427</v>
      </c>
      <c r="C17" s="171">
        <v>309498741</v>
      </c>
      <c r="D17" s="171">
        <v>790146999</v>
      </c>
      <c r="E17" s="171">
        <v>323220270</v>
      </c>
      <c r="F17" s="171">
        <v>229673163</v>
      </c>
      <c r="G17" s="171">
        <v>140161408</v>
      </c>
      <c r="H17" s="171">
        <v>0</v>
      </c>
      <c r="I17" s="171">
        <v>5888163</v>
      </c>
      <c r="J17" s="171">
        <v>48276502</v>
      </c>
      <c r="K17" s="162">
        <f t="shared" si="3"/>
        <v>1846865246</v>
      </c>
      <c r="M17" s="149"/>
      <c r="N17" s="151"/>
      <c r="P17" s="72"/>
      <c r="Q17" s="72"/>
      <c r="R17" s="72"/>
    </row>
    <row r="18" spans="1:18" ht="15">
      <c r="A18" s="170"/>
      <c r="B18" s="146"/>
      <c r="C18" s="171"/>
      <c r="D18" s="172"/>
      <c r="E18" s="147"/>
      <c r="F18" s="147"/>
      <c r="G18" s="147"/>
      <c r="H18" s="147"/>
      <c r="I18" s="72"/>
      <c r="J18" s="72"/>
      <c r="K18" s="162"/>
      <c r="M18" s="149"/>
      <c r="N18" s="151"/>
      <c r="P18" s="72"/>
      <c r="Q18" s="72"/>
      <c r="R18" s="72"/>
    </row>
    <row r="19" spans="1:15" s="164" customFormat="1" ht="15">
      <c r="A19" s="154" t="s">
        <v>352</v>
      </c>
      <c r="B19" s="167" t="s">
        <v>421</v>
      </c>
      <c r="C19" s="162">
        <f>SUM(C20:C22)</f>
        <v>207659778</v>
      </c>
      <c r="D19" s="162">
        <f aca="true" t="shared" si="4" ref="D19:J19">SUM(D20:D22)</f>
        <v>153498140</v>
      </c>
      <c r="E19" s="162">
        <f t="shared" si="4"/>
        <v>874955620</v>
      </c>
      <c r="F19" s="162">
        <f t="shared" si="4"/>
        <v>155724136</v>
      </c>
      <c r="G19" s="162">
        <f t="shared" si="4"/>
        <v>67801294</v>
      </c>
      <c r="H19" s="162">
        <f t="shared" si="4"/>
        <v>0</v>
      </c>
      <c r="I19" s="162">
        <f t="shared" si="4"/>
        <v>2903595</v>
      </c>
      <c r="J19" s="162">
        <f t="shared" si="4"/>
        <v>25736240</v>
      </c>
      <c r="K19" s="162">
        <f t="shared" si="3"/>
        <v>1488278803</v>
      </c>
      <c r="M19" s="166"/>
      <c r="N19" s="179"/>
      <c r="O19" s="169"/>
    </row>
    <row r="20" spans="1:18" ht="15">
      <c r="A20" s="170" t="s">
        <v>341</v>
      </c>
      <c r="B20" s="146" t="s">
        <v>441</v>
      </c>
      <c r="C20" s="171">
        <v>200800732</v>
      </c>
      <c r="D20" s="171">
        <v>110986643</v>
      </c>
      <c r="E20" s="171">
        <v>421242539</v>
      </c>
      <c r="F20" s="171">
        <v>126371611</v>
      </c>
      <c r="G20" s="171">
        <v>44421875</v>
      </c>
      <c r="H20" s="171">
        <v>0</v>
      </c>
      <c r="I20" s="171">
        <v>2725882</v>
      </c>
      <c r="J20" s="171">
        <v>7556173</v>
      </c>
      <c r="K20" s="162">
        <f t="shared" si="3"/>
        <v>914105455</v>
      </c>
      <c r="L20" s="147"/>
      <c r="M20" s="72"/>
      <c r="N20" s="150"/>
      <c r="P20" s="72"/>
      <c r="Q20" s="72"/>
      <c r="R20" s="72"/>
    </row>
    <row r="21" spans="1:18" ht="15">
      <c r="A21" s="170" t="s">
        <v>428</v>
      </c>
      <c r="B21" s="146" t="s">
        <v>429</v>
      </c>
      <c r="C21" s="171">
        <v>6509773</v>
      </c>
      <c r="D21" s="171">
        <v>32544195</v>
      </c>
      <c r="E21" s="171">
        <v>453713081</v>
      </c>
      <c r="F21" s="171">
        <v>29056336</v>
      </c>
      <c r="G21" s="171">
        <v>23083230</v>
      </c>
      <c r="H21" s="171">
        <v>0</v>
      </c>
      <c r="I21" s="171">
        <v>0</v>
      </c>
      <c r="J21" s="171">
        <v>18002354</v>
      </c>
      <c r="K21" s="162">
        <f t="shared" si="3"/>
        <v>562908969</v>
      </c>
      <c r="L21" s="147"/>
      <c r="M21" s="72"/>
      <c r="N21" s="150"/>
      <c r="P21" s="72"/>
      <c r="Q21" s="72"/>
      <c r="R21" s="72"/>
    </row>
    <row r="22" spans="1:18" ht="15">
      <c r="A22" s="170" t="s">
        <v>342</v>
      </c>
      <c r="B22" s="146" t="s">
        <v>442</v>
      </c>
      <c r="C22" s="171">
        <v>349273</v>
      </c>
      <c r="D22" s="171">
        <v>9967302</v>
      </c>
      <c r="E22" s="171">
        <v>0</v>
      </c>
      <c r="F22" s="171">
        <v>296189</v>
      </c>
      <c r="G22" s="171">
        <v>296189</v>
      </c>
      <c r="H22" s="171">
        <v>0</v>
      </c>
      <c r="I22" s="171">
        <v>177713</v>
      </c>
      <c r="J22" s="171">
        <v>177713</v>
      </c>
      <c r="K22" s="162">
        <f t="shared" si="3"/>
        <v>11264379</v>
      </c>
      <c r="L22" s="147"/>
      <c r="M22" s="72"/>
      <c r="N22" s="150"/>
      <c r="P22" s="72"/>
      <c r="Q22" s="72"/>
      <c r="R22" s="72"/>
    </row>
    <row r="23" spans="1:18" ht="15">
      <c r="A23" s="170"/>
      <c r="B23" s="146"/>
      <c r="C23" s="171"/>
      <c r="D23" s="172"/>
      <c r="E23" s="147"/>
      <c r="F23" s="147"/>
      <c r="G23" s="147"/>
      <c r="H23" s="147"/>
      <c r="I23" s="72"/>
      <c r="J23" s="72"/>
      <c r="K23" s="162"/>
      <c r="M23" s="72"/>
      <c r="N23" s="151"/>
      <c r="P23" s="72"/>
      <c r="Q23" s="72"/>
      <c r="R23" s="72"/>
    </row>
    <row r="24" spans="1:18" ht="15">
      <c r="A24" s="154" t="s">
        <v>353</v>
      </c>
      <c r="B24" s="167" t="s">
        <v>422</v>
      </c>
      <c r="C24" s="180">
        <f>SUM(C25:C29)</f>
        <v>6105827639</v>
      </c>
      <c r="D24" s="180">
        <f aca="true" t="shared" si="5" ref="D24:J24">SUM(D25:D29)</f>
        <v>14634551590</v>
      </c>
      <c r="E24" s="180">
        <f t="shared" si="5"/>
        <v>7715053619</v>
      </c>
      <c r="F24" s="180">
        <f t="shared" si="5"/>
        <v>4611684320</v>
      </c>
      <c r="G24" s="180">
        <f t="shared" si="5"/>
        <v>2966266578</v>
      </c>
      <c r="H24" s="180">
        <f t="shared" si="5"/>
        <v>0</v>
      </c>
      <c r="I24" s="180">
        <f t="shared" si="5"/>
        <v>138260501</v>
      </c>
      <c r="J24" s="180">
        <f t="shared" si="5"/>
        <v>991116371</v>
      </c>
      <c r="K24" s="162">
        <f t="shared" si="3"/>
        <v>37162760618</v>
      </c>
      <c r="M24" s="72"/>
      <c r="N24" s="151"/>
      <c r="P24" s="72"/>
      <c r="Q24" s="72"/>
      <c r="R24" s="72"/>
    </row>
    <row r="25" spans="1:18" ht="15">
      <c r="A25" s="170" t="s">
        <v>430</v>
      </c>
      <c r="B25" s="146" t="s">
        <v>432</v>
      </c>
      <c r="C25" s="171">
        <v>1425209682</v>
      </c>
      <c r="D25" s="171">
        <v>3353820871</v>
      </c>
      <c r="E25" s="171">
        <v>1608482005</v>
      </c>
      <c r="F25" s="171">
        <v>802162502</v>
      </c>
      <c r="G25" s="171">
        <v>429055248</v>
      </c>
      <c r="H25" s="171">
        <v>0</v>
      </c>
      <c r="I25" s="171">
        <v>28554340</v>
      </c>
      <c r="J25" s="171">
        <v>240363710</v>
      </c>
      <c r="K25" s="162">
        <f t="shared" si="3"/>
        <v>7887648358</v>
      </c>
      <c r="L25" s="147"/>
      <c r="M25" s="72"/>
      <c r="N25" s="150"/>
      <c r="P25" s="72"/>
      <c r="Q25" s="72"/>
      <c r="R25" s="72"/>
    </row>
    <row r="26" spans="1:18" ht="15">
      <c r="A26" s="170" t="s">
        <v>431</v>
      </c>
      <c r="B26" s="146" t="s">
        <v>433</v>
      </c>
      <c r="C26" s="171">
        <v>1513499581</v>
      </c>
      <c r="D26" s="171">
        <v>4028517277</v>
      </c>
      <c r="E26" s="171">
        <v>770436253</v>
      </c>
      <c r="F26" s="171">
        <v>1560630784</v>
      </c>
      <c r="G26" s="171">
        <v>1126913595</v>
      </c>
      <c r="H26" s="171">
        <v>0</v>
      </c>
      <c r="I26" s="171">
        <v>44985757</v>
      </c>
      <c r="J26" s="171">
        <v>200873653</v>
      </c>
      <c r="K26" s="162">
        <f t="shared" si="3"/>
        <v>9245856900</v>
      </c>
      <c r="L26" s="147"/>
      <c r="M26" s="72"/>
      <c r="N26" s="150"/>
      <c r="P26" s="72"/>
      <c r="Q26" s="72"/>
      <c r="R26" s="72"/>
    </row>
    <row r="27" spans="1:18" ht="15">
      <c r="A27" s="170" t="s">
        <v>343</v>
      </c>
      <c r="B27" s="146" t="s">
        <v>443</v>
      </c>
      <c r="C27" s="171">
        <v>946281254</v>
      </c>
      <c r="D27" s="171">
        <v>2126249056</v>
      </c>
      <c r="E27" s="171">
        <v>1138898767</v>
      </c>
      <c r="F27" s="171">
        <v>667128322</v>
      </c>
      <c r="G27" s="171">
        <v>391489923</v>
      </c>
      <c r="H27" s="171">
        <v>0</v>
      </c>
      <c r="I27" s="171">
        <v>19556788</v>
      </c>
      <c r="J27" s="171">
        <v>154730639</v>
      </c>
      <c r="K27" s="162">
        <f t="shared" si="3"/>
        <v>5444334749</v>
      </c>
      <c r="L27" s="147"/>
      <c r="M27" s="72"/>
      <c r="N27" s="150"/>
      <c r="P27" s="72"/>
      <c r="Q27" s="72"/>
      <c r="R27" s="72"/>
    </row>
    <row r="28" spans="1:18" ht="15">
      <c r="A28" s="170" t="s">
        <v>344</v>
      </c>
      <c r="B28" s="146" t="s">
        <v>444</v>
      </c>
      <c r="C28" s="171">
        <v>800139999</v>
      </c>
      <c r="D28" s="171">
        <v>1818560000</v>
      </c>
      <c r="E28" s="171">
        <v>873370000</v>
      </c>
      <c r="F28" s="171">
        <v>554450000</v>
      </c>
      <c r="G28" s="171">
        <v>329720000</v>
      </c>
      <c r="H28" s="171">
        <v>0</v>
      </c>
      <c r="I28" s="171">
        <v>16419999</v>
      </c>
      <c r="J28" s="171">
        <v>123440000</v>
      </c>
      <c r="K28" s="162">
        <f t="shared" si="3"/>
        <v>4516099998</v>
      </c>
      <c r="L28" s="147"/>
      <c r="M28" s="72"/>
      <c r="N28" s="150"/>
      <c r="P28" s="72"/>
      <c r="Q28" s="72"/>
      <c r="R28" s="72"/>
    </row>
    <row r="29" spans="1:18" ht="15">
      <c r="A29" s="170" t="s">
        <v>435</v>
      </c>
      <c r="B29" s="146" t="s">
        <v>434</v>
      </c>
      <c r="C29" s="171">
        <v>1420697123</v>
      </c>
      <c r="D29" s="171">
        <v>3307404386</v>
      </c>
      <c r="E29" s="171">
        <v>3323866594</v>
      </c>
      <c r="F29" s="171">
        <v>1027312712</v>
      </c>
      <c r="G29" s="171">
        <v>689087812</v>
      </c>
      <c r="H29" s="171">
        <v>0</v>
      </c>
      <c r="I29" s="171">
        <v>28743617</v>
      </c>
      <c r="J29" s="171">
        <v>271708369</v>
      </c>
      <c r="K29" s="162">
        <f t="shared" si="3"/>
        <v>10068820613</v>
      </c>
      <c r="L29" s="147"/>
      <c r="M29" s="72"/>
      <c r="N29" s="150"/>
      <c r="P29" s="72"/>
      <c r="Q29" s="72"/>
      <c r="R29" s="72"/>
    </row>
    <row r="30" ht="15">
      <c r="C30" s="171"/>
    </row>
    <row r="31" spans="1:11" ht="15">
      <c r="A31" s="154" t="s">
        <v>354</v>
      </c>
      <c r="B31" s="167" t="s">
        <v>423</v>
      </c>
      <c r="C31" s="162">
        <f>SUM(C32:C33)</f>
        <v>1107149067</v>
      </c>
      <c r="D31" s="162">
        <f aca="true" t="shared" si="6" ref="D31:J31">SUM(D32:D33)</f>
        <v>2487711396</v>
      </c>
      <c r="E31" s="162">
        <f t="shared" si="6"/>
        <v>1332511557</v>
      </c>
      <c r="F31" s="162">
        <f t="shared" si="6"/>
        <v>780540137</v>
      </c>
      <c r="G31" s="162">
        <f t="shared" si="6"/>
        <v>458043210</v>
      </c>
      <c r="H31" s="162">
        <f t="shared" si="6"/>
        <v>0</v>
      </c>
      <c r="I31" s="162">
        <f t="shared" si="6"/>
        <v>22881441</v>
      </c>
      <c r="J31" s="162">
        <f t="shared" si="6"/>
        <v>181034848</v>
      </c>
      <c r="K31" s="162">
        <f>SUM(C31:J31)</f>
        <v>6369871656</v>
      </c>
    </row>
    <row r="32" spans="1:18" ht="15">
      <c r="A32" s="170" t="s">
        <v>345</v>
      </c>
      <c r="B32" s="146" t="s">
        <v>445</v>
      </c>
      <c r="C32" s="171">
        <v>1050372192</v>
      </c>
      <c r="D32" s="171">
        <v>2360136453</v>
      </c>
      <c r="E32" s="171">
        <v>1264177631</v>
      </c>
      <c r="F32" s="171">
        <v>740512438</v>
      </c>
      <c r="G32" s="171">
        <v>434553815</v>
      </c>
      <c r="H32" s="171">
        <v>0</v>
      </c>
      <c r="I32" s="171">
        <v>21708034</v>
      </c>
      <c r="J32" s="171">
        <v>171751010</v>
      </c>
      <c r="K32" s="162">
        <f>SUM(C32:J32)</f>
        <v>6043211573</v>
      </c>
      <c r="M32" s="149"/>
      <c r="N32" s="151"/>
      <c r="P32" s="72"/>
      <c r="Q32" s="72"/>
      <c r="R32" s="72"/>
    </row>
    <row r="33" spans="1:18" ht="15">
      <c r="A33" s="170" t="s">
        <v>346</v>
      </c>
      <c r="B33" s="146" t="s">
        <v>446</v>
      </c>
      <c r="C33" s="171">
        <v>56776875</v>
      </c>
      <c r="D33" s="171">
        <v>127574943</v>
      </c>
      <c r="E33" s="171">
        <v>68333926</v>
      </c>
      <c r="F33" s="171">
        <v>40027699</v>
      </c>
      <c r="G33" s="171">
        <v>23489395</v>
      </c>
      <c r="H33" s="171">
        <v>0</v>
      </c>
      <c r="I33" s="171">
        <v>1173407</v>
      </c>
      <c r="J33" s="171">
        <v>9283838</v>
      </c>
      <c r="K33" s="162">
        <f>SUM(C33:J33)</f>
        <v>326660083</v>
      </c>
      <c r="M33" s="149"/>
      <c r="N33" s="151"/>
      <c r="P33" s="72"/>
      <c r="Q33" s="72"/>
      <c r="R33" s="72"/>
    </row>
    <row r="34" spans="1:18" ht="15">
      <c r="A34" s="170"/>
      <c r="B34" s="146"/>
      <c r="C34" s="171"/>
      <c r="D34" s="172"/>
      <c r="E34" s="147"/>
      <c r="F34" s="147"/>
      <c r="G34" s="147"/>
      <c r="H34" s="147"/>
      <c r="I34" s="72"/>
      <c r="J34" s="72"/>
      <c r="K34" s="162"/>
      <c r="M34" s="149"/>
      <c r="N34" s="151"/>
      <c r="P34" s="72"/>
      <c r="Q34" s="72"/>
      <c r="R34" s="72"/>
    </row>
    <row r="35" spans="1:18" ht="15">
      <c r="A35" s="154" t="s">
        <v>355</v>
      </c>
      <c r="B35" s="167" t="s">
        <v>424</v>
      </c>
      <c r="C35" s="180">
        <f>SUM(C36:C39)</f>
        <v>1935061747</v>
      </c>
      <c r="D35" s="180">
        <f aca="true" t="shared" si="7" ref="D35:J35">SUM(D36:D39)</f>
        <v>4247786034</v>
      </c>
      <c r="E35" s="180">
        <f t="shared" si="7"/>
        <v>2312826178</v>
      </c>
      <c r="F35" s="180">
        <f t="shared" si="7"/>
        <v>1330402333</v>
      </c>
      <c r="G35" s="180">
        <f t="shared" si="7"/>
        <v>778261639</v>
      </c>
      <c r="H35" s="180">
        <f t="shared" si="7"/>
        <v>0</v>
      </c>
      <c r="I35" s="180">
        <f t="shared" si="7"/>
        <v>40107448</v>
      </c>
      <c r="J35" s="180">
        <f t="shared" si="7"/>
        <v>311809612</v>
      </c>
      <c r="K35" s="162">
        <f>SUM(C35:J35)</f>
        <v>10956254991</v>
      </c>
      <c r="M35" s="149"/>
      <c r="N35" s="151"/>
      <c r="P35" s="72"/>
      <c r="Q35" s="72"/>
      <c r="R35" s="72"/>
    </row>
    <row r="36" spans="1:18" ht="15">
      <c r="A36" s="170" t="s">
        <v>347</v>
      </c>
      <c r="B36" s="146" t="s">
        <v>447</v>
      </c>
      <c r="C36" s="171">
        <v>170330626</v>
      </c>
      <c r="D36" s="171">
        <v>382724830</v>
      </c>
      <c r="E36" s="171">
        <v>205001778</v>
      </c>
      <c r="F36" s="171">
        <v>120083098</v>
      </c>
      <c r="G36" s="171">
        <v>70468186</v>
      </c>
      <c r="H36" s="171">
        <v>0</v>
      </c>
      <c r="I36" s="171">
        <v>3520222</v>
      </c>
      <c r="J36" s="171">
        <v>27851515</v>
      </c>
      <c r="K36" s="162">
        <f>SUM(C36:J36)</f>
        <v>979980255</v>
      </c>
      <c r="M36" s="149"/>
      <c r="N36" s="151"/>
      <c r="P36" s="72"/>
      <c r="Q36" s="72"/>
      <c r="R36" s="72"/>
    </row>
    <row r="37" spans="1:18" ht="15">
      <c r="A37" s="170" t="s">
        <v>348</v>
      </c>
      <c r="B37" s="146" t="s">
        <v>448</v>
      </c>
      <c r="C37" s="171">
        <v>340661251</v>
      </c>
      <c r="D37" s="171">
        <v>765449660</v>
      </c>
      <c r="E37" s="171">
        <v>410003556</v>
      </c>
      <c r="F37" s="171">
        <v>240166196</v>
      </c>
      <c r="G37" s="171">
        <v>140936372</v>
      </c>
      <c r="H37" s="171">
        <v>0</v>
      </c>
      <c r="I37" s="171">
        <v>7040444</v>
      </c>
      <c r="J37" s="171">
        <v>55703030</v>
      </c>
      <c r="K37" s="162">
        <f>SUM(C37:J37)</f>
        <v>1959960509</v>
      </c>
      <c r="M37" s="149"/>
      <c r="N37" s="151"/>
      <c r="P37" s="72"/>
      <c r="Q37" s="72"/>
      <c r="R37" s="72"/>
    </row>
    <row r="38" spans="1:25" ht="15">
      <c r="A38" s="170" t="s">
        <v>349</v>
      </c>
      <c r="B38" s="146" t="s">
        <v>449</v>
      </c>
      <c r="C38" s="171">
        <v>1362645006</v>
      </c>
      <c r="D38" s="171">
        <v>3061798641</v>
      </c>
      <c r="E38" s="171">
        <v>1640014224</v>
      </c>
      <c r="F38" s="171">
        <v>960664784</v>
      </c>
      <c r="G38" s="171">
        <v>563745489</v>
      </c>
      <c r="H38" s="171">
        <v>0</v>
      </c>
      <c r="I38" s="171">
        <v>28161774</v>
      </c>
      <c r="J38" s="171">
        <v>222812121</v>
      </c>
      <c r="K38" s="162">
        <f>SUM(C38:J38)</f>
        <v>7839842039</v>
      </c>
      <c r="M38" s="166"/>
      <c r="N38" s="173"/>
      <c r="O38" s="174"/>
      <c r="P38" s="72"/>
      <c r="Q38" s="72"/>
      <c r="R38" s="72"/>
      <c r="X38" s="164"/>
      <c r="Y38" s="164"/>
    </row>
    <row r="39" spans="1:25" ht="15">
      <c r="A39" s="170" t="s">
        <v>437</v>
      </c>
      <c r="B39" s="146" t="s">
        <v>438</v>
      </c>
      <c r="C39" s="171">
        <v>61424864</v>
      </c>
      <c r="D39" s="171">
        <v>37812903</v>
      </c>
      <c r="E39" s="171">
        <v>57806620</v>
      </c>
      <c r="F39" s="171">
        <v>9488255</v>
      </c>
      <c r="G39" s="171">
        <v>3111592</v>
      </c>
      <c r="H39" s="171">
        <v>0</v>
      </c>
      <c r="I39" s="171">
        <v>1385008</v>
      </c>
      <c r="J39" s="171">
        <v>5442946</v>
      </c>
      <c r="K39" s="162">
        <f>SUM(C39:J39)</f>
        <v>176472188</v>
      </c>
      <c r="M39" s="166"/>
      <c r="N39" s="173"/>
      <c r="O39" s="174"/>
      <c r="P39" s="72"/>
      <c r="Q39" s="72"/>
      <c r="R39" s="72"/>
      <c r="X39" s="164"/>
      <c r="Y39" s="164"/>
    </row>
    <row r="40" spans="1:25" ht="15">
      <c r="A40" s="170"/>
      <c r="B40" s="165"/>
      <c r="C40" s="147"/>
      <c r="D40" s="72"/>
      <c r="E40" s="72"/>
      <c r="F40" s="72"/>
      <c r="G40" s="72"/>
      <c r="H40" s="72"/>
      <c r="I40" s="149"/>
      <c r="J40" s="177"/>
      <c r="K40" s="176"/>
      <c r="M40" s="166"/>
      <c r="N40" s="173"/>
      <c r="O40" s="174"/>
      <c r="P40" s="72"/>
      <c r="Q40" s="72"/>
      <c r="R40" s="72"/>
      <c r="X40" s="164"/>
      <c r="Y40" s="164"/>
    </row>
    <row r="41" spans="1:25" ht="15">
      <c r="A41" s="170"/>
      <c r="B41" s="165"/>
      <c r="C41" s="147"/>
      <c r="D41" s="72"/>
      <c r="E41" s="72"/>
      <c r="F41" s="72"/>
      <c r="G41" s="72"/>
      <c r="H41" s="72"/>
      <c r="I41" s="149"/>
      <c r="J41" s="177"/>
      <c r="K41" s="176"/>
      <c r="M41" s="166"/>
      <c r="N41" s="173"/>
      <c r="O41" s="174"/>
      <c r="P41" s="72"/>
      <c r="Q41" s="72"/>
      <c r="R41" s="72"/>
      <c r="X41" s="164"/>
      <c r="Y41" s="164"/>
    </row>
    <row r="42" spans="1:15" s="202" customFormat="1" ht="15">
      <c r="A42" s="188">
        <v>1</v>
      </c>
      <c r="B42" s="189" t="s">
        <v>356</v>
      </c>
      <c r="C42" s="190">
        <f>+C44+C50+C57+C64+C70+C76+C79+C83+C92</f>
        <v>2539221882</v>
      </c>
      <c r="D42" s="190">
        <f aca="true" t="shared" si="8" ref="D42:K42">+D44+D50+D57+D64+D70+D76+D79+D83+D92</f>
        <v>1438957013</v>
      </c>
      <c r="E42" s="190">
        <f t="shared" si="8"/>
        <v>843129257</v>
      </c>
      <c r="F42" s="190">
        <f t="shared" si="8"/>
        <v>420356182</v>
      </c>
      <c r="G42" s="190">
        <f t="shared" si="8"/>
        <v>314163253</v>
      </c>
      <c r="H42" s="190">
        <f t="shared" si="8"/>
        <v>170726000</v>
      </c>
      <c r="I42" s="190">
        <f t="shared" si="8"/>
        <v>22045709</v>
      </c>
      <c r="J42" s="190">
        <f t="shared" si="8"/>
        <v>135914105</v>
      </c>
      <c r="K42" s="190">
        <f t="shared" si="8"/>
        <v>5884513401</v>
      </c>
      <c r="L42" s="198"/>
      <c r="M42" s="199"/>
      <c r="N42" s="200"/>
      <c r="O42" s="201"/>
    </row>
    <row r="43" spans="1:25" s="164" customFormat="1" ht="15">
      <c r="A43" s="154"/>
      <c r="B43" s="167"/>
      <c r="C43" s="162"/>
      <c r="D43" s="162"/>
      <c r="E43" s="162"/>
      <c r="F43" s="162"/>
      <c r="G43" s="162"/>
      <c r="H43" s="162"/>
      <c r="I43" s="162"/>
      <c r="J43" s="162"/>
      <c r="K43" s="162"/>
      <c r="M43" s="72"/>
      <c r="N43" s="168"/>
      <c r="O43" s="169"/>
      <c r="P43" s="72"/>
      <c r="Q43" s="72"/>
      <c r="R43" s="72"/>
      <c r="X43" s="148"/>
      <c r="Y43" s="148"/>
    </row>
    <row r="44" spans="1:18" s="164" customFormat="1" ht="15">
      <c r="A44" s="154" t="s">
        <v>357</v>
      </c>
      <c r="B44" s="164" t="s">
        <v>358</v>
      </c>
      <c r="C44" s="180">
        <f aca="true" t="shared" si="9" ref="C44:J44">SUM(C45:C48)</f>
        <v>518201519</v>
      </c>
      <c r="D44" s="180">
        <f t="shared" si="9"/>
        <v>499922251</v>
      </c>
      <c r="E44" s="180">
        <f t="shared" si="9"/>
        <v>110835422</v>
      </c>
      <c r="F44" s="180">
        <f t="shared" si="9"/>
        <v>119648495</v>
      </c>
      <c r="G44" s="180">
        <f t="shared" si="9"/>
        <v>162913051</v>
      </c>
      <c r="H44" s="180">
        <f t="shared" si="9"/>
        <v>0</v>
      </c>
      <c r="I44" s="180">
        <f t="shared" si="9"/>
        <v>15052108</v>
      </c>
      <c r="J44" s="180">
        <f t="shared" si="9"/>
        <v>84089133</v>
      </c>
      <c r="K44" s="162">
        <f>SUM(C44:J44)</f>
        <v>1510661979</v>
      </c>
      <c r="M44" s="166"/>
      <c r="N44" s="181"/>
      <c r="P44" s="163"/>
      <c r="Q44" s="163"/>
      <c r="R44" s="163"/>
    </row>
    <row r="45" spans="1:14" ht="15">
      <c r="A45" s="159" t="s">
        <v>202</v>
      </c>
      <c r="B45" s="185" t="s">
        <v>203</v>
      </c>
      <c r="C45" s="171">
        <v>182260648</v>
      </c>
      <c r="D45" s="171">
        <v>499922251</v>
      </c>
      <c r="E45" s="171">
        <v>110198630</v>
      </c>
      <c r="F45" s="171">
        <v>119648495</v>
      </c>
      <c r="G45" s="171">
        <v>162913051</v>
      </c>
      <c r="H45" s="171">
        <v>0</v>
      </c>
      <c r="I45" s="171">
        <v>15052108</v>
      </c>
      <c r="J45" s="171">
        <v>84089133</v>
      </c>
      <c r="K45" s="162">
        <f>SUM(C45:J45)</f>
        <v>1174084316</v>
      </c>
      <c r="L45" s="147"/>
      <c r="M45" s="72"/>
      <c r="N45" s="175"/>
    </row>
    <row r="46" spans="1:14" ht="15">
      <c r="A46" s="159" t="s">
        <v>204</v>
      </c>
      <c r="B46" s="185" t="s">
        <v>205</v>
      </c>
      <c r="C46" s="171">
        <v>940871</v>
      </c>
      <c r="D46" s="171">
        <v>0</v>
      </c>
      <c r="E46" s="171">
        <v>0</v>
      </c>
      <c r="F46" s="171">
        <v>0</v>
      </c>
      <c r="G46" s="171">
        <v>0</v>
      </c>
      <c r="H46" s="171">
        <v>0</v>
      </c>
      <c r="I46" s="171">
        <v>0</v>
      </c>
      <c r="J46" s="171">
        <v>0</v>
      </c>
      <c r="K46" s="162">
        <f>SUM(C46:J46)</f>
        <v>940871</v>
      </c>
      <c r="M46" s="72"/>
      <c r="N46" s="175"/>
    </row>
    <row r="47" spans="1:14" ht="15">
      <c r="A47" s="159" t="s">
        <v>206</v>
      </c>
      <c r="B47" s="185" t="s">
        <v>207</v>
      </c>
      <c r="C47" s="171">
        <v>335000000</v>
      </c>
      <c r="D47" s="171">
        <v>0</v>
      </c>
      <c r="E47" s="171">
        <v>0</v>
      </c>
      <c r="F47" s="171">
        <v>0</v>
      </c>
      <c r="G47" s="171">
        <v>0</v>
      </c>
      <c r="H47" s="171">
        <v>0</v>
      </c>
      <c r="I47" s="171">
        <v>0</v>
      </c>
      <c r="J47" s="171">
        <v>0</v>
      </c>
      <c r="K47" s="162">
        <f>SUM(C47:J47)</f>
        <v>335000000</v>
      </c>
      <c r="M47" s="72"/>
      <c r="N47" s="175"/>
    </row>
    <row r="48" spans="1:18" ht="15">
      <c r="A48" s="159" t="s">
        <v>208</v>
      </c>
      <c r="B48" s="185" t="s">
        <v>209</v>
      </c>
      <c r="C48" s="171">
        <v>0</v>
      </c>
      <c r="D48" s="171">
        <v>0</v>
      </c>
      <c r="E48" s="171">
        <v>636792</v>
      </c>
      <c r="F48" s="171">
        <v>0</v>
      </c>
      <c r="G48" s="171">
        <v>0</v>
      </c>
      <c r="H48" s="171">
        <v>0</v>
      </c>
      <c r="I48" s="171">
        <v>0</v>
      </c>
      <c r="J48" s="171">
        <v>0</v>
      </c>
      <c r="K48" s="162">
        <f>SUM(C48:J48)</f>
        <v>636792</v>
      </c>
      <c r="M48" s="72"/>
      <c r="N48" s="175"/>
      <c r="P48" s="72"/>
      <c r="Q48" s="72"/>
      <c r="R48" s="72"/>
    </row>
    <row r="49" spans="2:18" ht="15">
      <c r="B49" s="185"/>
      <c r="C49" s="171"/>
      <c r="D49" s="172"/>
      <c r="E49" s="147"/>
      <c r="F49" s="72"/>
      <c r="G49" s="147"/>
      <c r="H49" s="147"/>
      <c r="I49" s="72"/>
      <c r="J49" s="72"/>
      <c r="K49" s="162"/>
      <c r="M49" s="72"/>
      <c r="N49" s="175"/>
      <c r="P49" s="72"/>
      <c r="Q49" s="72"/>
      <c r="R49" s="72"/>
    </row>
    <row r="50" spans="1:18" s="164" customFormat="1" ht="15">
      <c r="A50" s="186" t="s">
        <v>359</v>
      </c>
      <c r="B50" s="164" t="s">
        <v>360</v>
      </c>
      <c r="C50" s="182">
        <f>SUM(C51:C55)</f>
        <v>277561768</v>
      </c>
      <c r="D50" s="182">
        <f>SUM(D51:D55)</f>
        <v>474363132</v>
      </c>
      <c r="E50" s="182">
        <f aca="true" t="shared" si="10" ref="E50:J50">SUM(E51:E55)</f>
        <v>210186813</v>
      </c>
      <c r="F50" s="182">
        <f t="shared" si="10"/>
        <v>96101079</v>
      </c>
      <c r="G50" s="182">
        <f t="shared" si="10"/>
        <v>73882235</v>
      </c>
      <c r="H50" s="182">
        <f t="shared" si="10"/>
        <v>0</v>
      </c>
      <c r="I50" s="182">
        <f t="shared" si="10"/>
        <v>3359842</v>
      </c>
      <c r="J50" s="182">
        <f t="shared" si="10"/>
        <v>26756005</v>
      </c>
      <c r="K50" s="162">
        <f aca="true" t="shared" si="11" ref="K50:K55">SUM(C50:J50)</f>
        <v>1162210874</v>
      </c>
      <c r="M50" s="163"/>
      <c r="N50" s="183"/>
      <c r="P50" s="163"/>
      <c r="Q50" s="163"/>
      <c r="R50" s="163"/>
    </row>
    <row r="51" spans="1:18" ht="15">
      <c r="A51" s="159" t="s">
        <v>210</v>
      </c>
      <c r="B51" s="185" t="s">
        <v>211</v>
      </c>
      <c r="C51" s="171">
        <v>8431922</v>
      </c>
      <c r="D51" s="171">
        <v>20198080</v>
      </c>
      <c r="E51" s="171">
        <v>0</v>
      </c>
      <c r="F51" s="171">
        <v>7553351</v>
      </c>
      <c r="G51" s="171">
        <v>4635687</v>
      </c>
      <c r="H51" s="171">
        <v>0</v>
      </c>
      <c r="I51" s="171">
        <v>248933</v>
      </c>
      <c r="J51" s="171">
        <v>1006649</v>
      </c>
      <c r="K51" s="162">
        <f t="shared" si="11"/>
        <v>42074622</v>
      </c>
      <c r="M51" s="72"/>
      <c r="N51" s="175"/>
      <c r="P51" s="72"/>
      <c r="Q51" s="72"/>
      <c r="R51" s="72"/>
    </row>
    <row r="52" spans="1:18" ht="15">
      <c r="A52" s="159" t="s">
        <v>212</v>
      </c>
      <c r="B52" s="185" t="s">
        <v>213</v>
      </c>
      <c r="C52" s="171">
        <v>99671032</v>
      </c>
      <c r="D52" s="171">
        <v>242194100</v>
      </c>
      <c r="E52" s="171">
        <v>138321451</v>
      </c>
      <c r="F52" s="171">
        <v>33332595</v>
      </c>
      <c r="G52" s="171">
        <v>33303641</v>
      </c>
      <c r="H52" s="171">
        <v>0</v>
      </c>
      <c r="I52" s="171">
        <v>1554799</v>
      </c>
      <c r="J52" s="171">
        <v>13473519</v>
      </c>
      <c r="K52" s="162">
        <f t="shared" si="11"/>
        <v>561851137</v>
      </c>
      <c r="M52" s="72"/>
      <c r="N52" s="175"/>
      <c r="P52" s="72"/>
      <c r="Q52" s="72"/>
      <c r="R52" s="72"/>
    </row>
    <row r="53" spans="1:18" ht="15">
      <c r="A53" s="159" t="s">
        <v>214</v>
      </c>
      <c r="B53" s="185" t="s">
        <v>215</v>
      </c>
      <c r="C53" s="171">
        <v>71441275</v>
      </c>
      <c r="D53" s="171">
        <v>16231944</v>
      </c>
      <c r="E53" s="171">
        <v>6780009</v>
      </c>
      <c r="F53" s="171">
        <v>5643327</v>
      </c>
      <c r="G53" s="171">
        <v>2770873</v>
      </c>
      <c r="H53" s="171">
        <v>0</v>
      </c>
      <c r="I53" s="171">
        <v>62333</v>
      </c>
      <c r="J53" s="171">
        <v>914900</v>
      </c>
      <c r="K53" s="162">
        <f t="shared" si="11"/>
        <v>103844661</v>
      </c>
      <c r="M53" s="72"/>
      <c r="N53" s="175"/>
      <c r="P53" s="72"/>
      <c r="Q53" s="72"/>
      <c r="R53" s="72"/>
    </row>
    <row r="54" spans="1:18" ht="15">
      <c r="A54" s="159" t="s">
        <v>216</v>
      </c>
      <c r="B54" s="185" t="s">
        <v>217</v>
      </c>
      <c r="C54" s="171">
        <v>92089413</v>
      </c>
      <c r="D54" s="171">
        <v>189009246</v>
      </c>
      <c r="E54" s="171">
        <v>58246203</v>
      </c>
      <c r="F54" s="171">
        <v>49428866</v>
      </c>
      <c r="G54" s="171">
        <v>33008545</v>
      </c>
      <c r="H54" s="171">
        <v>0</v>
      </c>
      <c r="I54" s="171">
        <v>1493777</v>
      </c>
      <c r="J54" s="171">
        <v>10994046</v>
      </c>
      <c r="K54" s="162">
        <f t="shared" si="11"/>
        <v>434270096</v>
      </c>
      <c r="M54" s="72"/>
      <c r="N54" s="175"/>
      <c r="P54" s="72"/>
      <c r="Q54" s="72"/>
      <c r="R54" s="72"/>
    </row>
    <row r="55" spans="1:18" ht="15">
      <c r="A55" s="159" t="s">
        <v>218</v>
      </c>
      <c r="B55" s="185" t="s">
        <v>219</v>
      </c>
      <c r="C55" s="171">
        <v>5928126</v>
      </c>
      <c r="D55" s="171">
        <v>6729762</v>
      </c>
      <c r="E55" s="171">
        <v>6839150</v>
      </c>
      <c r="F55" s="171">
        <v>142940</v>
      </c>
      <c r="G55" s="171">
        <v>163489</v>
      </c>
      <c r="H55" s="171">
        <v>0</v>
      </c>
      <c r="I55" s="171">
        <v>0</v>
      </c>
      <c r="J55" s="171">
        <v>366891</v>
      </c>
      <c r="K55" s="162">
        <f t="shared" si="11"/>
        <v>20170358</v>
      </c>
      <c r="M55" s="72"/>
      <c r="N55" s="175"/>
      <c r="P55" s="72"/>
      <c r="Q55" s="72"/>
      <c r="R55" s="72"/>
    </row>
    <row r="56" spans="2:18" ht="15">
      <c r="B56" s="185"/>
      <c r="C56" s="171"/>
      <c r="D56" s="172"/>
      <c r="E56" s="147"/>
      <c r="F56" s="72"/>
      <c r="G56" s="147"/>
      <c r="H56" s="147"/>
      <c r="I56" s="72"/>
      <c r="J56" s="72"/>
      <c r="K56" s="162"/>
      <c r="M56" s="72"/>
      <c r="N56" s="175"/>
      <c r="P56" s="72"/>
      <c r="Q56" s="72"/>
      <c r="R56" s="72"/>
    </row>
    <row r="57" spans="1:18" ht="15">
      <c r="A57" s="186" t="s">
        <v>361</v>
      </c>
      <c r="B57" s="164" t="s">
        <v>362</v>
      </c>
      <c r="C57" s="180">
        <f aca="true" t="shared" si="12" ref="C57:J57">SUM(C58:C62)</f>
        <v>140054613</v>
      </c>
      <c r="D57" s="180">
        <f t="shared" si="12"/>
        <v>59525103</v>
      </c>
      <c r="E57" s="180">
        <f t="shared" si="12"/>
        <v>5660411</v>
      </c>
      <c r="F57" s="180">
        <f t="shared" si="12"/>
        <v>16820421</v>
      </c>
      <c r="G57" s="180">
        <f t="shared" si="12"/>
        <v>8435345</v>
      </c>
      <c r="H57" s="180">
        <f t="shared" si="12"/>
        <v>2260000</v>
      </c>
      <c r="I57" s="180">
        <f t="shared" si="12"/>
        <v>1724744</v>
      </c>
      <c r="J57" s="180">
        <f t="shared" si="12"/>
        <v>4130179</v>
      </c>
      <c r="K57" s="162">
        <f aca="true" t="shared" si="13" ref="K57:K62">SUM(C57:J57)</f>
        <v>238610816</v>
      </c>
      <c r="M57" s="72"/>
      <c r="N57" s="175"/>
      <c r="P57" s="72"/>
      <c r="Q57" s="72"/>
      <c r="R57" s="72"/>
    </row>
    <row r="58" spans="1:18" ht="15">
      <c r="A58" s="159" t="s">
        <v>220</v>
      </c>
      <c r="B58" s="185" t="s">
        <v>221</v>
      </c>
      <c r="C58" s="171">
        <v>53648189</v>
      </c>
      <c r="D58" s="171">
        <v>847500</v>
      </c>
      <c r="E58" s="171">
        <v>1130000</v>
      </c>
      <c r="F58" s="171">
        <v>491370</v>
      </c>
      <c r="G58" s="171">
        <v>0</v>
      </c>
      <c r="H58" s="171">
        <v>0</v>
      </c>
      <c r="I58" s="171">
        <v>1247314</v>
      </c>
      <c r="J58" s="171">
        <v>110064</v>
      </c>
      <c r="K58" s="162">
        <f t="shared" si="13"/>
        <v>57474437</v>
      </c>
      <c r="M58" s="72"/>
      <c r="N58" s="175"/>
      <c r="P58" s="72"/>
      <c r="Q58" s="72"/>
      <c r="R58" s="72"/>
    </row>
    <row r="59" spans="1:18" ht="15">
      <c r="A59" s="159" t="s">
        <v>222</v>
      </c>
      <c r="B59" s="185" t="s">
        <v>223</v>
      </c>
      <c r="C59" s="171">
        <v>75385791</v>
      </c>
      <c r="D59" s="171">
        <v>58614278</v>
      </c>
      <c r="E59" s="171">
        <v>4248809</v>
      </c>
      <c r="F59" s="171">
        <v>12131396</v>
      </c>
      <c r="G59" s="171">
        <v>8435345</v>
      </c>
      <c r="H59" s="171">
        <v>2260000</v>
      </c>
      <c r="I59" s="171">
        <v>357357</v>
      </c>
      <c r="J59" s="171">
        <v>4020115</v>
      </c>
      <c r="K59" s="162">
        <f t="shared" si="13"/>
        <v>165453091</v>
      </c>
      <c r="M59" s="72"/>
      <c r="N59" s="175"/>
      <c r="P59" s="72"/>
      <c r="Q59" s="72"/>
      <c r="R59" s="72"/>
    </row>
    <row r="60" spans="1:18" ht="15">
      <c r="A60" s="159" t="s">
        <v>224</v>
      </c>
      <c r="B60" s="185" t="s">
        <v>225</v>
      </c>
      <c r="C60" s="171">
        <v>6365033</v>
      </c>
      <c r="D60" s="171">
        <v>63325</v>
      </c>
      <c r="E60" s="171">
        <v>281602</v>
      </c>
      <c r="F60" s="171">
        <v>4197655</v>
      </c>
      <c r="G60" s="171">
        <v>0</v>
      </c>
      <c r="H60" s="171">
        <v>0</v>
      </c>
      <c r="I60" s="171">
        <v>120073</v>
      </c>
      <c r="J60" s="171">
        <v>0</v>
      </c>
      <c r="K60" s="162">
        <f t="shared" si="13"/>
        <v>11027688</v>
      </c>
      <c r="M60" s="149"/>
      <c r="N60" s="175"/>
      <c r="P60" s="72"/>
      <c r="Q60" s="72"/>
      <c r="R60" s="72"/>
    </row>
    <row r="61" spans="1:18" ht="15">
      <c r="A61" s="159" t="s">
        <v>226</v>
      </c>
      <c r="B61" s="185" t="s">
        <v>227</v>
      </c>
      <c r="C61" s="171">
        <v>926600</v>
      </c>
      <c r="D61" s="171">
        <v>0</v>
      </c>
      <c r="E61" s="171">
        <v>0</v>
      </c>
      <c r="F61" s="171">
        <v>0</v>
      </c>
      <c r="G61" s="171">
        <v>0</v>
      </c>
      <c r="H61" s="171">
        <v>0</v>
      </c>
      <c r="I61" s="171">
        <v>0</v>
      </c>
      <c r="J61" s="171">
        <v>0</v>
      </c>
      <c r="K61" s="162">
        <f t="shared" si="13"/>
        <v>926600</v>
      </c>
      <c r="M61" s="166"/>
      <c r="N61" s="175"/>
      <c r="P61" s="72"/>
      <c r="Q61" s="72"/>
      <c r="R61" s="72"/>
    </row>
    <row r="62" spans="1:18" ht="15">
      <c r="A62" s="159" t="s">
        <v>228</v>
      </c>
      <c r="B62" s="185" t="s">
        <v>229</v>
      </c>
      <c r="C62" s="171">
        <v>3729000</v>
      </c>
      <c r="D62" s="171">
        <v>0</v>
      </c>
      <c r="E62" s="171">
        <v>0</v>
      </c>
      <c r="F62" s="171">
        <v>0</v>
      </c>
      <c r="G62" s="171">
        <v>0</v>
      </c>
      <c r="H62" s="171">
        <v>0</v>
      </c>
      <c r="I62" s="171">
        <v>0</v>
      </c>
      <c r="J62" s="171">
        <v>0</v>
      </c>
      <c r="K62" s="162">
        <f t="shared" si="13"/>
        <v>3729000</v>
      </c>
      <c r="M62" s="72"/>
      <c r="N62" s="175"/>
      <c r="P62" s="72"/>
      <c r="Q62" s="72"/>
      <c r="R62" s="72"/>
    </row>
    <row r="63" spans="2:18" ht="15">
      <c r="B63" s="185"/>
      <c r="C63" s="171"/>
      <c r="D63" s="172"/>
      <c r="E63" s="147"/>
      <c r="F63" s="72"/>
      <c r="G63" s="147"/>
      <c r="H63" s="147"/>
      <c r="I63" s="72"/>
      <c r="J63" s="72"/>
      <c r="K63" s="162"/>
      <c r="M63" s="72"/>
      <c r="N63" s="175"/>
      <c r="P63" s="72"/>
      <c r="Q63" s="72"/>
      <c r="R63" s="72"/>
    </row>
    <row r="64" spans="1:18" ht="15">
      <c r="A64" s="186" t="s">
        <v>363</v>
      </c>
      <c r="B64" s="164" t="s">
        <v>364</v>
      </c>
      <c r="C64" s="180">
        <f>SUM(C65:C68)</f>
        <v>486523038</v>
      </c>
      <c r="D64" s="180">
        <f aca="true" t="shared" si="14" ref="D64:J64">SUM(D65:D68)</f>
        <v>277041849</v>
      </c>
      <c r="E64" s="180">
        <f t="shared" si="14"/>
        <v>296016871</v>
      </c>
      <c r="F64" s="180">
        <f t="shared" si="14"/>
        <v>66145721</v>
      </c>
      <c r="G64" s="180">
        <f t="shared" si="14"/>
        <v>44377225</v>
      </c>
      <c r="H64" s="180">
        <f t="shared" si="14"/>
        <v>59890000</v>
      </c>
      <c r="I64" s="180">
        <f t="shared" si="14"/>
        <v>0</v>
      </c>
      <c r="J64" s="180">
        <f t="shared" si="14"/>
        <v>12895577</v>
      </c>
      <c r="K64" s="162">
        <f>SUM(C64:J64)</f>
        <v>1242890281</v>
      </c>
      <c r="M64" s="72"/>
      <c r="N64" s="175"/>
      <c r="P64" s="72"/>
      <c r="Q64" s="72"/>
      <c r="R64" s="72"/>
    </row>
    <row r="65" spans="1:18" ht="15">
      <c r="A65" s="159" t="s">
        <v>230</v>
      </c>
      <c r="B65" s="185" t="s">
        <v>231</v>
      </c>
      <c r="C65" s="171">
        <v>58808393</v>
      </c>
      <c r="D65" s="171">
        <v>2815042</v>
      </c>
      <c r="E65" s="171">
        <v>3967272</v>
      </c>
      <c r="F65" s="171">
        <v>1429445</v>
      </c>
      <c r="G65" s="171">
        <v>0</v>
      </c>
      <c r="H65" s="171">
        <v>0</v>
      </c>
      <c r="I65" s="171">
        <v>0</v>
      </c>
      <c r="J65" s="171">
        <v>1323670</v>
      </c>
      <c r="K65" s="162">
        <f>SUM(C65:J65)</f>
        <v>68343822</v>
      </c>
      <c r="M65" s="72"/>
      <c r="N65" s="175"/>
      <c r="P65" s="72"/>
      <c r="Q65" s="72"/>
      <c r="R65" s="72"/>
    </row>
    <row r="66" spans="1:18" ht="15">
      <c r="A66" s="159" t="s">
        <v>232</v>
      </c>
      <c r="B66" s="185" t="s">
        <v>233</v>
      </c>
      <c r="C66" s="171">
        <v>12145597</v>
      </c>
      <c r="D66" s="171">
        <v>1143520</v>
      </c>
      <c r="E66" s="171">
        <v>0</v>
      </c>
      <c r="F66" s="171">
        <v>0</v>
      </c>
      <c r="G66" s="171">
        <v>0</v>
      </c>
      <c r="H66" s="171">
        <v>0</v>
      </c>
      <c r="I66" s="171">
        <v>0</v>
      </c>
      <c r="J66" s="171">
        <v>345448</v>
      </c>
      <c r="K66" s="162">
        <f>SUM(C66:J66)</f>
        <v>13634565</v>
      </c>
      <c r="M66" s="72"/>
      <c r="N66" s="175"/>
      <c r="P66" s="72"/>
      <c r="Q66" s="72"/>
      <c r="R66" s="72"/>
    </row>
    <row r="67" spans="1:25" s="164" customFormat="1" ht="15">
      <c r="A67" s="159" t="s">
        <v>234</v>
      </c>
      <c r="B67" s="185" t="s">
        <v>235</v>
      </c>
      <c r="C67" s="171">
        <v>281308262</v>
      </c>
      <c r="D67" s="171">
        <v>245208056</v>
      </c>
      <c r="E67" s="171">
        <v>98699667</v>
      </c>
      <c r="F67" s="171">
        <v>12874731</v>
      </c>
      <c r="G67" s="171">
        <v>43611866</v>
      </c>
      <c r="H67" s="171">
        <v>0</v>
      </c>
      <c r="I67" s="171">
        <v>0</v>
      </c>
      <c r="J67" s="171">
        <v>10210172</v>
      </c>
      <c r="K67" s="162">
        <f>SUM(C67:J67)</f>
        <v>691912754</v>
      </c>
      <c r="M67" s="72"/>
      <c r="N67" s="168"/>
      <c r="O67" s="169"/>
      <c r="P67" s="72"/>
      <c r="Q67" s="72"/>
      <c r="R67" s="72"/>
      <c r="X67" s="148"/>
      <c r="Y67" s="148"/>
    </row>
    <row r="68" spans="1:18" ht="15">
      <c r="A68" s="159" t="s">
        <v>236</v>
      </c>
      <c r="B68" s="185" t="s">
        <v>237</v>
      </c>
      <c r="C68" s="171">
        <v>134260786</v>
      </c>
      <c r="D68" s="171">
        <v>27875231</v>
      </c>
      <c r="E68" s="171">
        <v>193349932</v>
      </c>
      <c r="F68" s="171">
        <v>51841545</v>
      </c>
      <c r="G68" s="171">
        <v>765359</v>
      </c>
      <c r="H68" s="171">
        <v>59890000</v>
      </c>
      <c r="I68" s="171">
        <v>0</v>
      </c>
      <c r="J68" s="171">
        <v>1016287</v>
      </c>
      <c r="K68" s="162">
        <f>SUM(C68:J68)</f>
        <v>468999140</v>
      </c>
      <c r="M68" s="72"/>
      <c r="N68" s="175"/>
      <c r="P68" s="72"/>
      <c r="Q68" s="72"/>
      <c r="R68" s="72"/>
    </row>
    <row r="69" spans="2:18" ht="15">
      <c r="B69" s="185"/>
      <c r="C69" s="171"/>
      <c r="D69" s="172"/>
      <c r="E69" s="147"/>
      <c r="F69" s="72"/>
      <c r="G69" s="147"/>
      <c r="H69" s="147"/>
      <c r="I69" s="72"/>
      <c r="J69" s="72"/>
      <c r="K69" s="162"/>
      <c r="M69" s="72"/>
      <c r="N69" s="175"/>
      <c r="P69" s="72"/>
      <c r="Q69" s="72"/>
      <c r="R69" s="72"/>
    </row>
    <row r="70" spans="1:18" s="164" customFormat="1" ht="15">
      <c r="A70" s="186" t="s">
        <v>365</v>
      </c>
      <c r="B70" s="164" t="s">
        <v>366</v>
      </c>
      <c r="C70" s="180">
        <f>SUM(C71:C74)</f>
        <v>205860673</v>
      </c>
      <c r="D70" s="180">
        <f aca="true" t="shared" si="15" ref="D70:J70">SUM(D71:D74)</f>
        <v>27994991</v>
      </c>
      <c r="E70" s="180">
        <f t="shared" si="15"/>
        <v>91120059</v>
      </c>
      <c r="F70" s="180">
        <f t="shared" si="15"/>
        <v>86791243</v>
      </c>
      <c r="G70" s="180">
        <f t="shared" si="15"/>
        <v>14527910</v>
      </c>
      <c r="H70" s="180">
        <f t="shared" si="15"/>
        <v>1791000</v>
      </c>
      <c r="I70" s="180">
        <f t="shared" si="15"/>
        <v>815493</v>
      </c>
      <c r="J70" s="180">
        <f t="shared" si="15"/>
        <v>311042</v>
      </c>
      <c r="K70" s="162">
        <f>SUM(C70:J70)</f>
        <v>429212411</v>
      </c>
      <c r="M70" s="163"/>
      <c r="N70" s="183"/>
      <c r="P70" s="163"/>
      <c r="Q70" s="163"/>
      <c r="R70" s="163"/>
    </row>
    <row r="71" spans="1:18" ht="15">
      <c r="A71" s="159" t="s">
        <v>238</v>
      </c>
      <c r="B71" s="185" t="s">
        <v>239</v>
      </c>
      <c r="C71" s="171">
        <v>21705411</v>
      </c>
      <c r="D71" s="171">
        <v>6448588</v>
      </c>
      <c r="E71" s="171">
        <v>17557268</v>
      </c>
      <c r="F71" s="171">
        <v>6915199</v>
      </c>
      <c r="G71" s="171">
        <v>3001845</v>
      </c>
      <c r="H71" s="171">
        <v>0</v>
      </c>
      <c r="I71" s="171">
        <v>300184</v>
      </c>
      <c r="J71" s="171">
        <v>96846</v>
      </c>
      <c r="K71" s="162">
        <f>SUM(C71:J71)</f>
        <v>56025341</v>
      </c>
      <c r="M71" s="72"/>
      <c r="N71" s="175"/>
      <c r="P71" s="72"/>
      <c r="Q71" s="72"/>
      <c r="R71" s="72"/>
    </row>
    <row r="72" spans="1:18" ht="15">
      <c r="A72" s="159" t="s">
        <v>240</v>
      </c>
      <c r="B72" s="185" t="s">
        <v>241</v>
      </c>
      <c r="C72" s="171">
        <v>153258136</v>
      </c>
      <c r="D72" s="171">
        <v>21546403</v>
      </c>
      <c r="E72" s="171">
        <v>65116048</v>
      </c>
      <c r="F72" s="171">
        <v>41523513</v>
      </c>
      <c r="G72" s="171">
        <v>9909847</v>
      </c>
      <c r="H72" s="171">
        <v>1791000</v>
      </c>
      <c r="I72" s="171">
        <v>515309</v>
      </c>
      <c r="J72" s="171">
        <v>214196</v>
      </c>
      <c r="K72" s="162">
        <f>SUM(C72:J72)</f>
        <v>293874452</v>
      </c>
      <c r="M72" s="72"/>
      <c r="N72" s="175"/>
      <c r="P72" s="72"/>
      <c r="Q72" s="72"/>
      <c r="R72" s="72"/>
    </row>
    <row r="73" spans="1:14" ht="15">
      <c r="A73" s="159" t="s">
        <v>242</v>
      </c>
      <c r="B73" s="185" t="s">
        <v>243</v>
      </c>
      <c r="C73" s="171">
        <v>15263299</v>
      </c>
      <c r="D73" s="171">
        <v>0</v>
      </c>
      <c r="E73" s="171">
        <v>3907916</v>
      </c>
      <c r="F73" s="171">
        <v>30442531</v>
      </c>
      <c r="G73" s="171">
        <v>994400</v>
      </c>
      <c r="H73" s="171">
        <v>0</v>
      </c>
      <c r="I73" s="171">
        <v>0</v>
      </c>
      <c r="J73" s="171">
        <v>0</v>
      </c>
      <c r="K73" s="162">
        <f>SUM(C73:J73)</f>
        <v>50608146</v>
      </c>
      <c r="M73" s="72"/>
      <c r="N73" s="175"/>
    </row>
    <row r="74" spans="1:18" ht="15">
      <c r="A74" s="159" t="s">
        <v>244</v>
      </c>
      <c r="B74" s="185" t="s">
        <v>245</v>
      </c>
      <c r="C74" s="171">
        <v>15633827</v>
      </c>
      <c r="D74" s="171">
        <v>0</v>
      </c>
      <c r="E74" s="171">
        <v>4538827</v>
      </c>
      <c r="F74" s="171">
        <v>7910000</v>
      </c>
      <c r="G74" s="171">
        <v>621818</v>
      </c>
      <c r="H74" s="171">
        <v>0</v>
      </c>
      <c r="I74" s="171">
        <v>0</v>
      </c>
      <c r="J74" s="171">
        <v>0</v>
      </c>
      <c r="K74" s="162">
        <f>SUM(C74:J74)</f>
        <v>28704472</v>
      </c>
      <c r="M74" s="149"/>
      <c r="N74" s="175"/>
      <c r="P74" s="164"/>
      <c r="Q74" s="164"/>
      <c r="R74" s="164"/>
    </row>
    <row r="75" spans="2:18" ht="15">
      <c r="B75" s="185"/>
      <c r="C75" s="171"/>
      <c r="D75" s="172"/>
      <c r="E75" s="147"/>
      <c r="F75" s="72"/>
      <c r="G75" s="147"/>
      <c r="H75" s="147"/>
      <c r="I75" s="72"/>
      <c r="J75" s="72"/>
      <c r="K75" s="162"/>
      <c r="M75" s="149"/>
      <c r="N75" s="175"/>
      <c r="P75" s="164"/>
      <c r="Q75" s="164"/>
      <c r="R75" s="164"/>
    </row>
    <row r="76" spans="1:18" ht="15">
      <c r="A76" s="186" t="s">
        <v>367</v>
      </c>
      <c r="B76" s="164" t="s">
        <v>368</v>
      </c>
      <c r="C76" s="180">
        <f aca="true" t="shared" si="16" ref="C76:J76">SUM(C77:C77)</f>
        <v>342996608</v>
      </c>
      <c r="D76" s="180">
        <f t="shared" si="16"/>
        <v>771188</v>
      </c>
      <c r="E76" s="180">
        <f t="shared" si="16"/>
        <v>0</v>
      </c>
      <c r="F76" s="180">
        <f t="shared" si="16"/>
        <v>2588496</v>
      </c>
      <c r="G76" s="180">
        <f t="shared" si="16"/>
        <v>0</v>
      </c>
      <c r="H76" s="180">
        <f t="shared" si="16"/>
        <v>0</v>
      </c>
      <c r="I76" s="180">
        <f t="shared" si="16"/>
        <v>0</v>
      </c>
      <c r="J76" s="180">
        <f t="shared" si="16"/>
        <v>0</v>
      </c>
      <c r="K76" s="162">
        <f>SUM(C76:J76)</f>
        <v>346356292</v>
      </c>
      <c r="M76" s="149"/>
      <c r="N76" s="175"/>
      <c r="P76" s="164"/>
      <c r="Q76" s="164"/>
      <c r="R76" s="164"/>
    </row>
    <row r="77" spans="1:18" ht="15">
      <c r="A77" s="159" t="s">
        <v>246</v>
      </c>
      <c r="B77" s="185" t="s">
        <v>247</v>
      </c>
      <c r="C77" s="171">
        <v>342996608</v>
      </c>
      <c r="D77" s="171">
        <v>771188</v>
      </c>
      <c r="E77" s="171">
        <v>0</v>
      </c>
      <c r="F77" s="171">
        <v>2588496</v>
      </c>
      <c r="G77" s="171">
        <v>0</v>
      </c>
      <c r="H77" s="171">
        <v>0</v>
      </c>
      <c r="I77" s="171">
        <v>0</v>
      </c>
      <c r="J77" s="171">
        <v>0</v>
      </c>
      <c r="K77" s="162">
        <f>SUM(C77:J77)</f>
        <v>346356292</v>
      </c>
      <c r="M77" s="166"/>
      <c r="N77" s="175"/>
      <c r="P77" s="72"/>
      <c r="Q77" s="72"/>
      <c r="R77" s="72"/>
    </row>
    <row r="78" spans="2:18" ht="15">
      <c r="B78" s="185"/>
      <c r="C78" s="171"/>
      <c r="D78" s="172"/>
      <c r="E78" s="147"/>
      <c r="F78" s="72"/>
      <c r="G78" s="147"/>
      <c r="H78" s="147"/>
      <c r="I78" s="72"/>
      <c r="J78" s="72"/>
      <c r="K78" s="162"/>
      <c r="M78" s="149"/>
      <c r="N78" s="175"/>
      <c r="P78" s="72"/>
      <c r="Q78" s="72"/>
      <c r="R78" s="72"/>
    </row>
    <row r="79" spans="1:18" ht="15">
      <c r="A79" s="186" t="s">
        <v>369</v>
      </c>
      <c r="B79" s="164" t="s">
        <v>370</v>
      </c>
      <c r="C79" s="180">
        <f aca="true" t="shared" si="17" ref="C79:J79">SUM(C80:C81)</f>
        <v>115511665</v>
      </c>
      <c r="D79" s="180">
        <f t="shared" si="17"/>
        <v>4002793</v>
      </c>
      <c r="E79" s="180">
        <f t="shared" si="17"/>
        <v>7970145</v>
      </c>
      <c r="F79" s="180">
        <f t="shared" si="17"/>
        <v>4603551</v>
      </c>
      <c r="G79" s="180">
        <f t="shared" si="17"/>
        <v>970146</v>
      </c>
      <c r="H79" s="180">
        <f t="shared" si="17"/>
        <v>23165000</v>
      </c>
      <c r="I79" s="180">
        <f t="shared" si="17"/>
        <v>0</v>
      </c>
      <c r="J79" s="180">
        <f t="shared" si="17"/>
        <v>0</v>
      </c>
      <c r="K79" s="162">
        <f>SUM(C79:J79)</f>
        <v>156223300</v>
      </c>
      <c r="M79" s="149"/>
      <c r="N79" s="175"/>
      <c r="P79" s="72"/>
      <c r="Q79" s="72"/>
      <c r="R79" s="72"/>
    </row>
    <row r="80" spans="1:18" ht="15">
      <c r="A80" s="159" t="s">
        <v>248</v>
      </c>
      <c r="B80" s="185" t="s">
        <v>249</v>
      </c>
      <c r="C80" s="171">
        <v>75601934</v>
      </c>
      <c r="D80" s="171">
        <v>3982793</v>
      </c>
      <c r="E80" s="171">
        <v>6999999</v>
      </c>
      <c r="F80" s="171">
        <v>3008054</v>
      </c>
      <c r="G80" s="171">
        <v>0</v>
      </c>
      <c r="H80" s="171">
        <v>11865000</v>
      </c>
      <c r="I80" s="171">
        <v>0</v>
      </c>
      <c r="J80" s="171">
        <v>0</v>
      </c>
      <c r="K80" s="162">
        <f>SUM(C80:J80)</f>
        <v>101457780</v>
      </c>
      <c r="M80" s="149"/>
      <c r="N80" s="175"/>
      <c r="P80" s="72"/>
      <c r="Q80" s="72"/>
      <c r="R80" s="72"/>
    </row>
    <row r="81" spans="1:18" ht="15">
      <c r="A81" s="159" t="s">
        <v>250</v>
      </c>
      <c r="B81" s="185" t="s">
        <v>251</v>
      </c>
      <c r="C81" s="171">
        <v>39909731</v>
      </c>
      <c r="D81" s="171">
        <v>20000</v>
      </c>
      <c r="E81" s="171">
        <v>970146</v>
      </c>
      <c r="F81" s="171">
        <v>1595497</v>
      </c>
      <c r="G81" s="171">
        <v>970146</v>
      </c>
      <c r="H81" s="171">
        <v>11300000</v>
      </c>
      <c r="I81" s="171">
        <v>0</v>
      </c>
      <c r="J81" s="171">
        <v>0</v>
      </c>
      <c r="K81" s="162">
        <f>SUM(C81:J81)</f>
        <v>54765520</v>
      </c>
      <c r="M81" s="149"/>
      <c r="N81" s="175"/>
      <c r="P81" s="72"/>
      <c r="Q81" s="72"/>
      <c r="R81" s="72"/>
    </row>
    <row r="82" spans="2:18" ht="15">
      <c r="B82" s="185"/>
      <c r="C82" s="171"/>
      <c r="D82" s="172"/>
      <c r="E82" s="147"/>
      <c r="F82" s="72"/>
      <c r="G82" s="147"/>
      <c r="H82" s="147"/>
      <c r="I82" s="72"/>
      <c r="J82" s="72"/>
      <c r="K82" s="162"/>
      <c r="M82" s="166"/>
      <c r="N82" s="175"/>
      <c r="P82" s="72"/>
      <c r="Q82" s="72"/>
      <c r="R82" s="72"/>
    </row>
    <row r="83" spans="1:18" s="164" customFormat="1" ht="15">
      <c r="A83" s="186" t="s">
        <v>371</v>
      </c>
      <c r="B83" s="164" t="s">
        <v>372</v>
      </c>
      <c r="C83" s="180">
        <f>SUM(C84:C90)</f>
        <v>451925315</v>
      </c>
      <c r="D83" s="180">
        <f aca="true" t="shared" si="18" ref="D83:J83">SUM(D84:D90)</f>
        <v>95183108</v>
      </c>
      <c r="E83" s="180">
        <f t="shared" si="18"/>
        <v>121339536</v>
      </c>
      <c r="F83" s="180">
        <f t="shared" si="18"/>
        <v>27657176</v>
      </c>
      <c r="G83" s="180">
        <f t="shared" si="18"/>
        <v>8795745</v>
      </c>
      <c r="H83" s="180">
        <f t="shared" si="18"/>
        <v>83620000</v>
      </c>
      <c r="I83" s="180">
        <f t="shared" si="18"/>
        <v>1093522</v>
      </c>
      <c r="J83" s="180">
        <f t="shared" si="18"/>
        <v>7732169</v>
      </c>
      <c r="K83" s="162">
        <f aca="true" t="shared" si="19" ref="K83:K90">SUM(C83:J83)</f>
        <v>797346571</v>
      </c>
      <c r="M83" s="166"/>
      <c r="N83" s="183"/>
      <c r="P83" s="163"/>
      <c r="Q83" s="163"/>
      <c r="R83" s="163"/>
    </row>
    <row r="84" spans="1:18" ht="15">
      <c r="A84" s="159" t="s">
        <v>252</v>
      </c>
      <c r="B84" s="185" t="s">
        <v>253</v>
      </c>
      <c r="C84" s="171">
        <v>192738489</v>
      </c>
      <c r="D84" s="171">
        <v>14384006</v>
      </c>
      <c r="E84" s="171">
        <v>26132254</v>
      </c>
      <c r="F84" s="171">
        <v>11880390</v>
      </c>
      <c r="G84" s="171">
        <v>5283112</v>
      </c>
      <c r="H84" s="171">
        <v>83620000</v>
      </c>
      <c r="I84" s="171">
        <v>0</v>
      </c>
      <c r="J84" s="171">
        <v>2379608</v>
      </c>
      <c r="K84" s="162">
        <f t="shared" si="19"/>
        <v>336417859</v>
      </c>
      <c r="M84" s="72"/>
      <c r="N84" s="175"/>
      <c r="P84" s="72"/>
      <c r="Q84" s="72"/>
      <c r="R84" s="72"/>
    </row>
    <row r="85" spans="1:18" ht="15">
      <c r="A85" s="159" t="s">
        <v>254</v>
      </c>
      <c r="B85" s="185" t="s">
        <v>255</v>
      </c>
      <c r="C85" s="171">
        <v>9190977</v>
      </c>
      <c r="D85" s="171">
        <v>670691</v>
      </c>
      <c r="E85" s="171">
        <v>0</v>
      </c>
      <c r="F85" s="171">
        <v>199315</v>
      </c>
      <c r="G85" s="171">
        <v>17057</v>
      </c>
      <c r="H85" s="171">
        <v>0</v>
      </c>
      <c r="I85" s="171">
        <v>0</v>
      </c>
      <c r="J85" s="171">
        <v>291949</v>
      </c>
      <c r="K85" s="162">
        <f t="shared" si="19"/>
        <v>10369989</v>
      </c>
      <c r="M85" s="72"/>
      <c r="N85" s="175"/>
      <c r="P85" s="72"/>
      <c r="Q85" s="72"/>
      <c r="R85" s="72"/>
    </row>
    <row r="86" spans="1:18" ht="15">
      <c r="A86" s="159" t="s">
        <v>256</v>
      </c>
      <c r="B86" s="185" t="s">
        <v>257</v>
      </c>
      <c r="C86" s="171">
        <v>40867956</v>
      </c>
      <c r="D86" s="171">
        <v>1976431</v>
      </c>
      <c r="E86" s="171">
        <v>0</v>
      </c>
      <c r="F86" s="171">
        <v>5112755</v>
      </c>
      <c r="G86" s="171">
        <v>0</v>
      </c>
      <c r="H86" s="171">
        <v>0</v>
      </c>
      <c r="I86" s="171">
        <v>0</v>
      </c>
      <c r="J86" s="171">
        <v>0</v>
      </c>
      <c r="K86" s="162">
        <f t="shared" si="19"/>
        <v>47957142</v>
      </c>
      <c r="M86" s="72"/>
      <c r="N86" s="175"/>
      <c r="P86" s="72"/>
      <c r="Q86" s="72"/>
      <c r="R86" s="72"/>
    </row>
    <row r="87" spans="1:18" ht="15">
      <c r="A87" s="159" t="s">
        <v>258</v>
      </c>
      <c r="B87" s="185" t="s">
        <v>259</v>
      </c>
      <c r="C87" s="171">
        <v>58620505</v>
      </c>
      <c r="D87" s="171">
        <v>5993292</v>
      </c>
      <c r="E87" s="171">
        <v>0</v>
      </c>
      <c r="F87" s="171">
        <v>1755184</v>
      </c>
      <c r="G87" s="171">
        <v>45539</v>
      </c>
      <c r="H87" s="171">
        <v>0</v>
      </c>
      <c r="I87" s="171">
        <v>0</v>
      </c>
      <c r="J87" s="171">
        <v>526871</v>
      </c>
      <c r="K87" s="162">
        <f t="shared" si="19"/>
        <v>66941391</v>
      </c>
      <c r="M87" s="147"/>
      <c r="N87" s="175"/>
      <c r="P87" s="72"/>
      <c r="Q87" s="72"/>
      <c r="R87" s="72"/>
    </row>
    <row r="88" spans="1:18" ht="15">
      <c r="A88" s="159" t="s">
        <v>260</v>
      </c>
      <c r="B88" s="185" t="s">
        <v>261</v>
      </c>
      <c r="C88" s="171">
        <v>23931835</v>
      </c>
      <c r="D88" s="171">
        <v>36266664</v>
      </c>
      <c r="E88" s="171">
        <v>12379133</v>
      </c>
      <c r="F88" s="171">
        <v>4850586</v>
      </c>
      <c r="G88" s="171">
        <v>3257928</v>
      </c>
      <c r="H88" s="171">
        <v>0</v>
      </c>
      <c r="I88" s="171">
        <v>364508</v>
      </c>
      <c r="J88" s="171">
        <v>1621373</v>
      </c>
      <c r="K88" s="162">
        <f t="shared" si="19"/>
        <v>82672027</v>
      </c>
      <c r="M88" s="166"/>
      <c r="N88" s="175"/>
      <c r="P88" s="72"/>
      <c r="Q88" s="72"/>
      <c r="R88" s="72"/>
    </row>
    <row r="89" spans="1:18" ht="15">
      <c r="A89" s="159" t="s">
        <v>262</v>
      </c>
      <c r="B89" s="185" t="s">
        <v>263</v>
      </c>
      <c r="C89" s="171">
        <v>88965103</v>
      </c>
      <c r="D89" s="171">
        <v>31321900</v>
      </c>
      <c r="E89" s="171">
        <v>0</v>
      </c>
      <c r="F89" s="171">
        <v>3330102</v>
      </c>
      <c r="G89" s="171">
        <v>192109</v>
      </c>
      <c r="H89" s="171">
        <v>0</v>
      </c>
      <c r="I89" s="171">
        <v>214412</v>
      </c>
      <c r="J89" s="171">
        <v>2667210</v>
      </c>
      <c r="K89" s="162">
        <f t="shared" si="19"/>
        <v>126690836</v>
      </c>
      <c r="M89" s="72"/>
      <c r="N89" s="175"/>
      <c r="P89" s="72"/>
      <c r="Q89" s="72"/>
      <c r="R89" s="72"/>
    </row>
    <row r="90" spans="1:18" ht="15">
      <c r="A90" s="159" t="s">
        <v>264</v>
      </c>
      <c r="B90" s="185" t="s">
        <v>265</v>
      </c>
      <c r="C90" s="171">
        <v>37610450</v>
      </c>
      <c r="D90" s="171">
        <v>4570124</v>
      </c>
      <c r="E90" s="171">
        <v>82828149</v>
      </c>
      <c r="F90" s="171">
        <v>528844</v>
      </c>
      <c r="G90" s="171">
        <v>0</v>
      </c>
      <c r="H90" s="171">
        <v>0</v>
      </c>
      <c r="I90" s="171">
        <v>514602</v>
      </c>
      <c r="J90" s="171">
        <v>245158</v>
      </c>
      <c r="K90" s="162">
        <f t="shared" si="19"/>
        <v>126297327</v>
      </c>
      <c r="M90" s="72"/>
      <c r="N90" s="175"/>
      <c r="P90" s="72"/>
      <c r="Q90" s="72"/>
      <c r="R90" s="72"/>
    </row>
    <row r="91" spans="2:18" ht="15">
      <c r="B91" s="185"/>
      <c r="C91" s="171"/>
      <c r="D91" s="172"/>
      <c r="E91" s="147"/>
      <c r="F91" s="72"/>
      <c r="G91" s="147"/>
      <c r="H91" s="147"/>
      <c r="I91" s="72"/>
      <c r="J91" s="72"/>
      <c r="K91" s="162"/>
      <c r="M91" s="72"/>
      <c r="N91" s="175"/>
      <c r="P91" s="72"/>
      <c r="Q91" s="72"/>
      <c r="R91" s="72"/>
    </row>
    <row r="92" spans="1:18" s="164" customFormat="1" ht="15">
      <c r="A92" s="186" t="s">
        <v>373</v>
      </c>
      <c r="B92" s="164" t="s">
        <v>374</v>
      </c>
      <c r="C92" s="180">
        <f aca="true" t="shared" si="20" ref="C92:J92">SUM(C93:C93)</f>
        <v>586683</v>
      </c>
      <c r="D92" s="180">
        <f t="shared" si="20"/>
        <v>152598</v>
      </c>
      <c r="E92" s="180">
        <f t="shared" si="20"/>
        <v>0</v>
      </c>
      <c r="F92" s="180">
        <f t="shared" si="20"/>
        <v>0</v>
      </c>
      <c r="G92" s="180">
        <f t="shared" si="20"/>
        <v>261596</v>
      </c>
      <c r="H92" s="180">
        <f t="shared" si="20"/>
        <v>0</v>
      </c>
      <c r="I92" s="180">
        <f t="shared" si="20"/>
        <v>0</v>
      </c>
      <c r="J92" s="180">
        <f t="shared" si="20"/>
        <v>0</v>
      </c>
      <c r="K92" s="162">
        <f>SUM(C92:J92)</f>
        <v>1000877</v>
      </c>
      <c r="L92" s="163"/>
      <c r="M92" s="166"/>
      <c r="N92" s="183"/>
      <c r="P92" s="163"/>
      <c r="Q92" s="163"/>
      <c r="R92" s="163"/>
    </row>
    <row r="93" spans="1:18" ht="15">
      <c r="A93" s="159" t="s">
        <v>266</v>
      </c>
      <c r="B93" s="185" t="s">
        <v>267</v>
      </c>
      <c r="C93" s="171">
        <v>586683</v>
      </c>
      <c r="D93" s="171">
        <v>152598</v>
      </c>
      <c r="E93" s="171">
        <v>0</v>
      </c>
      <c r="F93" s="171">
        <v>0</v>
      </c>
      <c r="G93" s="171">
        <v>261596</v>
      </c>
      <c r="H93" s="171">
        <v>0</v>
      </c>
      <c r="I93" s="171">
        <v>0</v>
      </c>
      <c r="J93" s="171">
        <v>0</v>
      </c>
      <c r="K93" s="162">
        <f>SUM(C93:J93)</f>
        <v>1000877</v>
      </c>
      <c r="N93" s="175"/>
      <c r="P93" s="72"/>
      <c r="Q93" s="72"/>
      <c r="R93" s="72"/>
    </row>
    <row r="94" spans="3:18" ht="15">
      <c r="C94" s="171"/>
      <c r="D94" s="172"/>
      <c r="E94" s="147"/>
      <c r="F94" s="72"/>
      <c r="G94" s="147"/>
      <c r="H94" s="147"/>
      <c r="I94" s="72"/>
      <c r="J94" s="72"/>
      <c r="K94" s="162"/>
      <c r="N94" s="175"/>
      <c r="P94" s="72"/>
      <c r="Q94" s="72"/>
      <c r="R94" s="72"/>
    </row>
    <row r="95" spans="3:18" ht="15">
      <c r="C95" s="171"/>
      <c r="D95" s="172"/>
      <c r="E95" s="147"/>
      <c r="F95" s="72"/>
      <c r="G95" s="147"/>
      <c r="H95" s="147"/>
      <c r="I95" s="72"/>
      <c r="J95" s="72"/>
      <c r="K95" s="162"/>
      <c r="N95" s="175"/>
      <c r="P95" s="72"/>
      <c r="Q95" s="72"/>
      <c r="R95" s="72"/>
    </row>
    <row r="96" spans="1:15" s="202" customFormat="1" ht="15">
      <c r="A96" s="188">
        <v>2</v>
      </c>
      <c r="B96" s="189" t="s">
        <v>188</v>
      </c>
      <c r="C96" s="190">
        <f>+C98+C105+C109+C118+C122</f>
        <v>946746337</v>
      </c>
      <c r="D96" s="190">
        <f aca="true" t="shared" si="21" ref="D96:K96">+D98+D105+D109+D118+D122</f>
        <v>414255115</v>
      </c>
      <c r="E96" s="190">
        <f t="shared" si="21"/>
        <v>1190269777</v>
      </c>
      <c r="F96" s="190">
        <f t="shared" si="21"/>
        <v>210329208</v>
      </c>
      <c r="G96" s="190">
        <f t="shared" si="21"/>
        <v>50193445</v>
      </c>
      <c r="H96" s="190">
        <f t="shared" si="21"/>
        <v>9040000</v>
      </c>
      <c r="I96" s="190">
        <f t="shared" si="21"/>
        <v>5107570</v>
      </c>
      <c r="J96" s="190">
        <f t="shared" si="21"/>
        <v>46565259</v>
      </c>
      <c r="K96" s="190">
        <f t="shared" si="21"/>
        <v>2872506711</v>
      </c>
      <c r="L96" s="198"/>
      <c r="M96" s="199"/>
      <c r="N96" s="200"/>
      <c r="O96" s="201"/>
    </row>
    <row r="97" spans="1:18" ht="15">
      <c r="A97" s="154"/>
      <c r="B97" s="167"/>
      <c r="C97" s="171"/>
      <c r="D97" s="172"/>
      <c r="E97" s="147"/>
      <c r="F97" s="72"/>
      <c r="G97" s="147"/>
      <c r="H97" s="147"/>
      <c r="I97" s="72"/>
      <c r="J97" s="72"/>
      <c r="K97" s="162"/>
      <c r="N97" s="175"/>
      <c r="P97" s="72"/>
      <c r="Q97" s="72"/>
      <c r="R97" s="72"/>
    </row>
    <row r="98" spans="1:18" ht="15">
      <c r="A98" s="154" t="s">
        <v>375</v>
      </c>
      <c r="B98" s="164" t="s">
        <v>376</v>
      </c>
      <c r="C98" s="180">
        <f>SUM(C99:C103)</f>
        <v>287107767</v>
      </c>
      <c r="D98" s="180">
        <f aca="true" t="shared" si="22" ref="D98:J98">SUM(D99:D103)</f>
        <v>131095560</v>
      </c>
      <c r="E98" s="180">
        <f t="shared" si="22"/>
        <v>492595245</v>
      </c>
      <c r="F98" s="180">
        <f t="shared" si="22"/>
        <v>101149562</v>
      </c>
      <c r="G98" s="180">
        <f t="shared" si="22"/>
        <v>20354084</v>
      </c>
      <c r="H98" s="180">
        <f t="shared" si="22"/>
        <v>0</v>
      </c>
      <c r="I98" s="180">
        <f t="shared" si="22"/>
        <v>1227943</v>
      </c>
      <c r="J98" s="180">
        <f t="shared" si="22"/>
        <v>15414181</v>
      </c>
      <c r="K98" s="162">
        <f aca="true" t="shared" si="23" ref="K98:K103">SUM(C98:J98)</f>
        <v>1048944342</v>
      </c>
      <c r="N98" s="175"/>
      <c r="P98" s="72"/>
      <c r="Q98" s="72"/>
      <c r="R98" s="72"/>
    </row>
    <row r="99" spans="1:18" ht="15">
      <c r="A99" s="159" t="s">
        <v>268</v>
      </c>
      <c r="B99" s="185" t="s">
        <v>269</v>
      </c>
      <c r="C99" s="171">
        <v>140542588</v>
      </c>
      <c r="D99" s="171">
        <v>6407679</v>
      </c>
      <c r="E99" s="171">
        <v>240796380</v>
      </c>
      <c r="F99" s="171">
        <v>35136209</v>
      </c>
      <c r="G99" s="171">
        <v>1686981</v>
      </c>
      <c r="H99" s="171">
        <v>0</v>
      </c>
      <c r="I99" s="171">
        <v>0</v>
      </c>
      <c r="J99" s="171">
        <v>121847</v>
      </c>
      <c r="K99" s="162">
        <f t="shared" si="23"/>
        <v>424691684</v>
      </c>
      <c r="N99" s="175"/>
      <c r="O99" s="174"/>
      <c r="P99" s="72"/>
      <c r="Q99" s="72"/>
      <c r="R99" s="72"/>
    </row>
    <row r="100" spans="1:18" ht="15">
      <c r="A100" s="159" t="s">
        <v>270</v>
      </c>
      <c r="B100" s="185" t="s">
        <v>271</v>
      </c>
      <c r="C100" s="171">
        <v>9094979</v>
      </c>
      <c r="D100" s="171">
        <v>45470</v>
      </c>
      <c r="E100" s="171">
        <v>99700460</v>
      </c>
      <c r="F100" s="171">
        <v>7375</v>
      </c>
      <c r="G100" s="171">
        <v>1844</v>
      </c>
      <c r="H100" s="171">
        <v>0</v>
      </c>
      <c r="I100" s="171">
        <v>0</v>
      </c>
      <c r="J100" s="171">
        <v>3073</v>
      </c>
      <c r="K100" s="162">
        <f t="shared" si="23"/>
        <v>108853201</v>
      </c>
      <c r="N100" s="168"/>
      <c r="O100" s="169"/>
      <c r="P100" s="72"/>
      <c r="Q100" s="72"/>
      <c r="R100" s="72"/>
    </row>
    <row r="101" spans="1:18" ht="15">
      <c r="A101" s="159" t="s">
        <v>272</v>
      </c>
      <c r="B101" s="185" t="s">
        <v>273</v>
      </c>
      <c r="C101" s="171">
        <v>0</v>
      </c>
      <c r="D101" s="171">
        <v>0</v>
      </c>
      <c r="E101" s="171">
        <v>248600</v>
      </c>
      <c r="F101" s="171">
        <v>0</v>
      </c>
      <c r="G101" s="171">
        <v>0</v>
      </c>
      <c r="H101" s="171">
        <v>0</v>
      </c>
      <c r="I101" s="171">
        <v>0</v>
      </c>
      <c r="J101" s="171">
        <v>0</v>
      </c>
      <c r="K101" s="162">
        <f t="shared" si="23"/>
        <v>248600</v>
      </c>
      <c r="N101" s="175"/>
      <c r="P101" s="72"/>
      <c r="Q101" s="72"/>
      <c r="R101" s="72"/>
    </row>
    <row r="102" spans="1:25" ht="15">
      <c r="A102" s="159" t="s">
        <v>274</v>
      </c>
      <c r="B102" s="185" t="s">
        <v>275</v>
      </c>
      <c r="C102" s="171">
        <v>131012607</v>
      </c>
      <c r="D102" s="171">
        <v>124206858</v>
      </c>
      <c r="E102" s="171">
        <v>31699194</v>
      </c>
      <c r="F102" s="171">
        <v>66005978</v>
      </c>
      <c r="G102" s="171">
        <v>18665259</v>
      </c>
      <c r="H102" s="171">
        <v>0</v>
      </c>
      <c r="I102" s="171">
        <v>1227943</v>
      </c>
      <c r="J102" s="171">
        <v>15133259</v>
      </c>
      <c r="K102" s="162">
        <f t="shared" si="23"/>
        <v>387951098</v>
      </c>
      <c r="N102" s="175"/>
      <c r="P102" s="72"/>
      <c r="Q102" s="72"/>
      <c r="R102" s="72"/>
      <c r="X102" s="164"/>
      <c r="Y102" s="164"/>
    </row>
    <row r="103" spans="1:18" ht="15">
      <c r="A103" s="170" t="s">
        <v>276</v>
      </c>
      <c r="B103" s="146" t="s">
        <v>277</v>
      </c>
      <c r="C103" s="171">
        <v>6457593</v>
      </c>
      <c r="D103" s="171">
        <v>435553</v>
      </c>
      <c r="E103" s="171">
        <v>120150611</v>
      </c>
      <c r="F103" s="171">
        <v>0</v>
      </c>
      <c r="G103" s="171">
        <v>0</v>
      </c>
      <c r="H103" s="171">
        <v>0</v>
      </c>
      <c r="I103" s="171">
        <v>0</v>
      </c>
      <c r="J103" s="171">
        <v>156002</v>
      </c>
      <c r="K103" s="162">
        <f t="shared" si="23"/>
        <v>127199759</v>
      </c>
      <c r="L103" s="147"/>
      <c r="M103" s="72"/>
      <c r="N103" s="150"/>
      <c r="P103" s="72"/>
      <c r="Q103" s="72"/>
      <c r="R103" s="72"/>
    </row>
    <row r="104" spans="1:18" s="164" customFormat="1" ht="15">
      <c r="A104" s="159"/>
      <c r="B104" s="185"/>
      <c r="C104" s="147"/>
      <c r="D104" s="147"/>
      <c r="E104" s="147"/>
      <c r="F104" s="147"/>
      <c r="G104" s="147"/>
      <c r="H104" s="147"/>
      <c r="I104" s="147"/>
      <c r="J104" s="147"/>
      <c r="K104" s="162"/>
      <c r="M104" s="148"/>
      <c r="N104" s="175"/>
      <c r="P104" s="72"/>
      <c r="Q104" s="72"/>
      <c r="R104" s="72"/>
    </row>
    <row r="105" spans="1:18" s="164" customFormat="1" ht="15">
      <c r="A105" s="154" t="s">
        <v>377</v>
      </c>
      <c r="B105" s="164" t="s">
        <v>378</v>
      </c>
      <c r="C105" s="162">
        <f aca="true" t="shared" si="24" ref="C105:J105">SUM(C106:C107)</f>
        <v>8302748</v>
      </c>
      <c r="D105" s="162">
        <f t="shared" si="24"/>
        <v>741376</v>
      </c>
      <c r="E105" s="162">
        <f t="shared" si="24"/>
        <v>45783096</v>
      </c>
      <c r="F105" s="162">
        <f t="shared" si="24"/>
        <v>2105290</v>
      </c>
      <c r="G105" s="162">
        <f t="shared" si="24"/>
        <v>532584</v>
      </c>
      <c r="H105" s="162">
        <f t="shared" si="24"/>
        <v>0</v>
      </c>
      <c r="I105" s="162">
        <f t="shared" si="24"/>
        <v>633433</v>
      </c>
      <c r="J105" s="162">
        <f t="shared" si="24"/>
        <v>15438</v>
      </c>
      <c r="K105" s="162">
        <f>SUM(C105:J105)</f>
        <v>58113965</v>
      </c>
      <c r="M105" s="148"/>
      <c r="N105" s="175"/>
      <c r="P105" s="72"/>
      <c r="Q105" s="72"/>
      <c r="R105" s="72"/>
    </row>
    <row r="106" spans="1:18" ht="15">
      <c r="A106" s="159" t="s">
        <v>278</v>
      </c>
      <c r="B106" s="185" t="s">
        <v>279</v>
      </c>
      <c r="C106" s="171">
        <v>8302748</v>
      </c>
      <c r="D106" s="171">
        <v>741376</v>
      </c>
      <c r="E106" s="171">
        <v>43539432</v>
      </c>
      <c r="F106" s="171">
        <v>2105290</v>
      </c>
      <c r="G106" s="171">
        <v>532584</v>
      </c>
      <c r="H106" s="171">
        <v>0</v>
      </c>
      <c r="I106" s="171">
        <v>633433</v>
      </c>
      <c r="J106" s="171">
        <v>15438</v>
      </c>
      <c r="K106" s="162">
        <f>SUM(C106:J106)</f>
        <v>55870301</v>
      </c>
      <c r="N106" s="175"/>
      <c r="P106" s="72"/>
      <c r="Q106" s="72"/>
      <c r="R106" s="72"/>
    </row>
    <row r="107" spans="1:18" ht="15">
      <c r="A107" s="159" t="s">
        <v>280</v>
      </c>
      <c r="B107" s="185" t="s">
        <v>281</v>
      </c>
      <c r="C107" s="171">
        <v>0</v>
      </c>
      <c r="D107" s="171">
        <v>0</v>
      </c>
      <c r="E107" s="171">
        <v>2243664</v>
      </c>
      <c r="F107" s="171">
        <v>0</v>
      </c>
      <c r="G107" s="171">
        <v>0</v>
      </c>
      <c r="H107" s="171">
        <v>0</v>
      </c>
      <c r="I107" s="171">
        <v>0</v>
      </c>
      <c r="J107" s="171">
        <v>0</v>
      </c>
      <c r="K107" s="162">
        <f>SUM(C107:J107)</f>
        <v>2243664</v>
      </c>
      <c r="N107" s="175"/>
      <c r="P107" s="72"/>
      <c r="Q107" s="72"/>
      <c r="R107" s="72"/>
    </row>
    <row r="108" spans="2:18" ht="15">
      <c r="B108" s="185"/>
      <c r="C108" s="171"/>
      <c r="D108" s="172"/>
      <c r="E108" s="147"/>
      <c r="F108" s="72"/>
      <c r="G108" s="147"/>
      <c r="H108" s="147"/>
      <c r="I108" s="149"/>
      <c r="J108" s="177"/>
      <c r="K108" s="162"/>
      <c r="N108" s="175"/>
      <c r="P108" s="72"/>
      <c r="Q108" s="72"/>
      <c r="R108" s="72"/>
    </row>
    <row r="109" spans="1:18" ht="15">
      <c r="A109" s="154" t="s">
        <v>379</v>
      </c>
      <c r="B109" s="164" t="s">
        <v>380</v>
      </c>
      <c r="C109" s="180">
        <f>SUM(C110:C116)</f>
        <v>160292756</v>
      </c>
      <c r="D109" s="180">
        <f aca="true" t="shared" si="25" ref="D109:J109">SUM(D110:D116)</f>
        <v>10839059</v>
      </c>
      <c r="E109" s="180">
        <f t="shared" si="25"/>
        <v>27284841</v>
      </c>
      <c r="F109" s="180">
        <f t="shared" si="25"/>
        <v>2477907</v>
      </c>
      <c r="G109" s="180">
        <f t="shared" si="25"/>
        <v>1027018</v>
      </c>
      <c r="H109" s="180">
        <f t="shared" si="25"/>
        <v>0</v>
      </c>
      <c r="I109" s="180">
        <f t="shared" si="25"/>
        <v>141847</v>
      </c>
      <c r="J109" s="180">
        <f t="shared" si="25"/>
        <v>1706818</v>
      </c>
      <c r="K109" s="162">
        <f aca="true" t="shared" si="26" ref="K109:K118">SUM(C109:J109)</f>
        <v>203770246</v>
      </c>
      <c r="N109" s="175"/>
      <c r="P109" s="72"/>
      <c r="Q109" s="72"/>
      <c r="R109" s="72"/>
    </row>
    <row r="110" spans="1:25" ht="15">
      <c r="A110" s="159" t="s">
        <v>282</v>
      </c>
      <c r="B110" s="185" t="s">
        <v>283</v>
      </c>
      <c r="C110" s="171">
        <v>33247209</v>
      </c>
      <c r="D110" s="171">
        <v>2513300</v>
      </c>
      <c r="E110" s="171">
        <v>4350602</v>
      </c>
      <c r="F110" s="171">
        <v>418695</v>
      </c>
      <c r="G110" s="171">
        <v>53815</v>
      </c>
      <c r="H110" s="171">
        <v>0</v>
      </c>
      <c r="I110" s="171">
        <v>0</v>
      </c>
      <c r="J110" s="171">
        <v>353476</v>
      </c>
      <c r="K110" s="162">
        <f t="shared" si="26"/>
        <v>40937097</v>
      </c>
      <c r="N110" s="175"/>
      <c r="P110" s="72"/>
      <c r="Q110" s="72"/>
      <c r="R110" s="72"/>
      <c r="X110" s="164"/>
      <c r="Y110" s="164"/>
    </row>
    <row r="111" spans="1:25" s="164" customFormat="1" ht="15">
      <c r="A111" s="159" t="s">
        <v>284</v>
      </c>
      <c r="B111" s="185" t="s">
        <v>285</v>
      </c>
      <c r="C111" s="171">
        <v>2896888</v>
      </c>
      <c r="D111" s="171">
        <v>127994</v>
      </c>
      <c r="E111" s="171">
        <v>0</v>
      </c>
      <c r="F111" s="171">
        <v>0</v>
      </c>
      <c r="G111" s="171">
        <v>0</v>
      </c>
      <c r="H111" s="171">
        <v>0</v>
      </c>
      <c r="I111" s="171">
        <v>0</v>
      </c>
      <c r="J111" s="171">
        <v>0</v>
      </c>
      <c r="K111" s="162">
        <f t="shared" si="26"/>
        <v>3024882</v>
      </c>
      <c r="M111" s="148"/>
      <c r="N111" s="175"/>
      <c r="P111" s="72"/>
      <c r="Q111" s="72"/>
      <c r="R111" s="72"/>
      <c r="X111" s="148"/>
      <c r="Y111" s="148"/>
    </row>
    <row r="112" spans="1:18" ht="15">
      <c r="A112" s="159" t="s">
        <v>286</v>
      </c>
      <c r="B112" s="185" t="s">
        <v>287</v>
      </c>
      <c r="C112" s="171">
        <v>14566284</v>
      </c>
      <c r="D112" s="171">
        <v>1640743</v>
      </c>
      <c r="E112" s="171">
        <v>269573</v>
      </c>
      <c r="F112" s="171">
        <v>621500</v>
      </c>
      <c r="G112" s="171">
        <v>0</v>
      </c>
      <c r="H112" s="171">
        <v>0</v>
      </c>
      <c r="I112" s="171">
        <v>0</v>
      </c>
      <c r="J112" s="171">
        <v>779157</v>
      </c>
      <c r="K112" s="162">
        <f t="shared" si="26"/>
        <v>17877257</v>
      </c>
      <c r="M112" s="72"/>
      <c r="N112" s="175"/>
      <c r="P112" s="72"/>
      <c r="Q112" s="72"/>
      <c r="R112" s="72"/>
    </row>
    <row r="113" spans="1:18" ht="15">
      <c r="A113" s="159" t="s">
        <v>288</v>
      </c>
      <c r="B113" s="185" t="s">
        <v>289</v>
      </c>
      <c r="C113" s="171">
        <v>68323608</v>
      </c>
      <c r="D113" s="171">
        <v>5576157</v>
      </c>
      <c r="E113" s="171">
        <v>18395829</v>
      </c>
      <c r="F113" s="171">
        <v>1436872</v>
      </c>
      <c r="G113" s="171">
        <v>973203</v>
      </c>
      <c r="H113" s="171">
        <v>0</v>
      </c>
      <c r="I113" s="171">
        <v>141847</v>
      </c>
      <c r="J113" s="171">
        <v>462933</v>
      </c>
      <c r="K113" s="162">
        <f t="shared" si="26"/>
        <v>95310449</v>
      </c>
      <c r="M113" s="72"/>
      <c r="N113" s="175"/>
      <c r="P113" s="72"/>
      <c r="Q113" s="72"/>
      <c r="R113" s="72"/>
    </row>
    <row r="114" spans="1:18" ht="15">
      <c r="A114" s="159" t="s">
        <v>290</v>
      </c>
      <c r="B114" s="185" t="s">
        <v>291</v>
      </c>
      <c r="C114" s="171">
        <v>4453626</v>
      </c>
      <c r="D114" s="171">
        <v>175825</v>
      </c>
      <c r="E114" s="171">
        <v>320721</v>
      </c>
      <c r="F114" s="171">
        <v>0</v>
      </c>
      <c r="G114" s="171">
        <v>0</v>
      </c>
      <c r="H114" s="171">
        <v>0</v>
      </c>
      <c r="I114" s="171">
        <v>0</v>
      </c>
      <c r="J114" s="171">
        <v>10565</v>
      </c>
      <c r="K114" s="162">
        <f t="shared" si="26"/>
        <v>4960737</v>
      </c>
      <c r="M114" s="72"/>
      <c r="N114" s="175"/>
      <c r="P114" s="72"/>
      <c r="Q114" s="72"/>
      <c r="R114" s="72"/>
    </row>
    <row r="115" spans="1:18" ht="15">
      <c r="A115" s="159" t="s">
        <v>292</v>
      </c>
      <c r="B115" s="185" t="s">
        <v>293</v>
      </c>
      <c r="C115" s="171">
        <v>13559914</v>
      </c>
      <c r="D115" s="171">
        <v>496428</v>
      </c>
      <c r="E115" s="171">
        <v>3690876</v>
      </c>
      <c r="F115" s="171">
        <v>840</v>
      </c>
      <c r="G115" s="171">
        <v>0</v>
      </c>
      <c r="H115" s="171">
        <v>0</v>
      </c>
      <c r="I115" s="171">
        <v>0</v>
      </c>
      <c r="J115" s="171">
        <v>61749</v>
      </c>
      <c r="K115" s="162">
        <f t="shared" si="26"/>
        <v>17809807</v>
      </c>
      <c r="M115" s="72"/>
      <c r="N115" s="175"/>
      <c r="P115" s="72"/>
      <c r="Q115" s="72"/>
      <c r="R115" s="72"/>
    </row>
    <row r="116" spans="1:18" ht="15">
      <c r="A116" s="159" t="s">
        <v>294</v>
      </c>
      <c r="B116" s="185" t="s">
        <v>295</v>
      </c>
      <c r="C116" s="171">
        <v>23245227</v>
      </c>
      <c r="D116" s="171">
        <v>308612</v>
      </c>
      <c r="E116" s="171">
        <v>257240</v>
      </c>
      <c r="F116" s="171">
        <v>0</v>
      </c>
      <c r="G116" s="171">
        <v>0</v>
      </c>
      <c r="H116" s="171">
        <v>0</v>
      </c>
      <c r="I116" s="171">
        <v>0</v>
      </c>
      <c r="J116" s="171">
        <v>38938</v>
      </c>
      <c r="K116" s="162">
        <f t="shared" si="26"/>
        <v>23850017</v>
      </c>
      <c r="M116" s="72"/>
      <c r="N116" s="175"/>
      <c r="P116" s="164"/>
      <c r="Q116" s="164"/>
      <c r="R116" s="164"/>
    </row>
    <row r="117" spans="2:18" ht="15">
      <c r="B117" s="185"/>
      <c r="C117" s="171"/>
      <c r="D117" s="172"/>
      <c r="E117" s="147"/>
      <c r="F117" s="147"/>
      <c r="G117" s="147"/>
      <c r="H117" s="147"/>
      <c r="I117" s="72"/>
      <c r="J117" s="72"/>
      <c r="K117" s="162"/>
      <c r="M117" s="72"/>
      <c r="N117" s="175"/>
      <c r="P117" s="164"/>
      <c r="Q117" s="164"/>
      <c r="R117" s="164"/>
    </row>
    <row r="118" spans="1:18" ht="15">
      <c r="A118" s="154" t="s">
        <v>381</v>
      </c>
      <c r="B118" s="164" t="s">
        <v>382</v>
      </c>
      <c r="C118" s="180">
        <f>SUM(C119:C120)</f>
        <v>181278537</v>
      </c>
      <c r="D118" s="180">
        <f aca="true" t="shared" si="27" ref="D118:J118">SUM(D119:D120)</f>
        <v>35543886</v>
      </c>
      <c r="E118" s="180">
        <f t="shared" si="27"/>
        <v>237317391</v>
      </c>
      <c r="F118" s="180">
        <f t="shared" si="27"/>
        <v>30298690</v>
      </c>
      <c r="G118" s="180">
        <f t="shared" si="27"/>
        <v>8763078</v>
      </c>
      <c r="H118" s="180">
        <f t="shared" si="27"/>
        <v>0</v>
      </c>
      <c r="I118" s="180">
        <f t="shared" si="27"/>
        <v>870100</v>
      </c>
      <c r="J118" s="180">
        <f t="shared" si="27"/>
        <v>4759990</v>
      </c>
      <c r="K118" s="162">
        <f t="shared" si="26"/>
        <v>498831672</v>
      </c>
      <c r="M118" s="72"/>
      <c r="N118" s="175"/>
      <c r="P118" s="164"/>
      <c r="Q118" s="164"/>
      <c r="R118" s="164"/>
    </row>
    <row r="119" spans="1:14" ht="15">
      <c r="A119" s="159" t="s">
        <v>296</v>
      </c>
      <c r="B119" s="185" t="s">
        <v>297</v>
      </c>
      <c r="C119" s="171">
        <v>24104424</v>
      </c>
      <c r="D119" s="171">
        <v>1095878</v>
      </c>
      <c r="E119" s="171">
        <v>46945336</v>
      </c>
      <c r="F119" s="171">
        <v>247001</v>
      </c>
      <c r="G119" s="171">
        <v>30404</v>
      </c>
      <c r="H119" s="171">
        <v>0</v>
      </c>
      <c r="I119" s="171">
        <v>0</v>
      </c>
      <c r="J119" s="171">
        <v>202310</v>
      </c>
      <c r="K119" s="162">
        <f>SUM(C119:J119)</f>
        <v>72625353</v>
      </c>
      <c r="M119" s="72"/>
      <c r="N119" s="175"/>
    </row>
    <row r="120" spans="1:14" ht="15">
      <c r="A120" s="159" t="s">
        <v>298</v>
      </c>
      <c r="B120" s="185" t="s">
        <v>299</v>
      </c>
      <c r="C120" s="171">
        <v>157174113</v>
      </c>
      <c r="D120" s="171">
        <v>34448008</v>
      </c>
      <c r="E120" s="171">
        <v>190372055</v>
      </c>
      <c r="F120" s="171">
        <v>30051689</v>
      </c>
      <c r="G120" s="171">
        <v>8732674</v>
      </c>
      <c r="H120" s="171">
        <v>0</v>
      </c>
      <c r="I120" s="171">
        <v>870100</v>
      </c>
      <c r="J120" s="171">
        <v>4557680</v>
      </c>
      <c r="K120" s="162">
        <f>SUM(C120:J120)</f>
        <v>426206319</v>
      </c>
      <c r="M120" s="72"/>
      <c r="N120" s="175"/>
    </row>
    <row r="121" spans="2:14" ht="15">
      <c r="B121" s="185"/>
      <c r="C121" s="171"/>
      <c r="D121" s="171"/>
      <c r="E121" s="171"/>
      <c r="F121" s="171"/>
      <c r="G121" s="171"/>
      <c r="H121" s="171"/>
      <c r="I121" s="171"/>
      <c r="J121" s="171"/>
      <c r="K121" s="162"/>
      <c r="M121" s="72"/>
      <c r="N121" s="175"/>
    </row>
    <row r="122" spans="1:18" ht="15">
      <c r="A122" s="154" t="s">
        <v>383</v>
      </c>
      <c r="B122" s="164" t="s">
        <v>384</v>
      </c>
      <c r="C122" s="180">
        <f>SUM(C123:C130)</f>
        <v>309764529</v>
      </c>
      <c r="D122" s="180">
        <f aca="true" t="shared" si="28" ref="D122:J122">SUM(D123:D130)</f>
        <v>236035234</v>
      </c>
      <c r="E122" s="180">
        <f t="shared" si="28"/>
        <v>387289204</v>
      </c>
      <c r="F122" s="180">
        <f t="shared" si="28"/>
        <v>74297759</v>
      </c>
      <c r="G122" s="180">
        <f t="shared" si="28"/>
        <v>19516681</v>
      </c>
      <c r="H122" s="180">
        <f t="shared" si="28"/>
        <v>9040000</v>
      </c>
      <c r="I122" s="180">
        <f t="shared" si="28"/>
        <v>2234247</v>
      </c>
      <c r="J122" s="180">
        <f t="shared" si="28"/>
        <v>24668832</v>
      </c>
      <c r="K122" s="162">
        <f>SUM(C122:J122)</f>
        <v>1062846486</v>
      </c>
      <c r="M122" s="72"/>
      <c r="N122" s="175"/>
      <c r="P122" s="72"/>
      <c r="Q122" s="72"/>
      <c r="R122" s="72"/>
    </row>
    <row r="123" spans="1:18" ht="15">
      <c r="A123" s="159" t="s">
        <v>300</v>
      </c>
      <c r="B123" s="185" t="s">
        <v>301</v>
      </c>
      <c r="C123" s="171">
        <v>40794275</v>
      </c>
      <c r="D123" s="171">
        <v>41939512</v>
      </c>
      <c r="E123" s="171">
        <v>27607951</v>
      </c>
      <c r="F123" s="171">
        <v>11358665</v>
      </c>
      <c r="G123" s="171">
        <v>4329352</v>
      </c>
      <c r="H123" s="171">
        <v>2260000</v>
      </c>
      <c r="I123" s="171">
        <v>483470</v>
      </c>
      <c r="J123" s="171">
        <v>2909855</v>
      </c>
      <c r="K123" s="162">
        <f aca="true" t="shared" si="29" ref="K123:K130">SUM(C123:J123)</f>
        <v>131683080</v>
      </c>
      <c r="M123" s="72"/>
      <c r="N123" s="175"/>
      <c r="P123" s="72"/>
      <c r="Q123" s="72"/>
      <c r="R123" s="72"/>
    </row>
    <row r="124" spans="1:18" ht="15">
      <c r="A124" s="170" t="s">
        <v>302</v>
      </c>
      <c r="B124" s="146" t="s">
        <v>303</v>
      </c>
      <c r="C124" s="171">
        <v>15905510</v>
      </c>
      <c r="D124" s="171">
        <v>72164</v>
      </c>
      <c r="E124" s="171">
        <v>81803180</v>
      </c>
      <c r="F124" s="171">
        <v>476840</v>
      </c>
      <c r="G124" s="171">
        <v>78932</v>
      </c>
      <c r="H124" s="171">
        <v>0</v>
      </c>
      <c r="I124" s="171">
        <v>0</v>
      </c>
      <c r="J124" s="171">
        <v>203270</v>
      </c>
      <c r="K124" s="162">
        <f t="shared" si="29"/>
        <v>98539896</v>
      </c>
      <c r="L124" s="147"/>
      <c r="M124" s="72"/>
      <c r="N124" s="150"/>
      <c r="P124" s="72"/>
      <c r="Q124" s="72"/>
      <c r="R124" s="72"/>
    </row>
    <row r="125" spans="1:18" ht="15">
      <c r="A125" s="170" t="s">
        <v>304</v>
      </c>
      <c r="B125" s="146" t="s">
        <v>305</v>
      </c>
      <c r="C125" s="171">
        <v>145359960</v>
      </c>
      <c r="D125" s="171">
        <v>162343467</v>
      </c>
      <c r="E125" s="171">
        <v>150859865</v>
      </c>
      <c r="F125" s="171">
        <v>46763827</v>
      </c>
      <c r="G125" s="171">
        <v>11466818</v>
      </c>
      <c r="H125" s="171">
        <v>4520000</v>
      </c>
      <c r="I125" s="171">
        <v>1649485</v>
      </c>
      <c r="J125" s="171">
        <v>18030078</v>
      </c>
      <c r="K125" s="162">
        <f t="shared" si="29"/>
        <v>540993500</v>
      </c>
      <c r="L125" s="147"/>
      <c r="M125" s="72"/>
      <c r="N125" s="150"/>
      <c r="P125" s="72"/>
      <c r="Q125" s="72"/>
      <c r="R125" s="72"/>
    </row>
    <row r="126" spans="1:18" ht="15">
      <c r="A126" s="170" t="s">
        <v>306</v>
      </c>
      <c r="B126" s="146" t="s">
        <v>307</v>
      </c>
      <c r="C126" s="171">
        <v>36327172</v>
      </c>
      <c r="D126" s="171">
        <v>17260043</v>
      </c>
      <c r="E126" s="171">
        <v>18769995</v>
      </c>
      <c r="F126" s="171">
        <v>5445858</v>
      </c>
      <c r="G126" s="171">
        <v>226796</v>
      </c>
      <c r="H126" s="171">
        <v>0</v>
      </c>
      <c r="I126" s="171">
        <v>60137</v>
      </c>
      <c r="J126" s="171">
        <v>2305588</v>
      </c>
      <c r="K126" s="162">
        <f t="shared" si="29"/>
        <v>80395589</v>
      </c>
      <c r="L126" s="147"/>
      <c r="M126" s="72"/>
      <c r="N126" s="150"/>
      <c r="P126" s="72"/>
      <c r="Q126" s="72"/>
      <c r="R126" s="72"/>
    </row>
    <row r="127" spans="1:18" ht="15">
      <c r="A127" s="170" t="s">
        <v>308</v>
      </c>
      <c r="B127" s="146" t="s">
        <v>309</v>
      </c>
      <c r="C127" s="171">
        <v>13961179</v>
      </c>
      <c r="D127" s="171">
        <v>10345853</v>
      </c>
      <c r="E127" s="171">
        <v>13978462</v>
      </c>
      <c r="F127" s="171">
        <v>3060410</v>
      </c>
      <c r="G127" s="171">
        <v>1754125</v>
      </c>
      <c r="H127" s="171">
        <v>0</v>
      </c>
      <c r="I127" s="171">
        <v>40110</v>
      </c>
      <c r="J127" s="171">
        <v>888231</v>
      </c>
      <c r="K127" s="162">
        <f t="shared" si="29"/>
        <v>44028370</v>
      </c>
      <c r="L127" s="147"/>
      <c r="M127" s="72"/>
      <c r="N127" s="150"/>
      <c r="P127" s="72"/>
      <c r="Q127" s="72"/>
      <c r="R127" s="72"/>
    </row>
    <row r="128" spans="1:18" ht="15">
      <c r="A128" s="170" t="s">
        <v>310</v>
      </c>
      <c r="B128" s="146" t="s">
        <v>311</v>
      </c>
      <c r="C128" s="171">
        <v>24544539</v>
      </c>
      <c r="D128" s="171">
        <v>593130</v>
      </c>
      <c r="E128" s="171">
        <v>44426582</v>
      </c>
      <c r="F128" s="171">
        <v>809569</v>
      </c>
      <c r="G128" s="171">
        <v>312748</v>
      </c>
      <c r="H128" s="171">
        <v>0</v>
      </c>
      <c r="I128" s="171">
        <v>0</v>
      </c>
      <c r="J128" s="171">
        <v>0</v>
      </c>
      <c r="K128" s="162">
        <f t="shared" si="29"/>
        <v>70686568</v>
      </c>
      <c r="L128" s="147"/>
      <c r="M128" s="72"/>
      <c r="N128" s="150"/>
      <c r="P128" s="72"/>
      <c r="Q128" s="72"/>
      <c r="R128" s="72"/>
    </row>
    <row r="129" spans="1:18" ht="15">
      <c r="A129" s="170" t="s">
        <v>312</v>
      </c>
      <c r="B129" s="146" t="s">
        <v>313</v>
      </c>
      <c r="C129" s="171">
        <v>2006412</v>
      </c>
      <c r="D129" s="171">
        <v>97855</v>
      </c>
      <c r="E129" s="171">
        <v>919135</v>
      </c>
      <c r="F129" s="171">
        <v>427159</v>
      </c>
      <c r="G129" s="171">
        <v>137701</v>
      </c>
      <c r="H129" s="171">
        <v>0</v>
      </c>
      <c r="I129" s="171">
        <v>0</v>
      </c>
      <c r="J129" s="171">
        <v>0</v>
      </c>
      <c r="K129" s="162">
        <f t="shared" si="29"/>
        <v>3588262</v>
      </c>
      <c r="L129" s="147"/>
      <c r="M129" s="72"/>
      <c r="N129" s="150"/>
      <c r="P129" s="72"/>
      <c r="Q129" s="72"/>
      <c r="R129" s="72"/>
    </row>
    <row r="130" spans="1:18" ht="15">
      <c r="A130" s="170" t="s">
        <v>314</v>
      </c>
      <c r="B130" s="146" t="s">
        <v>315</v>
      </c>
      <c r="C130" s="171">
        <v>30865482</v>
      </c>
      <c r="D130" s="171">
        <v>3383210</v>
      </c>
      <c r="E130" s="171">
        <v>48924034</v>
      </c>
      <c r="F130" s="171">
        <v>5955431</v>
      </c>
      <c r="G130" s="171">
        <v>1210209</v>
      </c>
      <c r="H130" s="171">
        <v>2260000</v>
      </c>
      <c r="I130" s="171">
        <v>1045</v>
      </c>
      <c r="J130" s="171">
        <v>331810</v>
      </c>
      <c r="K130" s="162">
        <f t="shared" si="29"/>
        <v>92931221</v>
      </c>
      <c r="L130" s="147"/>
      <c r="M130" s="72"/>
      <c r="N130" s="150"/>
      <c r="P130" s="72"/>
      <c r="Q130" s="72"/>
      <c r="R130" s="72"/>
    </row>
    <row r="131" spans="2:25" ht="15">
      <c r="B131" s="185"/>
      <c r="C131" s="147"/>
      <c r="D131" s="147"/>
      <c r="E131" s="147"/>
      <c r="F131" s="147"/>
      <c r="G131" s="147"/>
      <c r="H131" s="147"/>
      <c r="I131" s="147"/>
      <c r="J131" s="177"/>
      <c r="K131" s="162"/>
      <c r="N131" s="72"/>
      <c r="O131" s="72"/>
      <c r="P131" s="72"/>
      <c r="Q131" s="72"/>
      <c r="R131" s="72"/>
      <c r="X131" s="164"/>
      <c r="Y131" s="164"/>
    </row>
    <row r="132" spans="2:25" ht="15">
      <c r="B132" s="185"/>
      <c r="C132" s="147"/>
      <c r="D132" s="147"/>
      <c r="E132" s="147"/>
      <c r="F132" s="147"/>
      <c r="G132" s="147"/>
      <c r="H132" s="147"/>
      <c r="I132" s="147"/>
      <c r="J132" s="177"/>
      <c r="K132" s="162"/>
      <c r="N132" s="72"/>
      <c r="O132" s="72"/>
      <c r="P132" s="72"/>
      <c r="Q132" s="72"/>
      <c r="R132" s="72"/>
      <c r="X132" s="164"/>
      <c r="Y132" s="164"/>
    </row>
    <row r="133" spans="1:15" s="202" customFormat="1" ht="15">
      <c r="A133" s="188">
        <v>5</v>
      </c>
      <c r="B133" s="189" t="s">
        <v>385</v>
      </c>
      <c r="C133" s="190">
        <f>+C135+C145+C150</f>
        <v>4741126655</v>
      </c>
      <c r="D133" s="190">
        <f>+D135+D145+D150</f>
        <v>156174441</v>
      </c>
      <c r="E133" s="190">
        <f aca="true" t="shared" si="30" ref="E133:K133">+E135+E145+E150</f>
        <v>1050160926</v>
      </c>
      <c r="F133" s="190">
        <f t="shared" si="30"/>
        <v>158325018</v>
      </c>
      <c r="G133" s="190">
        <f t="shared" si="30"/>
        <v>18303466</v>
      </c>
      <c r="H133" s="190">
        <f t="shared" si="30"/>
        <v>107350000</v>
      </c>
      <c r="I133" s="190">
        <f t="shared" si="30"/>
        <v>1034000</v>
      </c>
      <c r="J133" s="190">
        <f t="shared" si="30"/>
        <v>16060651</v>
      </c>
      <c r="K133" s="190">
        <f t="shared" si="30"/>
        <v>6248535157</v>
      </c>
      <c r="L133" s="198"/>
      <c r="M133" s="199"/>
      <c r="N133" s="200"/>
      <c r="O133" s="201"/>
    </row>
    <row r="134" spans="1:25" ht="15">
      <c r="A134" s="154"/>
      <c r="B134" s="167"/>
      <c r="C134" s="147"/>
      <c r="D134" s="147"/>
      <c r="E134" s="147"/>
      <c r="F134" s="147"/>
      <c r="G134" s="147"/>
      <c r="H134" s="147"/>
      <c r="I134" s="147"/>
      <c r="J134" s="177"/>
      <c r="K134" s="162"/>
      <c r="N134" s="72"/>
      <c r="O134" s="72"/>
      <c r="P134" s="72"/>
      <c r="Q134" s="72"/>
      <c r="R134" s="72"/>
      <c r="X134" s="164"/>
      <c r="Y134" s="164"/>
    </row>
    <row r="135" spans="1:25" ht="15">
      <c r="A135" s="154" t="s">
        <v>386</v>
      </c>
      <c r="B135" s="164" t="s">
        <v>387</v>
      </c>
      <c r="C135" s="162">
        <f>SUM(C136:C143)</f>
        <v>1309340119</v>
      </c>
      <c r="D135" s="162">
        <f aca="true" t="shared" si="31" ref="D135:J135">SUM(D136:D143)</f>
        <v>143724441</v>
      </c>
      <c r="E135" s="162">
        <f t="shared" si="31"/>
        <v>1033660923</v>
      </c>
      <c r="F135" s="162">
        <f t="shared" si="31"/>
        <v>147768389</v>
      </c>
      <c r="G135" s="162">
        <f t="shared" si="31"/>
        <v>18303466</v>
      </c>
      <c r="H135" s="162">
        <f t="shared" si="31"/>
        <v>107350000</v>
      </c>
      <c r="I135" s="162">
        <f t="shared" si="31"/>
        <v>1034000</v>
      </c>
      <c r="J135" s="162">
        <f t="shared" si="31"/>
        <v>15945274</v>
      </c>
      <c r="K135" s="162">
        <f>SUM(C135:J135)</f>
        <v>2777126612</v>
      </c>
      <c r="N135" s="72"/>
      <c r="O135" s="72"/>
      <c r="P135" s="72"/>
      <c r="Q135" s="72"/>
      <c r="R135" s="72"/>
      <c r="X135" s="164"/>
      <c r="Y135" s="164"/>
    </row>
    <row r="136" spans="1:18" s="157" customFormat="1" ht="15">
      <c r="A136" s="156" t="s">
        <v>316</v>
      </c>
      <c r="B136" s="157" t="s">
        <v>317</v>
      </c>
      <c r="C136" s="171">
        <v>50122939</v>
      </c>
      <c r="D136" s="171">
        <v>3931260</v>
      </c>
      <c r="E136" s="171">
        <v>3066482</v>
      </c>
      <c r="F136" s="171">
        <v>0</v>
      </c>
      <c r="G136" s="171">
        <v>0</v>
      </c>
      <c r="H136" s="171">
        <v>0</v>
      </c>
      <c r="I136" s="171">
        <v>0</v>
      </c>
      <c r="J136" s="171">
        <v>255156</v>
      </c>
      <c r="K136" s="162">
        <f aca="true" t="shared" si="32" ref="K136:K143">SUM(C136:J136)</f>
        <v>57375837</v>
      </c>
      <c r="N136" s="177"/>
      <c r="O136" s="177"/>
      <c r="P136" s="177"/>
      <c r="Q136" s="177"/>
      <c r="R136" s="177"/>
    </row>
    <row r="137" spans="1:18" s="157" customFormat="1" ht="15">
      <c r="A137" s="156" t="s">
        <v>318</v>
      </c>
      <c r="B137" s="157" t="s">
        <v>319</v>
      </c>
      <c r="C137" s="171">
        <v>216296942</v>
      </c>
      <c r="D137" s="171">
        <v>84224195</v>
      </c>
      <c r="E137" s="171">
        <v>387777213</v>
      </c>
      <c r="F137" s="171">
        <v>101324196</v>
      </c>
      <c r="G137" s="171">
        <v>7699999</v>
      </c>
      <c r="H137" s="171">
        <v>0</v>
      </c>
      <c r="I137" s="171">
        <v>0</v>
      </c>
      <c r="J137" s="171">
        <v>9900000</v>
      </c>
      <c r="K137" s="162">
        <f t="shared" si="32"/>
        <v>807222545</v>
      </c>
      <c r="N137" s="177"/>
      <c r="O137" s="177"/>
      <c r="P137" s="177"/>
      <c r="Q137" s="177"/>
      <c r="R137" s="177"/>
    </row>
    <row r="138" spans="1:18" s="157" customFormat="1" ht="15">
      <c r="A138" s="156" t="s">
        <v>320</v>
      </c>
      <c r="B138" s="157" t="s">
        <v>321</v>
      </c>
      <c r="C138" s="171">
        <v>259801042</v>
      </c>
      <c r="D138" s="171">
        <v>5724280</v>
      </c>
      <c r="E138" s="171">
        <v>149756149</v>
      </c>
      <c r="F138" s="171">
        <v>2161487</v>
      </c>
      <c r="G138" s="171">
        <v>564175</v>
      </c>
      <c r="H138" s="171">
        <v>4520000</v>
      </c>
      <c r="I138" s="171">
        <v>0</v>
      </c>
      <c r="J138" s="171">
        <v>376116</v>
      </c>
      <c r="K138" s="162">
        <f t="shared" si="32"/>
        <v>422903249</v>
      </c>
      <c r="N138" s="177"/>
      <c r="O138" s="177"/>
      <c r="P138" s="177"/>
      <c r="Q138" s="177"/>
      <c r="R138" s="177"/>
    </row>
    <row r="139" spans="1:18" ht="15">
      <c r="A139" s="170" t="s">
        <v>322</v>
      </c>
      <c r="B139" s="146" t="s">
        <v>323</v>
      </c>
      <c r="C139" s="171">
        <v>41011448</v>
      </c>
      <c r="D139" s="171">
        <v>35811032</v>
      </c>
      <c r="E139" s="171">
        <v>30199763</v>
      </c>
      <c r="F139" s="171">
        <v>41760711</v>
      </c>
      <c r="G139" s="171">
        <v>9983773</v>
      </c>
      <c r="H139" s="171">
        <v>0</v>
      </c>
      <c r="I139" s="171">
        <v>0</v>
      </c>
      <c r="J139" s="171">
        <v>3842577</v>
      </c>
      <c r="K139" s="162">
        <f t="shared" si="32"/>
        <v>162609304</v>
      </c>
      <c r="L139" s="147"/>
      <c r="M139" s="72"/>
      <c r="N139" s="150"/>
      <c r="P139" s="72"/>
      <c r="Q139" s="72"/>
      <c r="R139" s="72"/>
    </row>
    <row r="140" spans="1:18" ht="15">
      <c r="A140" s="170" t="s">
        <v>324</v>
      </c>
      <c r="B140" s="146" t="s">
        <v>325</v>
      </c>
      <c r="C140" s="171">
        <v>605601552</v>
      </c>
      <c r="D140" s="171">
        <v>10375441</v>
      </c>
      <c r="E140" s="171">
        <v>214495075</v>
      </c>
      <c r="F140" s="171">
        <v>1064587</v>
      </c>
      <c r="G140" s="171">
        <v>55519</v>
      </c>
      <c r="H140" s="171">
        <v>101700000</v>
      </c>
      <c r="I140" s="171">
        <v>1034000</v>
      </c>
      <c r="J140" s="171">
        <v>929880</v>
      </c>
      <c r="K140" s="162">
        <f t="shared" si="32"/>
        <v>935256054</v>
      </c>
      <c r="L140" s="147"/>
      <c r="M140" s="72"/>
      <c r="N140" s="150"/>
      <c r="P140" s="72"/>
      <c r="Q140" s="72"/>
      <c r="R140" s="72"/>
    </row>
    <row r="141" spans="1:18" ht="15">
      <c r="A141" s="170" t="s">
        <v>326</v>
      </c>
      <c r="B141" s="146" t="s">
        <v>327</v>
      </c>
      <c r="C141" s="171">
        <v>28321032</v>
      </c>
      <c r="D141" s="171">
        <v>0</v>
      </c>
      <c r="E141" s="171">
        <v>148506857</v>
      </c>
      <c r="F141" s="171">
        <v>0</v>
      </c>
      <c r="G141" s="171">
        <v>0</v>
      </c>
      <c r="H141" s="171">
        <v>0</v>
      </c>
      <c r="I141" s="171">
        <v>0</v>
      </c>
      <c r="J141" s="171">
        <v>0</v>
      </c>
      <c r="K141" s="162">
        <f t="shared" si="32"/>
        <v>176827889</v>
      </c>
      <c r="L141" s="147"/>
      <c r="M141" s="72"/>
      <c r="N141" s="150"/>
      <c r="P141" s="72"/>
      <c r="Q141" s="72"/>
      <c r="R141" s="72"/>
    </row>
    <row r="142" spans="1:18" ht="15">
      <c r="A142" s="170" t="s">
        <v>328</v>
      </c>
      <c r="B142" s="146" t="s">
        <v>329</v>
      </c>
      <c r="C142" s="171">
        <v>6413024</v>
      </c>
      <c r="D142" s="171">
        <v>465571</v>
      </c>
      <c r="E142" s="171">
        <v>3378722</v>
      </c>
      <c r="F142" s="171">
        <v>428835</v>
      </c>
      <c r="G142" s="171">
        <v>0</v>
      </c>
      <c r="H142" s="171">
        <v>1130000</v>
      </c>
      <c r="I142" s="171">
        <v>0</v>
      </c>
      <c r="J142" s="171">
        <v>74331</v>
      </c>
      <c r="K142" s="162">
        <f t="shared" si="32"/>
        <v>11890483</v>
      </c>
      <c r="L142" s="147"/>
      <c r="M142" s="72"/>
      <c r="N142" s="150"/>
      <c r="P142" s="72"/>
      <c r="Q142" s="72"/>
      <c r="R142" s="72"/>
    </row>
    <row r="143" spans="1:18" ht="15">
      <c r="A143" s="170" t="s">
        <v>330</v>
      </c>
      <c r="B143" s="146" t="s">
        <v>331</v>
      </c>
      <c r="C143" s="171">
        <v>101772140</v>
      </c>
      <c r="D143" s="171">
        <v>3192662</v>
      </c>
      <c r="E143" s="171">
        <v>96480662</v>
      </c>
      <c r="F143" s="171">
        <v>1028573</v>
      </c>
      <c r="G143" s="171">
        <v>0</v>
      </c>
      <c r="H143" s="171">
        <v>0</v>
      </c>
      <c r="I143" s="171">
        <v>0</v>
      </c>
      <c r="J143" s="171">
        <v>567214</v>
      </c>
      <c r="K143" s="162">
        <f t="shared" si="32"/>
        <v>203041251</v>
      </c>
      <c r="L143" s="147"/>
      <c r="M143" s="72"/>
      <c r="N143" s="150"/>
      <c r="P143" s="72"/>
      <c r="Q143" s="72"/>
      <c r="R143" s="72"/>
    </row>
    <row r="144" spans="1:11" s="157" customFormat="1" ht="15">
      <c r="A144" s="156"/>
      <c r="C144" s="161"/>
      <c r="D144" s="177"/>
      <c r="E144" s="177"/>
      <c r="F144" s="177"/>
      <c r="G144" s="177"/>
      <c r="H144" s="177"/>
      <c r="I144" s="161"/>
      <c r="K144" s="176"/>
    </row>
    <row r="145" spans="1:11" s="157" customFormat="1" ht="15">
      <c r="A145" s="154" t="s">
        <v>388</v>
      </c>
      <c r="B145" s="164" t="s">
        <v>389</v>
      </c>
      <c r="C145" s="176">
        <f aca="true" t="shared" si="33" ref="C145:J145">SUM(C146:C148)</f>
        <v>3107786536</v>
      </c>
      <c r="D145" s="176">
        <f t="shared" si="33"/>
        <v>12450000</v>
      </c>
      <c r="E145" s="176">
        <f t="shared" si="33"/>
        <v>16500003</v>
      </c>
      <c r="F145" s="176">
        <f t="shared" si="33"/>
        <v>10556629</v>
      </c>
      <c r="G145" s="176">
        <f t="shared" si="33"/>
        <v>0</v>
      </c>
      <c r="H145" s="176">
        <f t="shared" si="33"/>
        <v>0</v>
      </c>
      <c r="I145" s="176">
        <f t="shared" si="33"/>
        <v>0</v>
      </c>
      <c r="J145" s="176">
        <f t="shared" si="33"/>
        <v>115377</v>
      </c>
      <c r="K145" s="162">
        <f>SUM(C145:J145)</f>
        <v>3147408545</v>
      </c>
    </row>
    <row r="146" spans="1:17" s="157" customFormat="1" ht="15">
      <c r="A146" s="156" t="s">
        <v>332</v>
      </c>
      <c r="B146" s="157" t="s">
        <v>333</v>
      </c>
      <c r="C146" s="195">
        <v>2881036534</v>
      </c>
      <c r="D146" s="195">
        <v>12450000</v>
      </c>
      <c r="E146" s="195">
        <v>8500002</v>
      </c>
      <c r="F146" s="195">
        <v>10556629</v>
      </c>
      <c r="G146" s="195">
        <v>0</v>
      </c>
      <c r="H146" s="195">
        <v>0</v>
      </c>
      <c r="I146" s="195">
        <v>0</v>
      </c>
      <c r="J146" s="195">
        <v>115377</v>
      </c>
      <c r="K146" s="176">
        <f>SUM(C146:J146)</f>
        <v>2912658542</v>
      </c>
      <c r="O146" s="211"/>
      <c r="P146" s="211"/>
      <c r="Q146" s="211"/>
    </row>
    <row r="147" spans="1:11" s="157" customFormat="1" ht="15">
      <c r="A147" s="156" t="s">
        <v>334</v>
      </c>
      <c r="B147" s="157" t="s">
        <v>335</v>
      </c>
      <c r="C147" s="171">
        <v>80750002</v>
      </c>
      <c r="D147" s="171">
        <v>0</v>
      </c>
      <c r="E147" s="171">
        <v>8000001</v>
      </c>
      <c r="F147" s="171">
        <v>0</v>
      </c>
      <c r="G147" s="171">
        <v>0</v>
      </c>
      <c r="H147" s="171">
        <v>0</v>
      </c>
      <c r="I147" s="171">
        <v>0</v>
      </c>
      <c r="J147" s="171">
        <v>0</v>
      </c>
      <c r="K147" s="162">
        <f>SUM(C147:J147)</f>
        <v>88750003</v>
      </c>
    </row>
    <row r="148" spans="1:11" s="157" customFormat="1" ht="15">
      <c r="A148" s="156" t="s">
        <v>336</v>
      </c>
      <c r="B148" s="157" t="s">
        <v>337</v>
      </c>
      <c r="C148" s="171">
        <v>146000000</v>
      </c>
      <c r="D148" s="171">
        <v>0</v>
      </c>
      <c r="E148" s="171">
        <v>0</v>
      </c>
      <c r="F148" s="171">
        <v>0</v>
      </c>
      <c r="G148" s="171">
        <v>0</v>
      </c>
      <c r="H148" s="171">
        <v>0</v>
      </c>
      <c r="I148" s="171">
        <v>0</v>
      </c>
      <c r="J148" s="171">
        <v>0</v>
      </c>
      <c r="K148" s="162">
        <f>SUM(C148:J148)</f>
        <v>146000000</v>
      </c>
    </row>
    <row r="149" spans="1:11" s="157" customFormat="1" ht="15">
      <c r="A149" s="156"/>
      <c r="C149" s="178"/>
      <c r="I149" s="178"/>
      <c r="K149" s="184"/>
    </row>
    <row r="150" spans="1:11" s="157" customFormat="1" ht="15">
      <c r="A150" s="154" t="s">
        <v>390</v>
      </c>
      <c r="B150" s="164" t="s">
        <v>391</v>
      </c>
      <c r="C150" s="176">
        <f aca="true" t="shared" si="34" ref="C150:J150">SUM(C151:C151)</f>
        <v>324000000</v>
      </c>
      <c r="D150" s="184">
        <f t="shared" si="34"/>
        <v>0</v>
      </c>
      <c r="E150" s="184">
        <f t="shared" si="34"/>
        <v>0</v>
      </c>
      <c r="F150" s="184">
        <f t="shared" si="34"/>
        <v>0</v>
      </c>
      <c r="G150" s="184">
        <f t="shared" si="34"/>
        <v>0</v>
      </c>
      <c r="H150" s="184">
        <f t="shared" si="34"/>
        <v>0</v>
      </c>
      <c r="I150" s="184">
        <f t="shared" si="34"/>
        <v>0</v>
      </c>
      <c r="J150" s="184">
        <f t="shared" si="34"/>
        <v>0</v>
      </c>
      <c r="K150" s="162">
        <f>SUM(C150:J150)</f>
        <v>324000000</v>
      </c>
    </row>
    <row r="151" spans="1:11" s="157" customFormat="1" ht="15">
      <c r="A151" s="156" t="s">
        <v>338</v>
      </c>
      <c r="B151" s="157" t="s">
        <v>339</v>
      </c>
      <c r="C151" s="171">
        <v>324000000</v>
      </c>
      <c r="D151" s="171">
        <v>0</v>
      </c>
      <c r="E151" s="171">
        <v>0</v>
      </c>
      <c r="F151" s="171">
        <v>0</v>
      </c>
      <c r="G151" s="171">
        <v>0</v>
      </c>
      <c r="H151" s="171">
        <v>0</v>
      </c>
      <c r="I151" s="171">
        <v>0</v>
      </c>
      <c r="J151" s="171">
        <v>0</v>
      </c>
      <c r="K151" s="162">
        <f>SUM(C151:J151)</f>
        <v>324000000</v>
      </c>
    </row>
    <row r="152" spans="1:11" s="157" customFormat="1" ht="15">
      <c r="A152" s="156"/>
      <c r="C152" s="178"/>
      <c r="I152" s="178"/>
      <c r="K152" s="184"/>
    </row>
    <row r="153" spans="1:15" s="202" customFormat="1" ht="15">
      <c r="A153" s="188">
        <v>6</v>
      </c>
      <c r="B153" s="189" t="s">
        <v>170</v>
      </c>
      <c r="C153" s="190">
        <f>+C155+C158+C162+C165+C168</f>
        <v>824346588</v>
      </c>
      <c r="D153" s="190">
        <f aca="true" t="shared" si="35" ref="D153:K153">+D155+D158+D162+D165+D168</f>
        <v>0</v>
      </c>
      <c r="E153" s="190">
        <f t="shared" si="35"/>
        <v>9999999</v>
      </c>
      <c r="F153" s="190">
        <f t="shared" si="35"/>
        <v>10000000</v>
      </c>
      <c r="G153" s="190">
        <f t="shared" si="35"/>
        <v>4000000</v>
      </c>
      <c r="H153" s="190">
        <f t="shared" si="35"/>
        <v>0</v>
      </c>
      <c r="I153" s="190">
        <f t="shared" si="35"/>
        <v>186450</v>
      </c>
      <c r="J153" s="190">
        <f t="shared" si="35"/>
        <v>0</v>
      </c>
      <c r="K153" s="190">
        <f t="shared" si="35"/>
        <v>848533037</v>
      </c>
      <c r="L153" s="198"/>
      <c r="M153" s="199"/>
      <c r="N153" s="200"/>
      <c r="O153" s="201"/>
    </row>
    <row r="154" spans="1:25" ht="15">
      <c r="A154" s="154"/>
      <c r="B154" s="167"/>
      <c r="C154" s="147"/>
      <c r="D154" s="147"/>
      <c r="E154" s="147"/>
      <c r="F154" s="147"/>
      <c r="G154" s="147"/>
      <c r="H154" s="147"/>
      <c r="I154" s="147"/>
      <c r="J154" s="177"/>
      <c r="K154" s="162"/>
      <c r="N154" s="72"/>
      <c r="O154" s="72"/>
      <c r="P154" s="72"/>
      <c r="Q154" s="72"/>
      <c r="R154" s="72"/>
      <c r="X154" s="164"/>
      <c r="Y154" s="164"/>
    </row>
    <row r="155" spans="1:25" ht="15">
      <c r="A155" s="154" t="s">
        <v>393</v>
      </c>
      <c r="B155" s="164" t="s">
        <v>394</v>
      </c>
      <c r="C155" s="162">
        <f aca="true" t="shared" si="36" ref="C155:J155">SUM(C156)</f>
        <v>28000000</v>
      </c>
      <c r="D155" s="162">
        <f t="shared" si="36"/>
        <v>0</v>
      </c>
      <c r="E155" s="162">
        <f t="shared" si="36"/>
        <v>0</v>
      </c>
      <c r="F155" s="162">
        <f t="shared" si="36"/>
        <v>0</v>
      </c>
      <c r="G155" s="162">
        <f t="shared" si="36"/>
        <v>0</v>
      </c>
      <c r="H155" s="162">
        <f t="shared" si="36"/>
        <v>0</v>
      </c>
      <c r="I155" s="162">
        <f t="shared" si="36"/>
        <v>0</v>
      </c>
      <c r="J155" s="162">
        <f t="shared" si="36"/>
        <v>0</v>
      </c>
      <c r="K155" s="162">
        <f>SUM(C155:J155)</f>
        <v>28000000</v>
      </c>
      <c r="N155" s="72"/>
      <c r="O155" s="72"/>
      <c r="P155" s="72"/>
      <c r="Q155" s="72"/>
      <c r="R155" s="72"/>
      <c r="X155" s="164"/>
      <c r="Y155" s="164"/>
    </row>
    <row r="156" spans="1:18" s="157" customFormat="1" ht="15">
      <c r="A156" s="156" t="s">
        <v>395</v>
      </c>
      <c r="B156" s="157" t="s">
        <v>396</v>
      </c>
      <c r="C156" s="171">
        <v>28000000</v>
      </c>
      <c r="D156" s="171">
        <v>0</v>
      </c>
      <c r="E156" s="171">
        <v>0</v>
      </c>
      <c r="F156" s="171">
        <v>0</v>
      </c>
      <c r="G156" s="171">
        <v>0</v>
      </c>
      <c r="H156" s="171">
        <v>0</v>
      </c>
      <c r="I156" s="171">
        <v>0</v>
      </c>
      <c r="J156" s="171">
        <v>0</v>
      </c>
      <c r="K156" s="162">
        <f>SUM(C156:J156)</f>
        <v>28000000</v>
      </c>
      <c r="N156" s="177"/>
      <c r="O156" s="177"/>
      <c r="P156" s="177"/>
      <c r="Q156" s="177"/>
      <c r="R156" s="177"/>
    </row>
    <row r="157" spans="1:11" s="157" customFormat="1" ht="15">
      <c r="A157" s="156"/>
      <c r="C157" s="178"/>
      <c r="I157" s="178"/>
      <c r="K157" s="184"/>
    </row>
    <row r="158" spans="1:25" ht="15">
      <c r="A158" s="154" t="s">
        <v>397</v>
      </c>
      <c r="B158" s="164" t="s">
        <v>398</v>
      </c>
      <c r="C158" s="162">
        <f>SUM(C159:C160)</f>
        <v>16346583</v>
      </c>
      <c r="D158" s="162">
        <f aca="true" t="shared" si="37" ref="D158:J158">SUM(D159:D160)</f>
        <v>0</v>
      </c>
      <c r="E158" s="162">
        <f t="shared" si="37"/>
        <v>9999999</v>
      </c>
      <c r="F158" s="162">
        <f t="shared" si="37"/>
        <v>10000000</v>
      </c>
      <c r="G158" s="162">
        <f t="shared" si="37"/>
        <v>4000000</v>
      </c>
      <c r="H158" s="162">
        <f t="shared" si="37"/>
        <v>0</v>
      </c>
      <c r="I158" s="162">
        <f t="shared" si="37"/>
        <v>0</v>
      </c>
      <c r="J158" s="162">
        <f t="shared" si="37"/>
        <v>0</v>
      </c>
      <c r="K158" s="162">
        <f>SUM(C158:J158)</f>
        <v>40346582</v>
      </c>
      <c r="N158" s="72"/>
      <c r="O158" s="72"/>
      <c r="P158" s="72"/>
      <c r="Q158" s="72"/>
      <c r="R158" s="72"/>
      <c r="X158" s="164"/>
      <c r="Y158" s="164"/>
    </row>
    <row r="159" spans="1:18" s="157" customFormat="1" ht="15">
      <c r="A159" s="156" t="s">
        <v>399</v>
      </c>
      <c r="B159" s="157" t="s">
        <v>400</v>
      </c>
      <c r="C159" s="171">
        <v>15000000</v>
      </c>
      <c r="D159" s="171">
        <v>0</v>
      </c>
      <c r="E159" s="171">
        <v>9999999</v>
      </c>
      <c r="F159" s="171">
        <v>10000000</v>
      </c>
      <c r="G159" s="171">
        <v>4000000</v>
      </c>
      <c r="H159" s="171">
        <v>0</v>
      </c>
      <c r="I159" s="171">
        <v>0</v>
      </c>
      <c r="J159" s="171">
        <v>0</v>
      </c>
      <c r="K159" s="162">
        <f>SUM(C159:J159)</f>
        <v>38999999</v>
      </c>
      <c r="N159" s="177"/>
      <c r="O159" s="177"/>
      <c r="P159" s="177"/>
      <c r="Q159" s="177"/>
      <c r="R159" s="177"/>
    </row>
    <row r="160" spans="1:18" s="157" customFormat="1" ht="15">
      <c r="A160" s="156" t="s">
        <v>401</v>
      </c>
      <c r="B160" s="157" t="s">
        <v>402</v>
      </c>
      <c r="C160" s="171">
        <v>1346583</v>
      </c>
      <c r="D160" s="171">
        <v>0</v>
      </c>
      <c r="E160" s="171">
        <v>0</v>
      </c>
      <c r="F160" s="171">
        <v>0</v>
      </c>
      <c r="G160" s="171">
        <v>0</v>
      </c>
      <c r="H160" s="171">
        <v>0</v>
      </c>
      <c r="I160" s="171">
        <v>0</v>
      </c>
      <c r="J160" s="171">
        <v>0</v>
      </c>
      <c r="K160" s="162">
        <f>SUM(C160:J160)</f>
        <v>1346583</v>
      </c>
      <c r="N160" s="177"/>
      <c r="O160" s="177"/>
      <c r="P160" s="177"/>
      <c r="Q160" s="177"/>
      <c r="R160" s="177"/>
    </row>
    <row r="161" spans="1:11" s="157" customFormat="1" ht="15">
      <c r="A161" s="156"/>
      <c r="C161" s="178"/>
      <c r="I161" s="178"/>
      <c r="K161" s="184"/>
    </row>
    <row r="162" spans="1:25" ht="15">
      <c r="A162" s="154" t="s">
        <v>403</v>
      </c>
      <c r="B162" s="164" t="s">
        <v>404</v>
      </c>
      <c r="C162" s="162">
        <f aca="true" t="shared" si="38" ref="C162:J162">SUM(C163)</f>
        <v>720000000</v>
      </c>
      <c r="D162" s="162">
        <f t="shared" si="38"/>
        <v>0</v>
      </c>
      <c r="E162" s="162">
        <f t="shared" si="38"/>
        <v>0</v>
      </c>
      <c r="F162" s="162">
        <f t="shared" si="38"/>
        <v>0</v>
      </c>
      <c r="G162" s="162">
        <f t="shared" si="38"/>
        <v>0</v>
      </c>
      <c r="H162" s="162">
        <f t="shared" si="38"/>
        <v>0</v>
      </c>
      <c r="I162" s="162">
        <f t="shared" si="38"/>
        <v>0</v>
      </c>
      <c r="J162" s="162">
        <f t="shared" si="38"/>
        <v>0</v>
      </c>
      <c r="K162" s="162">
        <f>SUM(C162:J162)</f>
        <v>720000000</v>
      </c>
      <c r="N162" s="72"/>
      <c r="O162" s="72"/>
      <c r="P162" s="72"/>
      <c r="Q162" s="72"/>
      <c r="R162" s="72"/>
      <c r="X162" s="164"/>
      <c r="Y162" s="164"/>
    </row>
    <row r="163" spans="1:18" s="157" customFormat="1" ht="15">
      <c r="A163" s="156" t="s">
        <v>406</v>
      </c>
      <c r="B163" s="157" t="s">
        <v>405</v>
      </c>
      <c r="C163" s="171">
        <v>720000000</v>
      </c>
      <c r="D163" s="171">
        <v>0</v>
      </c>
      <c r="E163" s="171">
        <v>0</v>
      </c>
      <c r="F163" s="171">
        <v>0</v>
      </c>
      <c r="G163" s="171">
        <v>0</v>
      </c>
      <c r="H163" s="171">
        <v>0</v>
      </c>
      <c r="I163" s="171">
        <v>0</v>
      </c>
      <c r="J163" s="171">
        <v>0</v>
      </c>
      <c r="K163" s="162">
        <f>SUM(C163:J163)</f>
        <v>720000000</v>
      </c>
      <c r="N163" s="177"/>
      <c r="O163" s="177"/>
      <c r="P163" s="177"/>
      <c r="Q163" s="177"/>
      <c r="R163" s="177"/>
    </row>
    <row r="164" spans="1:11" s="157" customFormat="1" ht="15">
      <c r="A164" s="156"/>
      <c r="C164" s="178"/>
      <c r="I164" s="178"/>
      <c r="K164" s="184"/>
    </row>
    <row r="165" spans="1:25" ht="15">
      <c r="A165" s="154" t="s">
        <v>407</v>
      </c>
      <c r="B165" s="164" t="s">
        <v>408</v>
      </c>
      <c r="C165" s="162">
        <f aca="true" t="shared" si="39" ref="C165:J165">SUM(C166)</f>
        <v>55000000</v>
      </c>
      <c r="D165" s="162">
        <f t="shared" si="39"/>
        <v>0</v>
      </c>
      <c r="E165" s="162">
        <f t="shared" si="39"/>
        <v>0</v>
      </c>
      <c r="F165" s="162">
        <f t="shared" si="39"/>
        <v>0</v>
      </c>
      <c r="G165" s="162">
        <f t="shared" si="39"/>
        <v>0</v>
      </c>
      <c r="H165" s="162">
        <f t="shared" si="39"/>
        <v>0</v>
      </c>
      <c r="I165" s="162">
        <f t="shared" si="39"/>
        <v>0</v>
      </c>
      <c r="J165" s="162">
        <f t="shared" si="39"/>
        <v>0</v>
      </c>
      <c r="K165" s="162">
        <f>SUM(C165:J165)</f>
        <v>55000000</v>
      </c>
      <c r="N165" s="72"/>
      <c r="O165" s="72"/>
      <c r="P165" s="72"/>
      <c r="Q165" s="72"/>
      <c r="R165" s="72"/>
      <c r="X165" s="164"/>
      <c r="Y165" s="164"/>
    </row>
    <row r="166" spans="1:18" s="157" customFormat="1" ht="15">
      <c r="A166" s="156" t="s">
        <v>409</v>
      </c>
      <c r="B166" s="157" t="s">
        <v>410</v>
      </c>
      <c r="C166" s="171">
        <v>55000000</v>
      </c>
      <c r="D166" s="171">
        <v>0</v>
      </c>
      <c r="E166" s="171">
        <v>0</v>
      </c>
      <c r="F166" s="171">
        <v>0</v>
      </c>
      <c r="G166" s="171">
        <v>0</v>
      </c>
      <c r="H166" s="171">
        <v>0</v>
      </c>
      <c r="I166" s="171">
        <v>0</v>
      </c>
      <c r="J166" s="171">
        <v>0</v>
      </c>
      <c r="K166" s="162">
        <f>SUM(C166:J166)</f>
        <v>55000000</v>
      </c>
      <c r="N166" s="177"/>
      <c r="O166" s="177"/>
      <c r="P166" s="177"/>
      <c r="Q166" s="177"/>
      <c r="R166" s="177"/>
    </row>
    <row r="167" spans="1:11" s="157" customFormat="1" ht="15">
      <c r="A167" s="156"/>
      <c r="C167" s="178"/>
      <c r="I167" s="178"/>
      <c r="K167" s="184"/>
    </row>
    <row r="168" spans="1:25" ht="15">
      <c r="A168" s="154" t="s">
        <v>411</v>
      </c>
      <c r="B168" s="164" t="s">
        <v>412</v>
      </c>
      <c r="C168" s="162">
        <f aca="true" t="shared" si="40" ref="C168:J168">SUM(C169)</f>
        <v>5000005</v>
      </c>
      <c r="D168" s="162">
        <f t="shared" si="40"/>
        <v>0</v>
      </c>
      <c r="E168" s="162">
        <f t="shared" si="40"/>
        <v>0</v>
      </c>
      <c r="F168" s="162">
        <f t="shared" si="40"/>
        <v>0</v>
      </c>
      <c r="G168" s="162">
        <f t="shared" si="40"/>
        <v>0</v>
      </c>
      <c r="H168" s="162">
        <f t="shared" si="40"/>
        <v>0</v>
      </c>
      <c r="I168" s="162">
        <f t="shared" si="40"/>
        <v>186450</v>
      </c>
      <c r="J168" s="162">
        <f t="shared" si="40"/>
        <v>0</v>
      </c>
      <c r="K168" s="162">
        <f>SUM(C168:J168)</f>
        <v>5186455</v>
      </c>
      <c r="N168" s="72"/>
      <c r="O168" s="72"/>
      <c r="P168" s="72"/>
      <c r="Q168" s="72"/>
      <c r="R168" s="72"/>
      <c r="X168" s="164"/>
      <c r="Y168" s="164"/>
    </row>
    <row r="169" spans="1:18" s="157" customFormat="1" ht="15">
      <c r="A169" s="156" t="s">
        <v>413</v>
      </c>
      <c r="B169" s="157" t="s">
        <v>414</v>
      </c>
      <c r="C169" s="171">
        <v>5000005</v>
      </c>
      <c r="D169" s="171">
        <v>0</v>
      </c>
      <c r="E169" s="171">
        <v>0</v>
      </c>
      <c r="F169" s="171">
        <v>0</v>
      </c>
      <c r="G169" s="171">
        <v>0</v>
      </c>
      <c r="H169" s="171">
        <v>0</v>
      </c>
      <c r="I169" s="171">
        <v>186450</v>
      </c>
      <c r="J169" s="171">
        <v>0</v>
      </c>
      <c r="K169" s="162">
        <f>SUM(C169:J169)</f>
        <v>5186455</v>
      </c>
      <c r="N169" s="177"/>
      <c r="O169" s="177"/>
      <c r="P169" s="177"/>
      <c r="Q169" s="177"/>
      <c r="R169" s="177"/>
    </row>
    <row r="170" spans="1:11" s="157" customFormat="1" ht="15">
      <c r="A170" s="156"/>
      <c r="C170" s="178"/>
      <c r="I170" s="178"/>
      <c r="K170" s="184"/>
    </row>
    <row r="171" spans="1:11" s="157" customFormat="1" ht="15">
      <c r="A171" s="156"/>
      <c r="C171" s="178"/>
      <c r="I171" s="178"/>
      <c r="K171" s="184"/>
    </row>
    <row r="172" spans="1:15" s="202" customFormat="1" ht="15">
      <c r="A172" s="188">
        <v>9</v>
      </c>
      <c r="B172" s="189" t="s">
        <v>415</v>
      </c>
      <c r="C172" s="190">
        <f>+C174</f>
        <v>0</v>
      </c>
      <c r="D172" s="190">
        <f aca="true" t="shared" si="41" ref="D172:K172">+D174</f>
        <v>0</v>
      </c>
      <c r="E172" s="190">
        <f t="shared" si="41"/>
        <v>33900000</v>
      </c>
      <c r="F172" s="190">
        <f t="shared" si="41"/>
        <v>50000000</v>
      </c>
      <c r="G172" s="190">
        <f t="shared" si="41"/>
        <v>0</v>
      </c>
      <c r="H172" s="190">
        <f t="shared" si="41"/>
        <v>0</v>
      </c>
      <c r="I172" s="190">
        <f t="shared" si="41"/>
        <v>0</v>
      </c>
      <c r="J172" s="190">
        <f t="shared" si="41"/>
        <v>0</v>
      </c>
      <c r="K172" s="190">
        <f t="shared" si="41"/>
        <v>83900000</v>
      </c>
      <c r="L172" s="198"/>
      <c r="M172" s="199"/>
      <c r="N172" s="200"/>
      <c r="O172" s="201"/>
    </row>
    <row r="173" spans="1:25" ht="15">
      <c r="A173" s="154"/>
      <c r="B173" s="167"/>
      <c r="C173" s="147"/>
      <c r="D173" s="147"/>
      <c r="E173" s="147"/>
      <c r="F173" s="147"/>
      <c r="G173" s="147"/>
      <c r="H173" s="147"/>
      <c r="I173" s="147"/>
      <c r="J173" s="177"/>
      <c r="K173" s="162"/>
      <c r="N173" s="72"/>
      <c r="O173" s="72"/>
      <c r="P173" s="72"/>
      <c r="Q173" s="72"/>
      <c r="R173" s="72"/>
      <c r="X173" s="164"/>
      <c r="Y173" s="164"/>
    </row>
    <row r="174" spans="1:25" ht="15">
      <c r="A174" s="154" t="s">
        <v>416</v>
      </c>
      <c r="B174" s="164" t="s">
        <v>418</v>
      </c>
      <c r="C174" s="162">
        <f aca="true" t="shared" si="42" ref="C174:J174">SUM(C175)</f>
        <v>0</v>
      </c>
      <c r="D174" s="162">
        <f t="shared" si="42"/>
        <v>0</v>
      </c>
      <c r="E174" s="162">
        <f t="shared" si="42"/>
        <v>33900000</v>
      </c>
      <c r="F174" s="162">
        <f t="shared" si="42"/>
        <v>50000000</v>
      </c>
      <c r="G174" s="162">
        <f t="shared" si="42"/>
        <v>0</v>
      </c>
      <c r="H174" s="162">
        <f t="shared" si="42"/>
        <v>0</v>
      </c>
      <c r="I174" s="162">
        <f t="shared" si="42"/>
        <v>0</v>
      </c>
      <c r="J174" s="162">
        <f t="shared" si="42"/>
        <v>0</v>
      </c>
      <c r="K174" s="162">
        <f>SUM(C174:J174)</f>
        <v>83900000</v>
      </c>
      <c r="N174" s="72"/>
      <c r="O174" s="72"/>
      <c r="P174" s="72"/>
      <c r="Q174" s="72"/>
      <c r="R174" s="72"/>
      <c r="X174" s="164"/>
      <c r="Y174" s="164"/>
    </row>
    <row r="175" spans="1:18" s="157" customFormat="1" ht="15">
      <c r="A175" s="156" t="s">
        <v>417</v>
      </c>
      <c r="B175" s="157" t="s">
        <v>419</v>
      </c>
      <c r="C175" s="171">
        <v>0</v>
      </c>
      <c r="D175" s="171">
        <v>0</v>
      </c>
      <c r="E175" s="171">
        <v>33900000</v>
      </c>
      <c r="F175" s="171">
        <v>50000000</v>
      </c>
      <c r="G175" s="171">
        <v>0</v>
      </c>
      <c r="H175" s="171">
        <v>0</v>
      </c>
      <c r="I175" s="171">
        <v>0</v>
      </c>
      <c r="J175" s="171">
        <v>0</v>
      </c>
      <c r="K175" s="162">
        <f>SUM(C175:J175)</f>
        <v>83900000</v>
      </c>
      <c r="N175" s="177"/>
      <c r="O175" s="177"/>
      <c r="P175" s="177"/>
      <c r="Q175" s="177"/>
      <c r="R175" s="177"/>
    </row>
    <row r="176" spans="1:11" s="157" customFormat="1" ht="15.75" thickBot="1">
      <c r="A176" s="191"/>
      <c r="B176" s="192"/>
      <c r="C176" s="193"/>
      <c r="D176" s="192"/>
      <c r="E176" s="192"/>
      <c r="F176" s="192"/>
      <c r="G176" s="192"/>
      <c r="H176" s="192"/>
      <c r="I176" s="193"/>
      <c r="J176" s="192"/>
      <c r="K176" s="194"/>
    </row>
    <row r="177" spans="1:11" s="157" customFormat="1" ht="15">
      <c r="A177" s="156"/>
      <c r="C177" s="178"/>
      <c r="I177" s="178"/>
      <c r="K177" s="184"/>
    </row>
    <row r="178" spans="1:11" s="157" customFormat="1" ht="15">
      <c r="A178" s="156"/>
      <c r="C178" s="178"/>
      <c r="I178" s="178"/>
      <c r="K178" s="184"/>
    </row>
    <row r="179" spans="1:11" s="157" customFormat="1" ht="15">
      <c r="A179" s="156"/>
      <c r="C179" s="178"/>
      <c r="I179" s="178"/>
      <c r="K179" s="184"/>
    </row>
    <row r="180" spans="1:11" s="157" customFormat="1" ht="15">
      <c r="A180" s="156"/>
      <c r="C180" s="178"/>
      <c r="I180" s="178"/>
      <c r="K180" s="184"/>
    </row>
    <row r="181" spans="1:11" s="157" customFormat="1" ht="15">
      <c r="A181" s="156"/>
      <c r="C181" s="158"/>
      <c r="D181" s="158"/>
      <c r="I181" s="178"/>
      <c r="K181" s="184"/>
    </row>
    <row r="182" spans="1:11" s="157" customFormat="1" ht="15">
      <c r="A182" s="156"/>
      <c r="C182" s="178"/>
      <c r="I182" s="178"/>
      <c r="K182" s="184"/>
    </row>
    <row r="183" spans="1:11" s="157" customFormat="1" ht="15">
      <c r="A183" s="156"/>
      <c r="C183" s="178"/>
      <c r="I183" s="178"/>
      <c r="K183" s="184"/>
    </row>
    <row r="184" spans="1:11" s="157" customFormat="1" ht="15">
      <c r="A184" s="156"/>
      <c r="C184" s="178"/>
      <c r="I184" s="178"/>
      <c r="K184" s="184"/>
    </row>
    <row r="185" spans="1:11" s="157" customFormat="1" ht="15">
      <c r="A185" s="156"/>
      <c r="C185" s="178"/>
      <c r="I185" s="178"/>
      <c r="K185" s="184"/>
    </row>
    <row r="186" spans="1:11" s="157" customFormat="1" ht="15">
      <c r="A186" s="156"/>
      <c r="C186" s="178"/>
      <c r="I186" s="178"/>
      <c r="K186" s="184"/>
    </row>
    <row r="187" spans="1:11" s="157" customFormat="1" ht="15">
      <c r="A187" s="156"/>
      <c r="C187" s="178"/>
      <c r="I187" s="178"/>
      <c r="K187" s="184"/>
    </row>
    <row r="188" spans="1:11" s="157" customFormat="1" ht="15">
      <c r="A188" s="156"/>
      <c r="C188" s="178"/>
      <c r="I188" s="178"/>
      <c r="K188" s="184"/>
    </row>
    <row r="189" spans="1:11" s="157" customFormat="1" ht="15">
      <c r="A189" s="156"/>
      <c r="C189" s="178"/>
      <c r="I189" s="178"/>
      <c r="K189" s="184"/>
    </row>
    <row r="190" spans="1:11" s="157" customFormat="1" ht="15">
      <c r="A190" s="156"/>
      <c r="C190" s="178"/>
      <c r="I190" s="178"/>
      <c r="K190" s="184"/>
    </row>
    <row r="191" spans="1:11" s="157" customFormat="1" ht="15">
      <c r="A191" s="156"/>
      <c r="C191" s="178"/>
      <c r="I191" s="178"/>
      <c r="K191" s="184"/>
    </row>
    <row r="192" spans="1:11" s="157" customFormat="1" ht="15">
      <c r="A192" s="156"/>
      <c r="C192" s="178"/>
      <c r="I192" s="178"/>
      <c r="K192" s="184"/>
    </row>
    <row r="193" spans="1:11" s="157" customFormat="1" ht="15">
      <c r="A193" s="156"/>
      <c r="C193" s="178"/>
      <c r="I193" s="178"/>
      <c r="K193" s="184"/>
    </row>
    <row r="194" spans="1:11" s="157" customFormat="1" ht="15">
      <c r="A194" s="156"/>
      <c r="C194" s="178"/>
      <c r="I194" s="178"/>
      <c r="K194" s="184"/>
    </row>
    <row r="195" spans="1:11" s="157" customFormat="1" ht="15">
      <c r="A195" s="156"/>
      <c r="C195" s="178"/>
      <c r="I195" s="178"/>
      <c r="K195" s="184"/>
    </row>
    <row r="196" spans="1:11" s="157" customFormat="1" ht="15">
      <c r="A196" s="156"/>
      <c r="C196" s="178"/>
      <c r="I196" s="178"/>
      <c r="K196" s="184"/>
    </row>
    <row r="197" spans="1:11" s="157" customFormat="1" ht="15">
      <c r="A197" s="156"/>
      <c r="C197" s="178"/>
      <c r="I197" s="178"/>
      <c r="K197" s="184"/>
    </row>
    <row r="198" ht="15">
      <c r="J198" s="148"/>
    </row>
    <row r="199" ht="15">
      <c r="J199" s="148"/>
    </row>
    <row r="200" ht="15">
      <c r="J200" s="148"/>
    </row>
    <row r="201" ht="15">
      <c r="J201" s="148"/>
    </row>
    <row r="202" ht="15">
      <c r="J202" s="148"/>
    </row>
    <row r="203" ht="15">
      <c r="J203" s="148"/>
    </row>
    <row r="204" ht="15">
      <c r="J204" s="148"/>
    </row>
    <row r="205" ht="15">
      <c r="J205" s="148"/>
    </row>
    <row r="206" ht="15">
      <c r="J206" s="148"/>
    </row>
    <row r="207" ht="15">
      <c r="J207" s="148"/>
    </row>
    <row r="208" ht="15">
      <c r="J208" s="148"/>
    </row>
    <row r="209" ht="15">
      <c r="J209" s="148"/>
    </row>
    <row r="210" ht="15">
      <c r="J210" s="148"/>
    </row>
    <row r="211" ht="15">
      <c r="J211" s="148"/>
    </row>
    <row r="212" ht="15">
      <c r="J212" s="148"/>
    </row>
    <row r="213" ht="15">
      <c r="J213" s="148"/>
    </row>
    <row r="214" ht="15">
      <c r="J214" s="148"/>
    </row>
    <row r="215" ht="15">
      <c r="J215" s="148"/>
    </row>
    <row r="216" ht="15">
      <c r="J216" s="148"/>
    </row>
    <row r="217" ht="15">
      <c r="J217" s="148"/>
    </row>
    <row r="218" ht="15">
      <c r="J218" s="148"/>
    </row>
    <row r="219" ht="15">
      <c r="J219" s="148"/>
    </row>
    <row r="220" ht="15">
      <c r="J220" s="148"/>
    </row>
    <row r="221" ht="15">
      <c r="J221" s="148"/>
    </row>
    <row r="222" ht="15">
      <c r="J222" s="148"/>
    </row>
    <row r="223" ht="15">
      <c r="J223" s="148"/>
    </row>
    <row r="224" ht="15">
      <c r="J224" s="148"/>
    </row>
    <row r="225" ht="15">
      <c r="J225" s="148"/>
    </row>
    <row r="226" ht="15">
      <c r="J226" s="148"/>
    </row>
    <row r="227" ht="15">
      <c r="J227" s="148"/>
    </row>
    <row r="228" ht="15">
      <c r="J228" s="148"/>
    </row>
    <row r="229" ht="15">
      <c r="J229" s="148"/>
    </row>
    <row r="230" ht="15">
      <c r="J230" s="148"/>
    </row>
    <row r="231" ht="15">
      <c r="J231" s="148"/>
    </row>
    <row r="232" ht="15">
      <c r="J232" s="148"/>
    </row>
    <row r="233" ht="15">
      <c r="J233" s="148"/>
    </row>
    <row r="234" ht="15">
      <c r="J234" s="148"/>
    </row>
    <row r="235" ht="15">
      <c r="J235" s="148"/>
    </row>
    <row r="236" ht="15">
      <c r="J236" s="148"/>
    </row>
    <row r="237" ht="15">
      <c r="J237" s="148"/>
    </row>
    <row r="238" ht="15">
      <c r="J238" s="148"/>
    </row>
    <row r="239" ht="15">
      <c r="J239" s="148"/>
    </row>
    <row r="240" ht="15">
      <c r="J240" s="148"/>
    </row>
    <row r="241" ht="15">
      <c r="J241" s="148"/>
    </row>
    <row r="242" ht="15">
      <c r="J242" s="148"/>
    </row>
    <row r="243" ht="15">
      <c r="J243" s="148"/>
    </row>
    <row r="244" ht="15">
      <c r="J244" s="148"/>
    </row>
    <row r="245" ht="15">
      <c r="J245" s="148"/>
    </row>
    <row r="246" ht="15">
      <c r="J246" s="148"/>
    </row>
    <row r="247" ht="15">
      <c r="J247" s="148"/>
    </row>
    <row r="248" ht="15">
      <c r="J248" s="148"/>
    </row>
    <row r="249" ht="15">
      <c r="J249" s="148"/>
    </row>
    <row r="250" ht="15">
      <c r="J250" s="148"/>
    </row>
    <row r="251" ht="15">
      <c r="J251" s="148"/>
    </row>
    <row r="252" ht="15">
      <c r="J252" s="148"/>
    </row>
    <row r="253" ht="15">
      <c r="J253" s="148"/>
    </row>
    <row r="254" ht="15">
      <c r="J254" s="148"/>
    </row>
    <row r="255" ht="15">
      <c r="J255" s="148"/>
    </row>
    <row r="256" ht="15">
      <c r="J256" s="148"/>
    </row>
    <row r="257" ht="15">
      <c r="J257" s="148"/>
    </row>
    <row r="258" ht="15">
      <c r="J258" s="148"/>
    </row>
    <row r="259" ht="15">
      <c r="J259" s="148"/>
    </row>
    <row r="260" ht="15">
      <c r="J260" s="148"/>
    </row>
    <row r="261" ht="15">
      <c r="J261" s="148"/>
    </row>
    <row r="262" ht="15">
      <c r="J262" s="148"/>
    </row>
    <row r="263" ht="15">
      <c r="J263" s="148"/>
    </row>
    <row r="264" ht="15">
      <c r="J264" s="148"/>
    </row>
    <row r="265" ht="15">
      <c r="J265" s="148"/>
    </row>
    <row r="266" ht="15">
      <c r="J266" s="148"/>
    </row>
    <row r="267" ht="15">
      <c r="J267" s="148"/>
    </row>
    <row r="268" ht="15">
      <c r="J268" s="148"/>
    </row>
    <row r="269" ht="15">
      <c r="J269" s="148"/>
    </row>
    <row r="270" ht="15">
      <c r="J270" s="148"/>
    </row>
    <row r="271" ht="15">
      <c r="J271" s="148"/>
    </row>
    <row r="272" ht="15">
      <c r="J272" s="148"/>
    </row>
    <row r="273" ht="15">
      <c r="J273" s="148"/>
    </row>
    <row r="274" ht="15">
      <c r="J274" s="148"/>
    </row>
    <row r="275" ht="15">
      <c r="J275" s="148"/>
    </row>
    <row r="276" ht="15">
      <c r="J276" s="148"/>
    </row>
    <row r="277" ht="15">
      <c r="J277" s="148"/>
    </row>
    <row r="278" ht="15">
      <c r="J278" s="148"/>
    </row>
    <row r="279" ht="15">
      <c r="J279" s="148"/>
    </row>
    <row r="280" ht="15">
      <c r="J280" s="148"/>
    </row>
    <row r="281" ht="15">
      <c r="J281" s="148"/>
    </row>
    <row r="282" ht="15">
      <c r="J282" s="148"/>
    </row>
    <row r="283" ht="15">
      <c r="J283" s="148"/>
    </row>
    <row r="284" ht="15">
      <c r="J284" s="148"/>
    </row>
    <row r="285" ht="15">
      <c r="J285" s="148"/>
    </row>
    <row r="286" ht="15">
      <c r="J286" s="148"/>
    </row>
    <row r="287" ht="15">
      <c r="J287" s="148"/>
    </row>
    <row r="288" ht="15">
      <c r="J288" s="148"/>
    </row>
    <row r="289" ht="15">
      <c r="J289" s="148"/>
    </row>
    <row r="290" ht="15">
      <c r="J290" s="148"/>
    </row>
    <row r="291" ht="15">
      <c r="J291" s="148"/>
    </row>
    <row r="292" ht="15">
      <c r="J292" s="148"/>
    </row>
    <row r="293" ht="15">
      <c r="J293" s="148"/>
    </row>
    <row r="294" ht="15">
      <c r="J294" s="148"/>
    </row>
    <row r="295" ht="15">
      <c r="J295" s="148"/>
    </row>
    <row r="296" ht="15">
      <c r="J296" s="148"/>
    </row>
    <row r="297" ht="15">
      <c r="J297" s="148"/>
    </row>
    <row r="298" ht="15">
      <c r="J298" s="148"/>
    </row>
    <row r="299" ht="15">
      <c r="J299" s="148"/>
    </row>
    <row r="300" ht="15">
      <c r="J300" s="148"/>
    </row>
    <row r="301" ht="15">
      <c r="J301" s="148"/>
    </row>
    <row r="302" ht="15">
      <c r="J302" s="148"/>
    </row>
    <row r="303" ht="15">
      <c r="J303" s="148"/>
    </row>
    <row r="304" ht="15">
      <c r="J304" s="148"/>
    </row>
    <row r="305" ht="15">
      <c r="J305" s="148"/>
    </row>
    <row r="306" ht="15">
      <c r="J306" s="148"/>
    </row>
    <row r="307" ht="15">
      <c r="J307" s="148"/>
    </row>
    <row r="308" ht="15">
      <c r="J308" s="148"/>
    </row>
    <row r="309" ht="15">
      <c r="J309" s="148"/>
    </row>
    <row r="310" ht="15">
      <c r="J310" s="148"/>
    </row>
    <row r="311" ht="15">
      <c r="J311" s="148"/>
    </row>
    <row r="312" ht="15">
      <c r="J312" s="148"/>
    </row>
    <row r="313" ht="15">
      <c r="J313" s="148"/>
    </row>
    <row r="314" ht="15">
      <c r="J314" s="148"/>
    </row>
    <row r="315" ht="15">
      <c r="J315" s="148"/>
    </row>
    <row r="316" ht="15">
      <c r="J316" s="148"/>
    </row>
    <row r="317" ht="15">
      <c r="J317" s="148"/>
    </row>
    <row r="318" ht="15">
      <c r="J318" s="148"/>
    </row>
    <row r="319" ht="15">
      <c r="J319" s="148"/>
    </row>
    <row r="320" ht="15">
      <c r="J320" s="148"/>
    </row>
    <row r="321" ht="15">
      <c r="J321" s="148"/>
    </row>
    <row r="322" ht="15">
      <c r="J322" s="148"/>
    </row>
    <row r="323" ht="15">
      <c r="J323" s="148"/>
    </row>
    <row r="324" ht="15">
      <c r="J324" s="148"/>
    </row>
    <row r="325" ht="15">
      <c r="J325" s="148"/>
    </row>
    <row r="326" ht="15">
      <c r="J326" s="148"/>
    </row>
    <row r="327" ht="15">
      <c r="J327" s="148"/>
    </row>
    <row r="328" ht="15">
      <c r="J328" s="148"/>
    </row>
    <row r="329" ht="15">
      <c r="J329" s="148"/>
    </row>
    <row r="330" ht="15">
      <c r="J330" s="148"/>
    </row>
    <row r="331" ht="15">
      <c r="J331" s="148"/>
    </row>
    <row r="332" ht="15">
      <c r="J332" s="148"/>
    </row>
    <row r="333" ht="15">
      <c r="J333" s="148"/>
    </row>
    <row r="334" ht="15">
      <c r="J334" s="148"/>
    </row>
    <row r="335" ht="15">
      <c r="J335" s="148"/>
    </row>
    <row r="336" ht="15">
      <c r="J336" s="148"/>
    </row>
    <row r="337" ht="15">
      <c r="J337" s="148"/>
    </row>
    <row r="338" ht="15">
      <c r="J338" s="148"/>
    </row>
    <row r="339" ht="15">
      <c r="J339" s="148"/>
    </row>
    <row r="340" ht="15">
      <c r="J340" s="148"/>
    </row>
    <row r="341" ht="15">
      <c r="J341" s="148"/>
    </row>
    <row r="342" ht="15">
      <c r="J342" s="148"/>
    </row>
    <row r="343" ht="15">
      <c r="J343" s="148"/>
    </row>
    <row r="344" ht="15">
      <c r="J344" s="148"/>
    </row>
    <row r="345" ht="15">
      <c r="J345" s="148"/>
    </row>
    <row r="346" ht="15">
      <c r="J346" s="148"/>
    </row>
    <row r="347" ht="15">
      <c r="J347" s="148"/>
    </row>
    <row r="348" ht="15">
      <c r="J348" s="148"/>
    </row>
    <row r="349" ht="15">
      <c r="J349" s="148"/>
    </row>
    <row r="350" ht="15">
      <c r="J350" s="148"/>
    </row>
    <row r="351" ht="15">
      <c r="J351" s="148"/>
    </row>
    <row r="352" ht="15">
      <c r="J352" s="148"/>
    </row>
    <row r="353" ht="15">
      <c r="J353" s="148"/>
    </row>
    <row r="354" ht="15">
      <c r="J354" s="148"/>
    </row>
    <row r="355" ht="15">
      <c r="J355" s="148"/>
    </row>
    <row r="356" ht="15">
      <c r="J356" s="148"/>
    </row>
    <row r="357" ht="15">
      <c r="J357" s="148"/>
    </row>
    <row r="358" ht="15">
      <c r="J358" s="148"/>
    </row>
    <row r="359" ht="15">
      <c r="J359" s="148"/>
    </row>
    <row r="360" ht="15">
      <c r="J360" s="148"/>
    </row>
    <row r="361" ht="15">
      <c r="J361" s="148"/>
    </row>
    <row r="362" ht="15">
      <c r="J362" s="148"/>
    </row>
    <row r="363" ht="15">
      <c r="J363" s="148"/>
    </row>
    <row r="364" ht="15">
      <c r="J364" s="148"/>
    </row>
    <row r="365" ht="15">
      <c r="J365" s="148"/>
    </row>
    <row r="366" ht="15">
      <c r="J366" s="148"/>
    </row>
    <row r="367" ht="15">
      <c r="J367" s="148"/>
    </row>
    <row r="368" ht="15">
      <c r="J368" s="148"/>
    </row>
    <row r="369" ht="15">
      <c r="J369" s="148"/>
    </row>
    <row r="370" ht="15">
      <c r="J370" s="148"/>
    </row>
    <row r="371" ht="15">
      <c r="J371" s="148"/>
    </row>
    <row r="372" ht="15">
      <c r="J372" s="148"/>
    </row>
    <row r="373" ht="15">
      <c r="J373" s="148"/>
    </row>
    <row r="374" ht="15">
      <c r="J374" s="148"/>
    </row>
    <row r="375" ht="15">
      <c r="J375" s="148"/>
    </row>
    <row r="376" ht="15">
      <c r="J376" s="148"/>
    </row>
    <row r="377" ht="15">
      <c r="J377" s="148"/>
    </row>
    <row r="378" ht="15">
      <c r="J378" s="148"/>
    </row>
    <row r="379" ht="15">
      <c r="J379" s="148"/>
    </row>
    <row r="380" ht="15">
      <c r="J380" s="148"/>
    </row>
    <row r="381" ht="15">
      <c r="J381" s="148"/>
    </row>
    <row r="382" ht="15">
      <c r="J382" s="148"/>
    </row>
    <row r="383" ht="15">
      <c r="J383" s="148"/>
    </row>
    <row r="384" ht="15">
      <c r="J384" s="148"/>
    </row>
    <row r="385" ht="15">
      <c r="J385" s="148"/>
    </row>
    <row r="386" ht="15">
      <c r="J386" s="148"/>
    </row>
    <row r="387" ht="15">
      <c r="J387" s="148"/>
    </row>
    <row r="388" ht="15">
      <c r="J388" s="148"/>
    </row>
    <row r="389" ht="15">
      <c r="J389" s="148"/>
    </row>
    <row r="390" ht="15">
      <c r="J390" s="148"/>
    </row>
    <row r="391" ht="15">
      <c r="J391" s="148"/>
    </row>
    <row r="392" ht="15">
      <c r="J392" s="148"/>
    </row>
    <row r="393" ht="15">
      <c r="J393" s="148"/>
    </row>
    <row r="394" ht="15">
      <c r="J394" s="148"/>
    </row>
    <row r="395" ht="15">
      <c r="J395" s="148"/>
    </row>
    <row r="396" ht="15">
      <c r="J396" s="148"/>
    </row>
    <row r="397" ht="15">
      <c r="J397" s="148"/>
    </row>
    <row r="398" ht="15">
      <c r="J398" s="148"/>
    </row>
    <row r="399" ht="15">
      <c r="J399" s="148"/>
    </row>
    <row r="400" ht="15">
      <c r="J400" s="148"/>
    </row>
    <row r="401" ht="15">
      <c r="J401" s="148"/>
    </row>
    <row r="402" ht="15">
      <c r="J402" s="148"/>
    </row>
    <row r="403" ht="15">
      <c r="J403" s="148"/>
    </row>
    <row r="404" ht="15">
      <c r="J404" s="148"/>
    </row>
    <row r="405" ht="15">
      <c r="J405" s="148"/>
    </row>
    <row r="406" ht="15">
      <c r="J406" s="148"/>
    </row>
    <row r="407" ht="15">
      <c r="J407" s="148"/>
    </row>
    <row r="408" ht="15">
      <c r="J408" s="148"/>
    </row>
    <row r="409" ht="15">
      <c r="J409" s="148"/>
    </row>
    <row r="410" ht="15">
      <c r="J410" s="148"/>
    </row>
    <row r="411" ht="15">
      <c r="J411" s="148"/>
    </row>
    <row r="412" ht="15">
      <c r="J412" s="148"/>
    </row>
    <row r="413" ht="15">
      <c r="J413" s="148"/>
    </row>
    <row r="414" ht="15">
      <c r="J414" s="148"/>
    </row>
    <row r="415" ht="15">
      <c r="J415" s="148"/>
    </row>
    <row r="416" ht="15">
      <c r="J416" s="148"/>
    </row>
    <row r="417" ht="15">
      <c r="J417" s="148"/>
    </row>
    <row r="418" ht="15">
      <c r="J418" s="148"/>
    </row>
    <row r="419" ht="15">
      <c r="J419" s="148"/>
    </row>
    <row r="420" ht="15">
      <c r="J420" s="148"/>
    </row>
    <row r="421" ht="15">
      <c r="J421" s="148"/>
    </row>
    <row r="422" ht="15">
      <c r="J422" s="148"/>
    </row>
    <row r="423" ht="15">
      <c r="J423" s="148"/>
    </row>
    <row r="424" ht="15">
      <c r="J424" s="148"/>
    </row>
    <row r="425" ht="15">
      <c r="J425" s="148"/>
    </row>
    <row r="426" ht="15">
      <c r="J426" s="148"/>
    </row>
    <row r="427" ht="15">
      <c r="J427" s="148"/>
    </row>
    <row r="428" ht="15">
      <c r="J428" s="148"/>
    </row>
    <row r="429" ht="15">
      <c r="J429" s="148"/>
    </row>
    <row r="430" ht="15">
      <c r="J430" s="148"/>
    </row>
    <row r="431" ht="15">
      <c r="J431" s="148"/>
    </row>
    <row r="432" ht="15">
      <c r="J432" s="148"/>
    </row>
    <row r="433" ht="15">
      <c r="J433" s="148"/>
    </row>
    <row r="434" ht="15">
      <c r="J434" s="148"/>
    </row>
    <row r="435" ht="15">
      <c r="J435" s="148"/>
    </row>
    <row r="436" ht="15">
      <c r="J436" s="148"/>
    </row>
    <row r="437" ht="15">
      <c r="J437" s="148"/>
    </row>
    <row r="438" ht="15">
      <c r="J438" s="148"/>
    </row>
    <row r="439" ht="15">
      <c r="J439" s="148"/>
    </row>
    <row r="440" ht="15">
      <c r="J440" s="148"/>
    </row>
    <row r="441" ht="15">
      <c r="J441" s="148"/>
    </row>
    <row r="442" ht="15">
      <c r="J442" s="148"/>
    </row>
    <row r="443" ht="15">
      <c r="J443" s="148"/>
    </row>
    <row r="444" ht="15">
      <c r="J444" s="148"/>
    </row>
    <row r="445" ht="15">
      <c r="J445" s="148"/>
    </row>
    <row r="446" ht="15">
      <c r="J446" s="148"/>
    </row>
    <row r="447" ht="15">
      <c r="J447" s="148"/>
    </row>
    <row r="448" ht="15">
      <c r="J448" s="148"/>
    </row>
    <row r="449" ht="15">
      <c r="J449" s="148"/>
    </row>
    <row r="450" ht="15">
      <c r="J450" s="148"/>
    </row>
    <row r="451" ht="15">
      <c r="J451" s="148"/>
    </row>
    <row r="452" ht="15">
      <c r="J452" s="148"/>
    </row>
    <row r="453" ht="15">
      <c r="J453" s="148"/>
    </row>
    <row r="454" ht="15">
      <c r="J454" s="148"/>
    </row>
    <row r="455" ht="15">
      <c r="J455" s="148"/>
    </row>
    <row r="456" ht="15">
      <c r="J456" s="148"/>
    </row>
    <row r="457" ht="15">
      <c r="J457" s="148"/>
    </row>
    <row r="458" ht="15">
      <c r="J458" s="148"/>
    </row>
    <row r="459" ht="15">
      <c r="J459" s="148"/>
    </row>
    <row r="460" ht="15">
      <c r="J460" s="148"/>
    </row>
    <row r="461" ht="15">
      <c r="J461" s="148"/>
    </row>
    <row r="462" ht="15">
      <c r="J462" s="148"/>
    </row>
    <row r="463" ht="15">
      <c r="J463" s="148"/>
    </row>
    <row r="464" ht="15">
      <c r="J464" s="148"/>
    </row>
    <row r="465" ht="15">
      <c r="J465" s="148"/>
    </row>
    <row r="466" ht="15">
      <c r="J466" s="148"/>
    </row>
    <row r="467" ht="15">
      <c r="J467" s="148"/>
    </row>
    <row r="468" ht="15">
      <c r="J468" s="148"/>
    </row>
    <row r="469" ht="15">
      <c r="J469" s="148"/>
    </row>
    <row r="470" ht="15">
      <c r="J470" s="148"/>
    </row>
    <row r="471" ht="15">
      <c r="J471" s="148"/>
    </row>
    <row r="472" ht="15">
      <c r="J472" s="148"/>
    </row>
    <row r="473" ht="15">
      <c r="J473" s="148"/>
    </row>
    <row r="474" ht="15">
      <c r="J474" s="148"/>
    </row>
    <row r="475" ht="15">
      <c r="J475" s="148"/>
    </row>
    <row r="476" ht="15">
      <c r="J476" s="148"/>
    </row>
    <row r="477" ht="15">
      <c r="J477" s="148"/>
    </row>
    <row r="478" ht="15">
      <c r="J478" s="148"/>
    </row>
    <row r="479" ht="15">
      <c r="J479" s="148"/>
    </row>
    <row r="480" ht="15">
      <c r="J480" s="148"/>
    </row>
    <row r="481" ht="15">
      <c r="J481" s="148"/>
    </row>
    <row r="482" ht="15">
      <c r="J482" s="148"/>
    </row>
    <row r="483" ht="15">
      <c r="J483" s="148"/>
    </row>
    <row r="484" ht="15">
      <c r="J484" s="148"/>
    </row>
    <row r="485" ht="15">
      <c r="J485" s="148"/>
    </row>
    <row r="486" ht="15">
      <c r="J486" s="148"/>
    </row>
    <row r="487" ht="15">
      <c r="J487" s="148"/>
    </row>
    <row r="488" ht="15">
      <c r="J488" s="148"/>
    </row>
    <row r="489" ht="15">
      <c r="J489" s="148"/>
    </row>
    <row r="490" ht="15">
      <c r="J490" s="148"/>
    </row>
    <row r="491" ht="15">
      <c r="J491" s="148"/>
    </row>
    <row r="492" ht="15">
      <c r="J492" s="148"/>
    </row>
    <row r="493" ht="15">
      <c r="J493" s="148"/>
    </row>
    <row r="494" ht="15">
      <c r="J494" s="148"/>
    </row>
    <row r="495" ht="15">
      <c r="J495" s="148"/>
    </row>
    <row r="496" ht="15">
      <c r="J496" s="148"/>
    </row>
    <row r="497" ht="15">
      <c r="J497" s="148"/>
    </row>
    <row r="498" ht="15">
      <c r="J498" s="148"/>
    </row>
    <row r="499" ht="15">
      <c r="J499" s="148"/>
    </row>
    <row r="500" ht="15">
      <c r="J500" s="148"/>
    </row>
    <row r="501" ht="15">
      <c r="J501" s="148"/>
    </row>
    <row r="502" ht="15">
      <c r="J502" s="148"/>
    </row>
    <row r="503" ht="15">
      <c r="J503" s="148"/>
    </row>
    <row r="504" ht="15">
      <c r="J504" s="148"/>
    </row>
    <row r="505" ht="15">
      <c r="J505" s="148"/>
    </row>
    <row r="506" ht="15">
      <c r="J506" s="148"/>
    </row>
    <row r="507" ht="15">
      <c r="J507" s="148"/>
    </row>
    <row r="508" ht="15">
      <c r="J508" s="148"/>
    </row>
    <row r="509" ht="15">
      <c r="J509" s="148"/>
    </row>
    <row r="510" ht="15">
      <c r="J510" s="148"/>
    </row>
    <row r="511" ht="15">
      <c r="J511" s="148"/>
    </row>
    <row r="512" ht="15">
      <c r="J512" s="148"/>
    </row>
    <row r="513" ht="15">
      <c r="J513" s="148"/>
    </row>
    <row r="514" ht="15">
      <c r="J514" s="148"/>
    </row>
    <row r="515" ht="15">
      <c r="J515" s="148"/>
    </row>
    <row r="516" ht="15">
      <c r="J516" s="148"/>
    </row>
    <row r="517" ht="15">
      <c r="J517" s="148"/>
    </row>
    <row r="518" ht="15">
      <c r="J518" s="148"/>
    </row>
    <row r="519" ht="15">
      <c r="J519" s="148"/>
    </row>
    <row r="520" ht="15">
      <c r="J520" s="148"/>
    </row>
    <row r="521" ht="15">
      <c r="J521" s="148"/>
    </row>
    <row r="522" ht="15">
      <c r="J522" s="148"/>
    </row>
    <row r="523" ht="15">
      <c r="J523" s="148"/>
    </row>
    <row r="524" ht="15">
      <c r="J524" s="148"/>
    </row>
    <row r="525" ht="15">
      <c r="J525" s="148"/>
    </row>
    <row r="526" ht="15">
      <c r="J526" s="148"/>
    </row>
    <row r="527" ht="15">
      <c r="J527" s="148"/>
    </row>
    <row r="528" ht="15">
      <c r="J528" s="148"/>
    </row>
    <row r="529" ht="15">
      <c r="J529" s="148"/>
    </row>
    <row r="530" ht="15">
      <c r="J530" s="148"/>
    </row>
    <row r="531" ht="15">
      <c r="J531" s="148"/>
    </row>
    <row r="532" ht="15">
      <c r="J532" s="148"/>
    </row>
    <row r="533" ht="15">
      <c r="J533" s="148"/>
    </row>
    <row r="534" ht="15">
      <c r="J534" s="148"/>
    </row>
    <row r="535" ht="15">
      <c r="J535" s="148"/>
    </row>
    <row r="536" ht="15">
      <c r="J536" s="148"/>
    </row>
    <row r="537" ht="15">
      <c r="J537" s="148"/>
    </row>
    <row r="538" ht="15">
      <c r="J538" s="148"/>
    </row>
    <row r="539" ht="15">
      <c r="J539" s="148"/>
    </row>
    <row r="540" ht="15">
      <c r="J540" s="148"/>
    </row>
    <row r="541" ht="15">
      <c r="J541" s="148"/>
    </row>
    <row r="542" ht="15">
      <c r="J542" s="148"/>
    </row>
    <row r="543" ht="15">
      <c r="J543" s="148"/>
    </row>
    <row r="544" ht="15">
      <c r="J544" s="148"/>
    </row>
    <row r="545" ht="15">
      <c r="J545" s="148"/>
    </row>
    <row r="546" ht="15">
      <c r="J546" s="148"/>
    </row>
    <row r="547" ht="15">
      <c r="J547" s="148"/>
    </row>
    <row r="548" ht="15">
      <c r="J548" s="148"/>
    </row>
    <row r="549" ht="15">
      <c r="J549" s="148"/>
    </row>
    <row r="550" ht="15">
      <c r="J550" s="148"/>
    </row>
    <row r="551" ht="15">
      <c r="J551" s="148"/>
    </row>
    <row r="552" ht="15">
      <c r="J552" s="148"/>
    </row>
    <row r="553" ht="15">
      <c r="J553" s="148"/>
    </row>
    <row r="554" ht="15">
      <c r="J554" s="148"/>
    </row>
    <row r="555" ht="15">
      <c r="J555" s="148"/>
    </row>
    <row r="556" ht="15">
      <c r="J556" s="148"/>
    </row>
    <row r="557" ht="15">
      <c r="J557" s="148"/>
    </row>
    <row r="558" ht="15">
      <c r="J558" s="148"/>
    </row>
    <row r="559" ht="15">
      <c r="J559" s="148"/>
    </row>
    <row r="560" ht="15">
      <c r="J560" s="148"/>
    </row>
    <row r="561" ht="15">
      <c r="J561" s="148"/>
    </row>
    <row r="562" ht="15">
      <c r="J562" s="148"/>
    </row>
    <row r="563" ht="15">
      <c r="J563" s="148"/>
    </row>
    <row r="564" ht="15">
      <c r="J564" s="148"/>
    </row>
    <row r="565" ht="15">
      <c r="J565" s="148"/>
    </row>
    <row r="566" ht="15">
      <c r="J566" s="148"/>
    </row>
    <row r="567" ht="15">
      <c r="J567" s="148"/>
    </row>
    <row r="568" ht="15">
      <c r="J568" s="148"/>
    </row>
    <row r="569" ht="15">
      <c r="J569" s="148"/>
    </row>
    <row r="570" ht="15">
      <c r="J570" s="148"/>
    </row>
    <row r="571" ht="15">
      <c r="J571" s="148"/>
    </row>
    <row r="572" ht="15">
      <c r="J572" s="148"/>
    </row>
    <row r="573" ht="15">
      <c r="J573" s="148"/>
    </row>
    <row r="574" ht="15">
      <c r="J574" s="148"/>
    </row>
    <row r="575" ht="15">
      <c r="J575" s="148"/>
    </row>
    <row r="576" ht="15">
      <c r="J576" s="148"/>
    </row>
    <row r="577" ht="15">
      <c r="J577" s="148"/>
    </row>
    <row r="578" ht="15">
      <c r="J578" s="148"/>
    </row>
    <row r="579" ht="15">
      <c r="J579" s="148"/>
    </row>
    <row r="580" ht="15">
      <c r="J580" s="148"/>
    </row>
    <row r="581" ht="15">
      <c r="J581" s="148"/>
    </row>
    <row r="582" ht="15">
      <c r="J582" s="148"/>
    </row>
    <row r="583" ht="15">
      <c r="J583" s="148"/>
    </row>
    <row r="584" ht="15">
      <c r="J584" s="148"/>
    </row>
    <row r="585" ht="15">
      <c r="J585" s="148"/>
    </row>
    <row r="586" ht="15">
      <c r="J586" s="148"/>
    </row>
    <row r="587" ht="15">
      <c r="J587" s="148"/>
    </row>
    <row r="588" ht="15">
      <c r="J588" s="148"/>
    </row>
    <row r="589" ht="15">
      <c r="J589" s="148"/>
    </row>
    <row r="590" ht="15">
      <c r="J590" s="148"/>
    </row>
    <row r="591" ht="15">
      <c r="J591" s="148"/>
    </row>
    <row r="592" ht="15">
      <c r="J592" s="148"/>
    </row>
    <row r="593" ht="15">
      <c r="J593" s="148"/>
    </row>
    <row r="594" ht="15">
      <c r="J594" s="148"/>
    </row>
    <row r="595" ht="15">
      <c r="J595" s="148"/>
    </row>
    <row r="596" ht="15">
      <c r="J596" s="148"/>
    </row>
    <row r="597" ht="15">
      <c r="J597" s="148"/>
    </row>
    <row r="598" ht="15">
      <c r="J598" s="148"/>
    </row>
    <row r="599" ht="15">
      <c r="J599" s="148"/>
    </row>
    <row r="600" ht="15">
      <c r="J600" s="148"/>
    </row>
    <row r="601" ht="15">
      <c r="J601" s="148"/>
    </row>
    <row r="602" ht="15">
      <c r="J602" s="148"/>
    </row>
    <row r="603" ht="15">
      <c r="J603" s="148"/>
    </row>
    <row r="604" ht="15">
      <c r="J604" s="148"/>
    </row>
    <row r="605" ht="15">
      <c r="J605" s="148"/>
    </row>
    <row r="606" ht="15">
      <c r="J606" s="148"/>
    </row>
    <row r="607" ht="15">
      <c r="J607" s="148"/>
    </row>
    <row r="608" ht="15">
      <c r="J608" s="148"/>
    </row>
    <row r="609" ht="15">
      <c r="J609" s="148"/>
    </row>
    <row r="610" ht="15">
      <c r="J610" s="148"/>
    </row>
    <row r="611" ht="15">
      <c r="J611" s="148"/>
    </row>
    <row r="612" ht="15">
      <c r="J612" s="148"/>
    </row>
    <row r="613" ht="15">
      <c r="J613" s="148"/>
    </row>
    <row r="614" ht="15">
      <c r="J614" s="148"/>
    </row>
    <row r="615" ht="15">
      <c r="J615" s="148"/>
    </row>
    <row r="616" ht="15">
      <c r="J616" s="148"/>
    </row>
    <row r="617" ht="15">
      <c r="J617" s="148"/>
    </row>
    <row r="618" ht="15">
      <c r="J618" s="148"/>
    </row>
    <row r="619" ht="15">
      <c r="J619" s="148"/>
    </row>
    <row r="620" ht="15">
      <c r="J620" s="148"/>
    </row>
    <row r="621" ht="15">
      <c r="J621" s="148"/>
    </row>
    <row r="622" ht="15">
      <c r="J622" s="148"/>
    </row>
    <row r="623" ht="15">
      <c r="J623" s="148"/>
    </row>
    <row r="624" ht="15">
      <c r="J624" s="148"/>
    </row>
    <row r="625" ht="15">
      <c r="J625" s="148"/>
    </row>
    <row r="626" ht="15">
      <c r="J626" s="148"/>
    </row>
    <row r="627" ht="15">
      <c r="J627" s="148"/>
    </row>
    <row r="628" ht="15">
      <c r="J628" s="148"/>
    </row>
    <row r="629" ht="15">
      <c r="J629" s="148"/>
    </row>
    <row r="630" ht="15">
      <c r="J630" s="148"/>
    </row>
    <row r="631" ht="15">
      <c r="J631" s="148"/>
    </row>
    <row r="632" ht="15">
      <c r="J632" s="148"/>
    </row>
    <row r="633" ht="15">
      <c r="J633" s="148"/>
    </row>
    <row r="634" ht="15">
      <c r="J634" s="148"/>
    </row>
    <row r="635" ht="15">
      <c r="J635" s="148"/>
    </row>
    <row r="636" ht="15">
      <c r="J636" s="148"/>
    </row>
    <row r="637" ht="15">
      <c r="J637" s="148"/>
    </row>
    <row r="638" ht="15">
      <c r="J638" s="148"/>
    </row>
    <row r="639" ht="15">
      <c r="J639" s="148"/>
    </row>
    <row r="640" ht="15">
      <c r="J640" s="148"/>
    </row>
    <row r="641" ht="15">
      <c r="J641" s="148"/>
    </row>
    <row r="642" ht="15">
      <c r="J642" s="148"/>
    </row>
    <row r="643" ht="15">
      <c r="J643" s="148"/>
    </row>
    <row r="644" ht="15">
      <c r="J644" s="148"/>
    </row>
    <row r="645" ht="15">
      <c r="J645" s="148"/>
    </row>
    <row r="646" ht="15">
      <c r="J646" s="148"/>
    </row>
    <row r="647" ht="15">
      <c r="J647" s="148"/>
    </row>
    <row r="648" ht="15">
      <c r="J648" s="148"/>
    </row>
    <row r="649" ht="15">
      <c r="J649" s="148"/>
    </row>
    <row r="650" ht="15">
      <c r="J650" s="148"/>
    </row>
    <row r="651" ht="15">
      <c r="J651" s="148"/>
    </row>
    <row r="652" ht="15">
      <c r="J652" s="148"/>
    </row>
    <row r="653" ht="15">
      <c r="J653" s="148"/>
    </row>
    <row r="654" ht="15">
      <c r="J654" s="148"/>
    </row>
    <row r="655" ht="15">
      <c r="J655" s="148"/>
    </row>
    <row r="656" ht="15">
      <c r="J656" s="148"/>
    </row>
    <row r="657" ht="15">
      <c r="J657" s="148"/>
    </row>
    <row r="658" ht="15">
      <c r="J658" s="148"/>
    </row>
    <row r="659" ht="15">
      <c r="J659" s="148"/>
    </row>
    <row r="660" ht="15">
      <c r="J660" s="148"/>
    </row>
    <row r="661" ht="15">
      <c r="J661" s="148"/>
    </row>
    <row r="662" ht="15">
      <c r="J662" s="148"/>
    </row>
    <row r="663" ht="15">
      <c r="J663" s="148"/>
    </row>
    <row r="664" ht="15">
      <c r="J664" s="148"/>
    </row>
    <row r="665" ht="15">
      <c r="J665" s="148"/>
    </row>
    <row r="666" ht="15">
      <c r="J666" s="148"/>
    </row>
    <row r="667" ht="15">
      <c r="J667" s="148"/>
    </row>
    <row r="668" ht="15">
      <c r="J668" s="148"/>
    </row>
    <row r="669" ht="15">
      <c r="J669" s="148"/>
    </row>
    <row r="670" ht="15">
      <c r="J670" s="148"/>
    </row>
    <row r="671" ht="15">
      <c r="J671" s="148"/>
    </row>
    <row r="672" ht="15">
      <c r="J672" s="148"/>
    </row>
    <row r="673" ht="15">
      <c r="J673" s="148"/>
    </row>
    <row r="674" ht="15">
      <c r="J674" s="148"/>
    </row>
    <row r="675" ht="15">
      <c r="J675" s="148"/>
    </row>
    <row r="676" ht="15">
      <c r="J676" s="148"/>
    </row>
    <row r="677" ht="15">
      <c r="J677" s="148"/>
    </row>
    <row r="678" ht="15">
      <c r="J678" s="148"/>
    </row>
    <row r="679" ht="15">
      <c r="J679" s="148"/>
    </row>
    <row r="680" ht="15">
      <c r="J680" s="148"/>
    </row>
    <row r="681" ht="15">
      <c r="J681" s="148"/>
    </row>
    <row r="682" ht="15">
      <c r="J682" s="148"/>
    </row>
    <row r="683" ht="15">
      <c r="J683" s="148"/>
    </row>
    <row r="684" ht="15">
      <c r="J684" s="148"/>
    </row>
    <row r="685" ht="15">
      <c r="J685" s="148"/>
    </row>
    <row r="686" ht="15">
      <c r="J686" s="148"/>
    </row>
    <row r="687" ht="15">
      <c r="J687" s="148"/>
    </row>
    <row r="688" ht="15">
      <c r="J688" s="148"/>
    </row>
    <row r="689" ht="15">
      <c r="J689" s="148"/>
    </row>
    <row r="690" ht="15">
      <c r="J690" s="148"/>
    </row>
    <row r="691" ht="15">
      <c r="J691" s="148"/>
    </row>
    <row r="692" ht="15">
      <c r="J692" s="148"/>
    </row>
    <row r="693" ht="15">
      <c r="J693" s="148"/>
    </row>
    <row r="694" ht="15">
      <c r="J694" s="148"/>
    </row>
    <row r="695" ht="15">
      <c r="J695" s="148"/>
    </row>
    <row r="696" ht="15">
      <c r="J696" s="148"/>
    </row>
    <row r="697" ht="15">
      <c r="J697" s="148"/>
    </row>
    <row r="698" ht="15">
      <c r="J698" s="148"/>
    </row>
    <row r="699" ht="15">
      <c r="J699" s="148"/>
    </row>
    <row r="700" ht="15">
      <c r="J700" s="148"/>
    </row>
    <row r="701" ht="15">
      <c r="J701" s="148"/>
    </row>
    <row r="702" ht="15">
      <c r="J702" s="148"/>
    </row>
    <row r="703" ht="15">
      <c r="J703" s="148"/>
    </row>
    <row r="704" ht="15">
      <c r="J704" s="148"/>
    </row>
    <row r="705" ht="15">
      <c r="J705" s="148"/>
    </row>
    <row r="706" ht="15">
      <c r="J706" s="148"/>
    </row>
    <row r="707" ht="15">
      <c r="J707" s="148"/>
    </row>
    <row r="708" ht="15">
      <c r="J708" s="148"/>
    </row>
    <row r="709" ht="15">
      <c r="J709" s="148"/>
    </row>
    <row r="710" ht="15">
      <c r="J710" s="148"/>
    </row>
    <row r="711" ht="15">
      <c r="J711" s="148"/>
    </row>
    <row r="712" ht="15">
      <c r="J712" s="148"/>
    </row>
    <row r="713" ht="15">
      <c r="J713" s="148"/>
    </row>
    <row r="714" ht="15">
      <c r="J714" s="148"/>
    </row>
    <row r="715" ht="15">
      <c r="J715" s="148"/>
    </row>
    <row r="716" ht="15">
      <c r="J716" s="148"/>
    </row>
    <row r="717" ht="15">
      <c r="J717" s="148"/>
    </row>
    <row r="718" ht="15">
      <c r="J718" s="148"/>
    </row>
    <row r="719" ht="15">
      <c r="J719" s="148"/>
    </row>
    <row r="720" ht="15">
      <c r="J720" s="148"/>
    </row>
    <row r="721" ht="15">
      <c r="J721" s="148"/>
    </row>
    <row r="722" ht="15">
      <c r="J722" s="148"/>
    </row>
    <row r="723" ht="15">
      <c r="J723" s="148"/>
    </row>
    <row r="724" ht="15">
      <c r="J724" s="148"/>
    </row>
    <row r="725" ht="15">
      <c r="J725" s="148"/>
    </row>
    <row r="726" ht="15">
      <c r="J726" s="148"/>
    </row>
    <row r="727" ht="15">
      <c r="J727" s="148"/>
    </row>
    <row r="728" ht="15">
      <c r="J728" s="148"/>
    </row>
    <row r="729" ht="15">
      <c r="J729" s="148"/>
    </row>
    <row r="730" ht="15">
      <c r="J730" s="148"/>
    </row>
    <row r="731" ht="15">
      <c r="J731" s="148"/>
    </row>
    <row r="732" ht="15">
      <c r="J732" s="148"/>
    </row>
    <row r="733" ht="15">
      <c r="J733" s="148"/>
    </row>
    <row r="734" ht="15">
      <c r="J734" s="148"/>
    </row>
    <row r="735" ht="15">
      <c r="J735" s="148"/>
    </row>
    <row r="736" ht="15">
      <c r="J736" s="148"/>
    </row>
    <row r="737" ht="15">
      <c r="J737" s="148"/>
    </row>
    <row r="738" ht="15">
      <c r="J738" s="148"/>
    </row>
    <row r="739" ht="15">
      <c r="J739" s="148"/>
    </row>
    <row r="740" ht="15">
      <c r="J740" s="148"/>
    </row>
    <row r="741" ht="15">
      <c r="J741" s="148"/>
    </row>
    <row r="742" ht="15">
      <c r="J742" s="148"/>
    </row>
    <row r="743" ht="15">
      <c r="J743" s="148"/>
    </row>
    <row r="744" ht="15">
      <c r="J744" s="148"/>
    </row>
    <row r="745" ht="15">
      <c r="J745" s="148"/>
    </row>
    <row r="746" ht="15">
      <c r="J746" s="148"/>
    </row>
    <row r="747" ht="15">
      <c r="J747" s="148"/>
    </row>
    <row r="748" ht="15">
      <c r="J748" s="148"/>
    </row>
    <row r="749" ht="15">
      <c r="J749" s="148"/>
    </row>
    <row r="750" ht="15">
      <c r="J750" s="148"/>
    </row>
    <row r="751" ht="15">
      <c r="J751" s="148"/>
    </row>
    <row r="752" ht="15">
      <c r="J752" s="148"/>
    </row>
    <row r="753" ht="15">
      <c r="J753" s="148"/>
    </row>
    <row r="754" ht="15">
      <c r="J754" s="148"/>
    </row>
    <row r="755" ht="15">
      <c r="J755" s="148"/>
    </row>
    <row r="756" ht="15">
      <c r="J756" s="148"/>
    </row>
    <row r="757" ht="15">
      <c r="J757" s="148"/>
    </row>
    <row r="758" ht="15">
      <c r="J758" s="148"/>
    </row>
    <row r="759" ht="15">
      <c r="J759" s="148"/>
    </row>
    <row r="760" ht="15">
      <c r="J760" s="148"/>
    </row>
    <row r="761" ht="15">
      <c r="J761" s="148"/>
    </row>
    <row r="762" ht="15">
      <c r="J762" s="148"/>
    </row>
    <row r="763" ht="15">
      <c r="J763" s="148"/>
    </row>
    <row r="764" ht="15">
      <c r="J764" s="148"/>
    </row>
    <row r="765" ht="15">
      <c r="J765" s="148"/>
    </row>
    <row r="766" ht="15">
      <c r="J766" s="148"/>
    </row>
    <row r="767" ht="15">
      <c r="J767" s="148"/>
    </row>
    <row r="768" ht="15">
      <c r="J768" s="148"/>
    </row>
    <row r="769" ht="15">
      <c r="J769" s="148"/>
    </row>
    <row r="770" ht="15">
      <c r="J770" s="148"/>
    </row>
    <row r="771" ht="15">
      <c r="J771" s="148"/>
    </row>
    <row r="772" ht="15">
      <c r="J772" s="148"/>
    </row>
    <row r="773" ht="15">
      <c r="J773" s="148"/>
    </row>
    <row r="774" ht="15">
      <c r="J774" s="148"/>
    </row>
    <row r="775" ht="15">
      <c r="J775" s="148"/>
    </row>
    <row r="776" ht="15">
      <c r="J776" s="148"/>
    </row>
    <row r="777" ht="15">
      <c r="J777" s="148"/>
    </row>
    <row r="778" ht="15">
      <c r="J778" s="148"/>
    </row>
    <row r="779" ht="15">
      <c r="J779" s="148"/>
    </row>
    <row r="780" ht="15">
      <c r="J780" s="148"/>
    </row>
    <row r="781" ht="15">
      <c r="J781" s="148"/>
    </row>
    <row r="782" ht="15">
      <c r="J782" s="148"/>
    </row>
    <row r="783" ht="15">
      <c r="J783" s="148"/>
    </row>
    <row r="784" ht="15">
      <c r="J784" s="148"/>
    </row>
    <row r="785" ht="15">
      <c r="J785" s="148"/>
    </row>
    <row r="786" ht="15">
      <c r="J786" s="148"/>
    </row>
    <row r="787" ht="15">
      <c r="J787" s="148"/>
    </row>
    <row r="788" ht="15">
      <c r="J788" s="148"/>
    </row>
    <row r="789" ht="15">
      <c r="J789" s="148"/>
    </row>
    <row r="790" ht="15">
      <c r="J790" s="148"/>
    </row>
    <row r="791" ht="15">
      <c r="J791" s="148"/>
    </row>
    <row r="792" ht="15">
      <c r="J792" s="148"/>
    </row>
    <row r="793" ht="15">
      <c r="J793" s="148"/>
    </row>
    <row r="794" ht="15">
      <c r="J794" s="148"/>
    </row>
    <row r="795" ht="15">
      <c r="J795" s="148"/>
    </row>
    <row r="796" ht="15">
      <c r="J796" s="148"/>
    </row>
    <row r="797" ht="15">
      <c r="J797" s="148"/>
    </row>
    <row r="798" ht="15">
      <c r="J798" s="148"/>
    </row>
    <row r="799" ht="15">
      <c r="J799" s="148"/>
    </row>
    <row r="800" ht="15">
      <c r="J800" s="148"/>
    </row>
    <row r="801" ht="15">
      <c r="J801" s="148"/>
    </row>
    <row r="802" ht="15">
      <c r="J802" s="148"/>
    </row>
    <row r="803" ht="15">
      <c r="J803" s="148"/>
    </row>
    <row r="804" ht="15">
      <c r="J804" s="148"/>
    </row>
    <row r="805" ht="15">
      <c r="J805" s="148"/>
    </row>
    <row r="806" ht="15">
      <c r="J806" s="148"/>
    </row>
    <row r="807" ht="15">
      <c r="J807" s="148"/>
    </row>
    <row r="808" ht="15">
      <c r="J808" s="148"/>
    </row>
    <row r="809" ht="15">
      <c r="J809" s="148"/>
    </row>
    <row r="810" ht="15">
      <c r="J810" s="148"/>
    </row>
    <row r="811" ht="15">
      <c r="J811" s="148"/>
    </row>
    <row r="812" ht="15">
      <c r="J812" s="148"/>
    </row>
    <row r="813" ht="15">
      <c r="J813" s="148"/>
    </row>
    <row r="814" ht="15">
      <c r="J814" s="148"/>
    </row>
    <row r="815" ht="15">
      <c r="J815" s="148"/>
    </row>
    <row r="816" ht="15">
      <c r="J816" s="148"/>
    </row>
    <row r="817" ht="15">
      <c r="J817" s="148"/>
    </row>
    <row r="818" ht="15">
      <c r="J818" s="148"/>
    </row>
    <row r="819" ht="15">
      <c r="J819" s="148"/>
    </row>
    <row r="820" ht="15">
      <c r="J820" s="148"/>
    </row>
    <row r="821" ht="15">
      <c r="J821" s="148"/>
    </row>
    <row r="822" ht="15">
      <c r="J822" s="148"/>
    </row>
    <row r="823" ht="15">
      <c r="J823" s="148"/>
    </row>
    <row r="824" ht="15">
      <c r="J824" s="148"/>
    </row>
    <row r="825" ht="15">
      <c r="J825" s="148"/>
    </row>
    <row r="826" ht="15">
      <c r="J826" s="148"/>
    </row>
    <row r="827" ht="15">
      <c r="J827" s="148"/>
    </row>
    <row r="828" ht="15">
      <c r="J828" s="148"/>
    </row>
    <row r="829" ht="15">
      <c r="J829" s="148"/>
    </row>
    <row r="830" ht="15">
      <c r="J830" s="148"/>
    </row>
    <row r="831" ht="15">
      <c r="J831" s="148"/>
    </row>
    <row r="832" ht="15">
      <c r="J832" s="148"/>
    </row>
    <row r="833" ht="15">
      <c r="J833" s="148"/>
    </row>
    <row r="834" ht="15">
      <c r="J834" s="148"/>
    </row>
    <row r="835" ht="15">
      <c r="J835" s="148"/>
    </row>
    <row r="836" ht="15">
      <c r="J836" s="148"/>
    </row>
    <row r="837" ht="15">
      <c r="J837" s="148"/>
    </row>
    <row r="838" ht="15">
      <c r="J838" s="148"/>
    </row>
    <row r="839" ht="15">
      <c r="J839" s="148"/>
    </row>
    <row r="840" ht="15">
      <c r="J840" s="148"/>
    </row>
    <row r="841" ht="15">
      <c r="J841" s="148"/>
    </row>
    <row r="842" ht="15">
      <c r="J842" s="148"/>
    </row>
    <row r="843" ht="15">
      <c r="J843" s="148"/>
    </row>
    <row r="844" ht="15">
      <c r="J844" s="148"/>
    </row>
    <row r="845" ht="15">
      <c r="J845" s="148"/>
    </row>
    <row r="846" ht="15">
      <c r="J846" s="148"/>
    </row>
    <row r="847" ht="15">
      <c r="J847" s="148"/>
    </row>
    <row r="848" ht="15">
      <c r="J848" s="148"/>
    </row>
    <row r="849" ht="15">
      <c r="J849" s="148"/>
    </row>
    <row r="850" ht="15">
      <c r="J850" s="148"/>
    </row>
    <row r="851" ht="15">
      <c r="J851" s="148"/>
    </row>
    <row r="852" ht="15">
      <c r="J852" s="148"/>
    </row>
    <row r="853" ht="15">
      <c r="J853" s="148"/>
    </row>
    <row r="854" ht="15">
      <c r="J854" s="148"/>
    </row>
    <row r="855" ht="15">
      <c r="J855" s="148"/>
    </row>
    <row r="856" ht="15">
      <c r="J856" s="148"/>
    </row>
    <row r="857" ht="15">
      <c r="J857" s="148"/>
    </row>
    <row r="858" ht="15">
      <c r="J858" s="148"/>
    </row>
    <row r="859" ht="15">
      <c r="J859" s="148"/>
    </row>
    <row r="860" ht="15">
      <c r="J860" s="148"/>
    </row>
    <row r="861" ht="15">
      <c r="J861" s="148"/>
    </row>
    <row r="862" ht="15">
      <c r="J862" s="148"/>
    </row>
    <row r="863" ht="15">
      <c r="J863" s="148"/>
    </row>
    <row r="864" ht="15">
      <c r="J864" s="148"/>
    </row>
    <row r="865" ht="15">
      <c r="J865" s="148"/>
    </row>
    <row r="866" ht="15">
      <c r="J866" s="148"/>
    </row>
    <row r="867" ht="15">
      <c r="J867" s="148"/>
    </row>
    <row r="868" ht="15">
      <c r="J868" s="148"/>
    </row>
    <row r="869" ht="15">
      <c r="J869" s="148"/>
    </row>
    <row r="870" ht="15">
      <c r="J870" s="148"/>
    </row>
    <row r="871" ht="15">
      <c r="J871" s="148"/>
    </row>
    <row r="872" ht="15">
      <c r="J872" s="148"/>
    </row>
    <row r="873" ht="15">
      <c r="J873" s="148"/>
    </row>
    <row r="874" ht="15">
      <c r="J874" s="148"/>
    </row>
    <row r="875" ht="15">
      <c r="J875" s="148"/>
    </row>
    <row r="876" ht="15">
      <c r="J876" s="148"/>
    </row>
    <row r="877" ht="15">
      <c r="J877" s="148"/>
    </row>
    <row r="878" ht="15">
      <c r="J878" s="148"/>
    </row>
    <row r="879" ht="15">
      <c r="J879" s="148"/>
    </row>
    <row r="880" ht="15">
      <c r="J880" s="148"/>
    </row>
    <row r="881" ht="15">
      <c r="J881" s="148"/>
    </row>
    <row r="882" ht="15">
      <c r="J882" s="148"/>
    </row>
    <row r="883" ht="15">
      <c r="J883" s="148"/>
    </row>
    <row r="884" ht="15">
      <c r="J884" s="148"/>
    </row>
    <row r="885" ht="15">
      <c r="J885" s="148"/>
    </row>
    <row r="886" ht="15">
      <c r="J886" s="148"/>
    </row>
    <row r="887" ht="15">
      <c r="J887" s="148"/>
    </row>
    <row r="888" ht="15">
      <c r="J888" s="148"/>
    </row>
    <row r="889" ht="15">
      <c r="J889" s="148"/>
    </row>
    <row r="890" ht="15">
      <c r="J890" s="148"/>
    </row>
    <row r="891" ht="15">
      <c r="J891" s="148"/>
    </row>
    <row r="892" ht="15">
      <c r="J892" s="148"/>
    </row>
    <row r="893" ht="15">
      <c r="J893" s="148"/>
    </row>
    <row r="894" ht="15">
      <c r="J894" s="148"/>
    </row>
    <row r="895" ht="15">
      <c r="J895" s="148"/>
    </row>
    <row r="896" ht="15">
      <c r="J896" s="148"/>
    </row>
    <row r="897" ht="15">
      <c r="J897" s="148"/>
    </row>
    <row r="898" ht="15">
      <c r="J898" s="148"/>
    </row>
    <row r="899" ht="15">
      <c r="J899" s="148"/>
    </row>
    <row r="900" ht="15">
      <c r="J900" s="148"/>
    </row>
    <row r="901" ht="15">
      <c r="J901" s="148"/>
    </row>
    <row r="902" ht="15">
      <c r="J902" s="148"/>
    </row>
    <row r="903" ht="15">
      <c r="J903" s="148"/>
    </row>
    <row r="904" ht="15">
      <c r="J904" s="148"/>
    </row>
    <row r="905" ht="15">
      <c r="J905" s="148"/>
    </row>
    <row r="906" ht="15">
      <c r="J906" s="148"/>
    </row>
    <row r="907" ht="15">
      <c r="J907" s="148"/>
    </row>
    <row r="908" ht="15">
      <c r="J908" s="148"/>
    </row>
    <row r="909" ht="15">
      <c r="J909" s="148"/>
    </row>
    <row r="910" ht="15">
      <c r="J910" s="148"/>
    </row>
    <row r="911" ht="15">
      <c r="J911" s="148"/>
    </row>
    <row r="912" ht="15">
      <c r="J912" s="148"/>
    </row>
    <row r="913" ht="15">
      <c r="J913" s="148"/>
    </row>
    <row r="914" ht="15">
      <c r="J914" s="148"/>
    </row>
    <row r="915" ht="15">
      <c r="J915" s="148"/>
    </row>
    <row r="916" ht="15">
      <c r="J916" s="148"/>
    </row>
    <row r="917" ht="15">
      <c r="J917" s="148"/>
    </row>
    <row r="918" ht="15">
      <c r="J918" s="148"/>
    </row>
    <row r="919" ht="15">
      <c r="J919" s="148"/>
    </row>
    <row r="920" ht="15">
      <c r="J920" s="148"/>
    </row>
    <row r="921" ht="15">
      <c r="J921" s="148"/>
    </row>
    <row r="922" ht="15">
      <c r="J922" s="148"/>
    </row>
    <row r="923" ht="15">
      <c r="J923" s="148"/>
    </row>
    <row r="924" ht="15">
      <c r="J924" s="148"/>
    </row>
    <row r="925" ht="15">
      <c r="J925" s="148"/>
    </row>
    <row r="926" ht="15">
      <c r="J926" s="148"/>
    </row>
    <row r="927" ht="15">
      <c r="J927" s="148"/>
    </row>
    <row r="928" ht="15">
      <c r="J928" s="148"/>
    </row>
    <row r="929" ht="15">
      <c r="J929" s="148"/>
    </row>
    <row r="930" ht="15">
      <c r="J930" s="148"/>
    </row>
    <row r="931" ht="15">
      <c r="J931" s="148"/>
    </row>
    <row r="932" ht="15">
      <c r="J932" s="148"/>
    </row>
    <row r="933" ht="15">
      <c r="J933" s="148"/>
    </row>
    <row r="934" ht="15">
      <c r="J934" s="148"/>
    </row>
    <row r="935" ht="15">
      <c r="J935" s="148"/>
    </row>
    <row r="936" ht="15">
      <c r="J936" s="148"/>
    </row>
    <row r="937" ht="15">
      <c r="J937" s="148"/>
    </row>
    <row r="938" ht="15">
      <c r="J938" s="148"/>
    </row>
    <row r="939" ht="15">
      <c r="J939" s="148"/>
    </row>
    <row r="940" ht="15">
      <c r="J940" s="148"/>
    </row>
    <row r="941" ht="15">
      <c r="J941" s="148"/>
    </row>
    <row r="942" ht="15">
      <c r="J942" s="148"/>
    </row>
    <row r="943" ht="15">
      <c r="J943" s="148"/>
    </row>
    <row r="944" ht="15">
      <c r="J944" s="148"/>
    </row>
    <row r="945" ht="15">
      <c r="J945" s="148"/>
    </row>
    <row r="946" ht="15">
      <c r="J946" s="148"/>
    </row>
    <row r="947" ht="15">
      <c r="J947" s="148"/>
    </row>
    <row r="948" ht="15">
      <c r="J948" s="148"/>
    </row>
    <row r="949" ht="15">
      <c r="J949" s="148"/>
    </row>
    <row r="950" ht="15">
      <c r="J950" s="148"/>
    </row>
    <row r="951" ht="15">
      <c r="J951" s="148"/>
    </row>
    <row r="952" ht="15">
      <c r="J952" s="148"/>
    </row>
    <row r="953" ht="15">
      <c r="J953" s="148"/>
    </row>
    <row r="954" ht="15">
      <c r="J954" s="148"/>
    </row>
    <row r="955" ht="15">
      <c r="J955" s="148"/>
    </row>
    <row r="956" ht="15">
      <c r="J956" s="148"/>
    </row>
    <row r="957" ht="15">
      <c r="J957" s="148"/>
    </row>
    <row r="958" ht="15">
      <c r="J958" s="148"/>
    </row>
    <row r="959" ht="15">
      <c r="J959" s="148"/>
    </row>
    <row r="960" ht="15">
      <c r="J960" s="148"/>
    </row>
    <row r="961" ht="15">
      <c r="J961" s="148"/>
    </row>
    <row r="962" ht="15">
      <c r="J962" s="148"/>
    </row>
    <row r="963" ht="15">
      <c r="J963" s="148"/>
    </row>
    <row r="964" ht="15">
      <c r="J964" s="148"/>
    </row>
    <row r="965" ht="15">
      <c r="J965" s="148"/>
    </row>
    <row r="966" ht="15">
      <c r="J966" s="148"/>
    </row>
    <row r="967" ht="15">
      <c r="J967" s="148"/>
    </row>
    <row r="968" ht="15">
      <c r="J968" s="148"/>
    </row>
    <row r="969" ht="15">
      <c r="J969" s="148"/>
    </row>
    <row r="970" ht="15">
      <c r="J970" s="148"/>
    </row>
    <row r="971" ht="15">
      <c r="J971" s="148"/>
    </row>
    <row r="972" ht="15">
      <c r="J972" s="148"/>
    </row>
    <row r="973" ht="15">
      <c r="J973" s="148"/>
    </row>
    <row r="974" ht="15">
      <c r="J974" s="148"/>
    </row>
    <row r="975" ht="15">
      <c r="J975" s="148"/>
    </row>
    <row r="976" ht="15">
      <c r="J976" s="148"/>
    </row>
    <row r="977" ht="15">
      <c r="J977" s="148"/>
    </row>
    <row r="978" ht="15">
      <c r="J978" s="148"/>
    </row>
    <row r="979" ht="15">
      <c r="J979" s="148"/>
    </row>
    <row r="980" ht="15">
      <c r="J980" s="148"/>
    </row>
    <row r="981" ht="15">
      <c r="J981" s="148"/>
    </row>
    <row r="982" ht="15">
      <c r="J982" s="148"/>
    </row>
    <row r="983" ht="15">
      <c r="J983" s="148"/>
    </row>
    <row r="984" ht="15">
      <c r="J984" s="148"/>
    </row>
    <row r="985" ht="15">
      <c r="J985" s="148"/>
    </row>
    <row r="986" ht="15">
      <c r="J986" s="148"/>
    </row>
    <row r="987" ht="15">
      <c r="J987" s="148"/>
    </row>
    <row r="988" ht="15">
      <c r="J988" s="148"/>
    </row>
    <row r="989" ht="15">
      <c r="J989" s="148"/>
    </row>
    <row r="990" ht="15">
      <c r="J990" s="148"/>
    </row>
    <row r="991" ht="15">
      <c r="J991" s="148"/>
    </row>
    <row r="992" ht="15">
      <c r="J992" s="148"/>
    </row>
    <row r="993" ht="15">
      <c r="J993" s="148"/>
    </row>
    <row r="994" ht="15">
      <c r="J994" s="148"/>
    </row>
    <row r="995" ht="15">
      <c r="J995" s="148"/>
    </row>
    <row r="996" ht="15">
      <c r="J996" s="148"/>
    </row>
    <row r="997" ht="15">
      <c r="J997" s="148"/>
    </row>
    <row r="998" ht="15">
      <c r="J998" s="148"/>
    </row>
    <row r="999" ht="15">
      <c r="J999" s="148"/>
    </row>
    <row r="1000" ht="15">
      <c r="J1000" s="148"/>
    </row>
    <row r="1001" ht="15">
      <c r="J1001" s="148"/>
    </row>
    <row r="1002" ht="15">
      <c r="J1002" s="148"/>
    </row>
    <row r="1003" ht="15">
      <c r="J1003" s="148"/>
    </row>
    <row r="1004" ht="15">
      <c r="J1004" s="148"/>
    </row>
    <row r="1005" ht="15">
      <c r="J1005" s="148"/>
    </row>
    <row r="1006" ht="15">
      <c r="J1006" s="148"/>
    </row>
    <row r="1007" ht="15">
      <c r="J1007" s="148"/>
    </row>
    <row r="1008" ht="15">
      <c r="J1008" s="148"/>
    </row>
    <row r="1009" ht="15">
      <c r="J1009" s="148"/>
    </row>
    <row r="1010" ht="15">
      <c r="J1010" s="148"/>
    </row>
    <row r="1011" ht="15">
      <c r="J1011" s="148"/>
    </row>
    <row r="1012" ht="15">
      <c r="J1012" s="148"/>
    </row>
    <row r="1013" ht="15">
      <c r="J1013" s="148"/>
    </row>
    <row r="1014" ht="15">
      <c r="J1014" s="148"/>
    </row>
    <row r="1015" ht="15">
      <c r="J1015" s="148"/>
    </row>
    <row r="1016" ht="15">
      <c r="J1016" s="148"/>
    </row>
    <row r="1017" ht="15">
      <c r="J1017" s="148"/>
    </row>
    <row r="1018" ht="15">
      <c r="J1018" s="148"/>
    </row>
    <row r="1019" ht="15">
      <c r="J1019" s="148"/>
    </row>
    <row r="1020" ht="15">
      <c r="J1020" s="148"/>
    </row>
    <row r="1021" ht="15">
      <c r="J1021" s="148"/>
    </row>
    <row r="1022" ht="15">
      <c r="J1022" s="148"/>
    </row>
    <row r="1023" ht="15">
      <c r="J1023" s="148"/>
    </row>
    <row r="1024" ht="15">
      <c r="J1024" s="148"/>
    </row>
    <row r="1025" ht="15">
      <c r="J1025" s="148"/>
    </row>
    <row r="1026" ht="15">
      <c r="J1026" s="148"/>
    </row>
    <row r="1027" ht="15">
      <c r="J1027" s="148"/>
    </row>
    <row r="1028" ht="15">
      <c r="J1028" s="148"/>
    </row>
    <row r="1029" ht="15">
      <c r="J1029" s="148"/>
    </row>
    <row r="1030" ht="15">
      <c r="J1030" s="148"/>
    </row>
    <row r="1031" ht="15">
      <c r="J1031" s="148"/>
    </row>
    <row r="1032" ht="15">
      <c r="J1032" s="148"/>
    </row>
    <row r="1033" ht="15">
      <c r="J1033" s="148"/>
    </row>
    <row r="1034" ht="15">
      <c r="J1034" s="148"/>
    </row>
    <row r="1035" ht="15">
      <c r="J1035" s="148"/>
    </row>
    <row r="1036" ht="15">
      <c r="J1036" s="148"/>
    </row>
    <row r="1037" ht="15">
      <c r="J1037" s="148"/>
    </row>
    <row r="1038" ht="15">
      <c r="J1038" s="148"/>
    </row>
    <row r="1039" ht="15">
      <c r="J1039" s="148"/>
    </row>
    <row r="1040" ht="15">
      <c r="J1040" s="148"/>
    </row>
    <row r="1041" ht="15">
      <c r="J1041" s="148"/>
    </row>
    <row r="1042" ht="15">
      <c r="J1042" s="148"/>
    </row>
    <row r="1043" ht="15">
      <c r="J1043" s="148"/>
    </row>
    <row r="1044" ht="15">
      <c r="J1044" s="148"/>
    </row>
    <row r="1045" ht="15">
      <c r="J1045" s="148"/>
    </row>
    <row r="1046" ht="15">
      <c r="J1046" s="148"/>
    </row>
    <row r="1047" ht="15">
      <c r="J1047" s="148"/>
    </row>
    <row r="1048" ht="15">
      <c r="J1048" s="148"/>
    </row>
    <row r="1049" ht="15">
      <c r="J1049" s="148"/>
    </row>
    <row r="1050" ht="15">
      <c r="J1050" s="148"/>
    </row>
    <row r="1051" ht="15">
      <c r="J1051" s="148"/>
    </row>
    <row r="1052" ht="15">
      <c r="J1052" s="148"/>
    </row>
    <row r="1053" ht="15">
      <c r="J1053" s="148"/>
    </row>
    <row r="1054" ht="15">
      <c r="J1054" s="148"/>
    </row>
    <row r="1055" ht="15">
      <c r="J1055" s="148"/>
    </row>
    <row r="1056" ht="15">
      <c r="J1056" s="148"/>
    </row>
    <row r="1057" ht="15">
      <c r="J1057" s="148"/>
    </row>
    <row r="1058" ht="15">
      <c r="J1058" s="148"/>
    </row>
    <row r="1059" ht="15">
      <c r="J1059" s="148"/>
    </row>
    <row r="1060" ht="15">
      <c r="J1060" s="148"/>
    </row>
    <row r="1061" ht="15">
      <c r="J1061" s="148"/>
    </row>
    <row r="1062" ht="15">
      <c r="J1062" s="148"/>
    </row>
    <row r="1063" ht="15">
      <c r="J1063" s="148"/>
    </row>
    <row r="1064" ht="15">
      <c r="J1064" s="148"/>
    </row>
    <row r="1065" ht="15">
      <c r="J1065" s="148"/>
    </row>
    <row r="1066" ht="15">
      <c r="J1066" s="148"/>
    </row>
    <row r="1067" ht="15">
      <c r="J1067" s="148"/>
    </row>
    <row r="1068" ht="15">
      <c r="J1068" s="148"/>
    </row>
    <row r="1069" ht="15">
      <c r="J1069" s="148"/>
    </row>
    <row r="1070" ht="15">
      <c r="J1070" s="148"/>
    </row>
    <row r="1071" ht="15">
      <c r="J1071" s="148"/>
    </row>
    <row r="1072" ht="15">
      <c r="J1072" s="148"/>
    </row>
    <row r="1073" ht="15">
      <c r="J1073" s="148"/>
    </row>
    <row r="1074" ht="15">
      <c r="J1074" s="148"/>
    </row>
    <row r="1075" ht="15">
      <c r="J1075" s="148"/>
    </row>
  </sheetData>
  <mergeCells count="8">
    <mergeCell ref="O146:Q146"/>
    <mergeCell ref="A4:K4"/>
    <mergeCell ref="A1:K1"/>
    <mergeCell ref="A2:K2"/>
    <mergeCell ref="A3:K3"/>
    <mergeCell ref="A5:A8"/>
    <mergeCell ref="B5:B8"/>
    <mergeCell ref="K7:K8"/>
  </mergeCells>
  <printOptions horizontalCentered="1"/>
  <pageMargins left="0.1968503937007874" right="0.2362204724409449" top="0.8267716535433072" bottom="0.5905511811023623" header="0.73" footer="0.35433070866141736"/>
  <pageSetup firstPageNumber="44" useFirstPageNumber="1" horizontalDpi="600" verticalDpi="600" orientation="landscape" scale="65" r:id="rId2"/>
  <headerFooter alignWithMargins="0">
    <oddHeader>&amp;R&amp;P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I66"/>
  <sheetViews>
    <sheetView workbookViewId="0" topLeftCell="A1">
      <pane ySplit="8" topLeftCell="BM9" activePane="bottomLeft" state="frozen"/>
      <selection pane="topLeft" activeCell="A1" sqref="A1"/>
      <selection pane="bottomLeft" activeCell="C10" sqref="C10"/>
    </sheetView>
  </sheetViews>
  <sheetFormatPr defaultColWidth="11.421875" defaultRowHeight="12.75"/>
  <cols>
    <col min="1" max="1" width="5.57421875" style="132" customWidth="1"/>
    <col min="2" max="2" width="38.421875" style="0" bestFit="1" customWidth="1"/>
    <col min="3" max="3" width="14.7109375" style="137" customWidth="1"/>
    <col min="4" max="4" width="12.140625" style="0" bestFit="1" customWidth="1"/>
    <col min="5" max="5" width="12.28125" style="0" bestFit="1" customWidth="1"/>
  </cols>
  <sheetData>
    <row r="1" spans="1:5" ht="12.75">
      <c r="A1" s="218" t="s">
        <v>0</v>
      </c>
      <c r="B1" s="218"/>
      <c r="C1" s="218"/>
      <c r="D1" s="218"/>
      <c r="E1" s="218"/>
    </row>
    <row r="2" spans="1:5" ht="12" customHeight="1">
      <c r="A2" s="218" t="s">
        <v>183</v>
      </c>
      <c r="B2" s="218"/>
      <c r="C2" s="218"/>
      <c r="D2" s="218"/>
      <c r="E2" s="218"/>
    </row>
    <row r="3" spans="1:5" ht="12.75">
      <c r="A3" s="218" t="s">
        <v>184</v>
      </c>
      <c r="B3" s="218"/>
      <c r="C3" s="218"/>
      <c r="D3" s="218"/>
      <c r="E3" s="218"/>
    </row>
    <row r="4" spans="1:5" ht="12.75">
      <c r="A4" s="218" t="s">
        <v>193</v>
      </c>
      <c r="B4" s="218"/>
      <c r="C4" s="218"/>
      <c r="D4" s="218"/>
      <c r="E4" s="218"/>
    </row>
    <row r="5" spans="1:5" s="131" customFormat="1" ht="13.5" thickBot="1">
      <c r="A5" s="5"/>
      <c r="B5" s="126"/>
      <c r="C5" s="5"/>
      <c r="D5" s="143"/>
      <c r="E5" s="143"/>
    </row>
    <row r="6" spans="1:5" ht="12.75">
      <c r="A6" s="2" t="s">
        <v>4</v>
      </c>
      <c r="B6" s="2" t="s">
        <v>5</v>
      </c>
      <c r="C6" s="125" t="s">
        <v>171</v>
      </c>
      <c r="D6" s="125" t="s">
        <v>172</v>
      </c>
      <c r="E6" s="125" t="s">
        <v>173</v>
      </c>
    </row>
    <row r="7" spans="1:5" ht="12.75">
      <c r="A7" s="2"/>
      <c r="B7" s="8"/>
      <c r="C7" s="125" t="s">
        <v>8</v>
      </c>
      <c r="D7" s="125" t="s">
        <v>9</v>
      </c>
      <c r="E7" s="125" t="s">
        <v>194</v>
      </c>
    </row>
    <row r="8" spans="1:5" ht="13.5" thickBot="1">
      <c r="A8" s="5"/>
      <c r="B8" s="126"/>
      <c r="C8" s="5">
        <v>2004</v>
      </c>
      <c r="D8" s="5">
        <v>2005</v>
      </c>
      <c r="E8" s="5" t="s">
        <v>195</v>
      </c>
    </row>
    <row r="10" spans="2:4" ht="12.75">
      <c r="B10" s="124" t="s">
        <v>143</v>
      </c>
      <c r="C10" s="130">
        <f>+C14+C22+C30+C36+C41</f>
        <v>252000000</v>
      </c>
      <c r="D10" s="130">
        <f>+D14+D22+D30+D36+D41</f>
        <v>0</v>
      </c>
    </row>
    <row r="11" spans="1:3" ht="12.75">
      <c r="A11" s="133"/>
      <c r="B11" s="134"/>
      <c r="C11" s="135"/>
    </row>
    <row r="13" spans="1:3" s="134" customFormat="1" ht="12.75">
      <c r="A13" s="144"/>
      <c r="C13" s="135"/>
    </row>
    <row r="14" spans="1:4" s="134" customFormat="1" ht="12.75">
      <c r="A14" s="127">
        <v>1</v>
      </c>
      <c r="B14" s="128" t="s">
        <v>174</v>
      </c>
      <c r="C14" s="129">
        <f>SUM(C16:C20)</f>
        <v>64000000</v>
      </c>
      <c r="D14" s="129">
        <f>SUM(D16:D20)</f>
        <v>0</v>
      </c>
    </row>
    <row r="15" spans="1:3" s="134" customFormat="1" ht="12.75">
      <c r="A15" s="144"/>
      <c r="C15" s="135"/>
    </row>
    <row r="16" spans="1:2" ht="12.75">
      <c r="A16" s="136">
        <v>102</v>
      </c>
      <c r="B16" t="s">
        <v>185</v>
      </c>
    </row>
    <row r="17" spans="1:3" ht="12.75">
      <c r="A17" s="136">
        <v>132</v>
      </c>
      <c r="B17" t="s">
        <v>186</v>
      </c>
      <c r="C17" s="137">
        <v>2000000</v>
      </c>
    </row>
    <row r="18" spans="1:3" ht="12.75">
      <c r="A18" s="136">
        <v>142</v>
      </c>
      <c r="B18" t="s">
        <v>187</v>
      </c>
      <c r="C18" s="137">
        <v>2000000</v>
      </c>
    </row>
    <row r="19" spans="1:3" ht="12.75">
      <c r="A19" s="136">
        <v>162</v>
      </c>
      <c r="B19" t="s">
        <v>175</v>
      </c>
      <c r="C19" s="137">
        <v>50000000</v>
      </c>
    </row>
    <row r="20" spans="1:3" ht="12.75">
      <c r="A20" s="136">
        <v>199</v>
      </c>
      <c r="B20" t="s">
        <v>176</v>
      </c>
      <c r="C20" s="137">
        <v>10000000</v>
      </c>
    </row>
    <row r="21" spans="1:3" s="134" customFormat="1" ht="12.75">
      <c r="A21" s="144"/>
      <c r="C21" s="135"/>
    </row>
    <row r="22" spans="1:4" s="134" customFormat="1" ht="12.75">
      <c r="A22" s="127">
        <v>2</v>
      </c>
      <c r="B22" s="128" t="s">
        <v>188</v>
      </c>
      <c r="C22" s="129">
        <f>SUM(C24:C28)</f>
        <v>23000000</v>
      </c>
      <c r="D22" s="129">
        <f>SUM(D24:D28)</f>
        <v>0</v>
      </c>
    </row>
    <row r="23" spans="1:3" s="134" customFormat="1" ht="12.75">
      <c r="A23" s="127"/>
      <c r="B23" s="128"/>
      <c r="C23" s="129"/>
    </row>
    <row r="24" spans="1:3" ht="12.75">
      <c r="A24" s="136">
        <v>232</v>
      </c>
      <c r="B24" t="s">
        <v>177</v>
      </c>
      <c r="C24" s="137">
        <v>2000000</v>
      </c>
    </row>
    <row r="25" spans="1:3" ht="12.75">
      <c r="A25" s="136">
        <v>234</v>
      </c>
      <c r="B25" t="s">
        <v>178</v>
      </c>
      <c r="C25" s="137">
        <v>2000000</v>
      </c>
    </row>
    <row r="26" spans="1:3" ht="12.75">
      <c r="A26" s="136">
        <v>282</v>
      </c>
      <c r="B26" t="s">
        <v>179</v>
      </c>
      <c r="C26" s="137">
        <v>2000000</v>
      </c>
    </row>
    <row r="27" spans="1:3" ht="12.75">
      <c r="A27" s="136">
        <v>290</v>
      </c>
      <c r="B27" t="s">
        <v>189</v>
      </c>
      <c r="C27" s="137">
        <v>15000000</v>
      </c>
    </row>
    <row r="28" spans="1:3" ht="12.75">
      <c r="A28" s="136">
        <v>299</v>
      </c>
      <c r="B28" t="s">
        <v>180</v>
      </c>
      <c r="C28" s="137">
        <v>2000000</v>
      </c>
    </row>
    <row r="29" spans="1:3" s="134" customFormat="1" ht="12.75">
      <c r="A29" s="144"/>
      <c r="C29" s="135"/>
    </row>
    <row r="30" spans="1:243" s="134" customFormat="1" ht="12.75">
      <c r="A30" s="127">
        <v>3</v>
      </c>
      <c r="B30" s="128" t="s">
        <v>181</v>
      </c>
      <c r="C30" s="129">
        <f>SUM(C32:C33)</f>
        <v>55000000</v>
      </c>
      <c r="D30" s="129">
        <f>SUM(D32:D33)</f>
        <v>0</v>
      </c>
      <c r="AJ30" s="135"/>
      <c r="AK30" s="133"/>
      <c r="AM30" s="135"/>
      <c r="AO30" s="135"/>
      <c r="AP30" s="135"/>
      <c r="AQ30" s="133"/>
      <c r="AS30" s="135"/>
      <c r="AU30" s="135"/>
      <c r="AV30" s="135"/>
      <c r="AW30" s="133"/>
      <c r="AY30" s="135"/>
      <c r="BA30" s="135"/>
      <c r="BB30" s="135"/>
      <c r="BC30" s="133"/>
      <c r="BE30" s="135"/>
      <c r="BG30" s="135"/>
      <c r="BH30" s="135"/>
      <c r="BI30" s="133"/>
      <c r="BK30" s="135"/>
      <c r="BM30" s="135"/>
      <c r="BN30" s="135"/>
      <c r="BO30" s="133"/>
      <c r="BQ30" s="135"/>
      <c r="BS30" s="135"/>
      <c r="BT30" s="135"/>
      <c r="BU30" s="133"/>
      <c r="BW30" s="135"/>
      <c r="BY30" s="135"/>
      <c r="BZ30" s="135"/>
      <c r="CA30" s="133"/>
      <c r="CC30" s="135"/>
      <c r="CE30" s="135"/>
      <c r="CF30" s="135"/>
      <c r="CG30" s="133"/>
      <c r="CI30" s="135"/>
      <c r="CK30" s="135"/>
      <c r="CL30" s="135"/>
      <c r="CM30" s="133"/>
      <c r="CO30" s="135"/>
      <c r="CQ30" s="135"/>
      <c r="CR30" s="135"/>
      <c r="CS30" s="133"/>
      <c r="CU30" s="135"/>
      <c r="CW30" s="135"/>
      <c r="CX30" s="135"/>
      <c r="CY30" s="133"/>
      <c r="DA30" s="135"/>
      <c r="DC30" s="135"/>
      <c r="DD30" s="135"/>
      <c r="DE30" s="133"/>
      <c r="DG30" s="135"/>
      <c r="DI30" s="135"/>
      <c r="DJ30" s="135"/>
      <c r="DK30" s="133"/>
      <c r="DM30" s="135"/>
      <c r="DO30" s="135"/>
      <c r="DP30" s="135"/>
      <c r="DQ30" s="133"/>
      <c r="DS30" s="135"/>
      <c r="DU30" s="135"/>
      <c r="DV30" s="135"/>
      <c r="DW30" s="133"/>
      <c r="DY30" s="135"/>
      <c r="EA30" s="135"/>
      <c r="EB30" s="135"/>
      <c r="EC30" s="133"/>
      <c r="EE30" s="135"/>
      <c r="EG30" s="135"/>
      <c r="EH30" s="135"/>
      <c r="EI30" s="133"/>
      <c r="EK30" s="135"/>
      <c r="EM30" s="135"/>
      <c r="EN30" s="135"/>
      <c r="EO30" s="133"/>
      <c r="EQ30" s="135"/>
      <c r="ES30" s="135"/>
      <c r="ET30" s="135"/>
      <c r="EU30" s="133"/>
      <c r="EW30" s="135"/>
      <c r="EY30" s="135"/>
      <c r="EZ30" s="135"/>
      <c r="FA30" s="133"/>
      <c r="FC30" s="135"/>
      <c r="FE30" s="135"/>
      <c r="FF30" s="135"/>
      <c r="FG30" s="133"/>
      <c r="FI30" s="135"/>
      <c r="FK30" s="135"/>
      <c r="FL30" s="135"/>
      <c r="FM30" s="133"/>
      <c r="FO30" s="135"/>
      <c r="FQ30" s="135"/>
      <c r="FR30" s="135"/>
      <c r="FS30" s="133"/>
      <c r="FU30" s="135"/>
      <c r="FW30" s="135"/>
      <c r="FX30" s="135"/>
      <c r="FY30" s="133"/>
      <c r="GA30" s="135"/>
      <c r="GC30" s="135"/>
      <c r="GD30" s="135"/>
      <c r="GE30" s="133"/>
      <c r="GG30" s="135"/>
      <c r="GI30" s="135"/>
      <c r="GJ30" s="135"/>
      <c r="GK30" s="133"/>
      <c r="GM30" s="135"/>
      <c r="GO30" s="135"/>
      <c r="GP30" s="135"/>
      <c r="GQ30" s="133"/>
      <c r="GS30" s="135"/>
      <c r="GU30" s="135"/>
      <c r="GV30" s="135"/>
      <c r="GW30" s="133"/>
      <c r="GY30" s="135"/>
      <c r="HA30" s="135"/>
      <c r="HB30" s="135"/>
      <c r="HC30" s="133"/>
      <c r="HE30" s="135"/>
      <c r="HG30" s="135"/>
      <c r="HH30" s="135"/>
      <c r="HI30" s="133"/>
      <c r="HK30" s="135"/>
      <c r="HM30" s="135"/>
      <c r="HN30" s="135"/>
      <c r="HO30" s="133"/>
      <c r="HQ30" s="135"/>
      <c r="HS30" s="135"/>
      <c r="HT30" s="135"/>
      <c r="HU30" s="133"/>
      <c r="HW30" s="135"/>
      <c r="HY30" s="135"/>
      <c r="HZ30" s="135"/>
      <c r="IA30" s="133"/>
      <c r="IC30" s="135"/>
      <c r="IE30" s="135"/>
      <c r="IF30" s="135"/>
      <c r="IG30" s="133"/>
      <c r="II30" s="135"/>
    </row>
    <row r="31" spans="1:3" s="134" customFormat="1" ht="12.75">
      <c r="A31" s="144"/>
      <c r="C31" s="135"/>
    </row>
    <row r="32" spans="1:3" ht="12.75">
      <c r="A32" s="136">
        <v>310</v>
      </c>
      <c r="B32" t="s">
        <v>182</v>
      </c>
      <c r="C32" s="137">
        <v>50000000</v>
      </c>
    </row>
    <row r="33" spans="1:3" ht="12.75">
      <c r="A33" s="136">
        <v>350</v>
      </c>
      <c r="B33" t="s">
        <v>190</v>
      </c>
      <c r="C33" s="137">
        <v>5000000</v>
      </c>
    </row>
    <row r="34" ht="12.75">
      <c r="A34" s="136"/>
    </row>
    <row r="35" spans="1:3" s="134" customFormat="1" ht="12.75">
      <c r="A35" s="144"/>
      <c r="C35" s="135"/>
    </row>
    <row r="36" spans="1:4" s="134" customFormat="1" ht="12.75">
      <c r="A36" s="127">
        <v>5</v>
      </c>
      <c r="B36" s="128" t="s">
        <v>89</v>
      </c>
      <c r="C36" s="129">
        <f>SUM(C37:C38)</f>
        <v>100000000</v>
      </c>
      <c r="D36" s="129">
        <f>SUM(D37:D38)</f>
        <v>0</v>
      </c>
    </row>
    <row r="37" spans="1:3" s="134" customFormat="1" ht="12.75">
      <c r="A37" s="127"/>
      <c r="B37" s="128"/>
      <c r="C37" s="129"/>
    </row>
    <row r="38" spans="1:3" ht="12.75">
      <c r="A38" s="132">
        <v>550</v>
      </c>
      <c r="B38" t="s">
        <v>191</v>
      </c>
      <c r="C38" s="137">
        <v>100000000</v>
      </c>
    </row>
    <row r="39" ht="12.75">
      <c r="A39" s="136"/>
    </row>
    <row r="40" spans="1:3" s="134" customFormat="1" ht="12.75">
      <c r="A40" s="144"/>
      <c r="B40" s="145"/>
      <c r="C40" s="135"/>
    </row>
    <row r="41" spans="1:4" s="134" customFormat="1" ht="12.75">
      <c r="A41" s="127">
        <v>6</v>
      </c>
      <c r="B41" s="128" t="s">
        <v>170</v>
      </c>
      <c r="C41" s="129">
        <f>SUM(C43:C45)</f>
        <v>10000000</v>
      </c>
      <c r="D41" s="129">
        <f>SUM(D43:D45)</f>
        <v>0</v>
      </c>
    </row>
    <row r="42" spans="1:3" s="134" customFormat="1" ht="12.75">
      <c r="A42" s="133"/>
      <c r="C42" s="135"/>
    </row>
    <row r="44" spans="1:3" ht="12.75">
      <c r="A44" s="132">
        <v>603</v>
      </c>
      <c r="B44" t="s">
        <v>192</v>
      </c>
      <c r="C44" s="137">
        <v>10000000</v>
      </c>
    </row>
    <row r="45" ht="12" customHeight="1"/>
    <row r="47" ht="12.75">
      <c r="B47" s="138"/>
    </row>
    <row r="48" ht="12.75">
      <c r="B48" s="137"/>
    </row>
    <row r="49" ht="12.75">
      <c r="B49" s="137"/>
    </row>
    <row r="51" spans="2:3" ht="12.75">
      <c r="B51" s="139"/>
      <c r="C51" s="140"/>
    </row>
    <row r="52" ht="12.75">
      <c r="C52"/>
    </row>
    <row r="53" ht="12.75">
      <c r="C53" s="141"/>
    </row>
    <row r="54" ht="12.75">
      <c r="C54" s="141"/>
    </row>
    <row r="55" ht="12.75">
      <c r="C55"/>
    </row>
    <row r="56" ht="12.75">
      <c r="C56"/>
    </row>
    <row r="57" ht="12.75">
      <c r="C57"/>
    </row>
    <row r="58" ht="12.75">
      <c r="C58" s="141"/>
    </row>
    <row r="59" ht="12.75">
      <c r="C59"/>
    </row>
    <row r="60" ht="12.75">
      <c r="C60"/>
    </row>
    <row r="61" ht="12.75">
      <c r="C61" s="142"/>
    </row>
    <row r="62" ht="12.75">
      <c r="C62"/>
    </row>
    <row r="63" ht="12.75">
      <c r="C63"/>
    </row>
    <row r="64" ht="12.75">
      <c r="C64"/>
    </row>
    <row r="65" spans="2:3" ht="12.75">
      <c r="B65" s="139"/>
      <c r="C65" s="139"/>
    </row>
    <row r="66" spans="2:3" ht="12.75">
      <c r="B66" s="139"/>
      <c r="C66" s="139"/>
    </row>
  </sheetData>
  <mergeCells count="4">
    <mergeCell ref="A1:E1"/>
    <mergeCell ref="A2:E2"/>
    <mergeCell ref="A3:E3"/>
    <mergeCell ref="A4:E4"/>
  </mergeCells>
  <printOptions horizontalCentered="1"/>
  <pageMargins left="0.25" right="0.75" top="0.75" bottom="0.71" header="0.75" footer="0"/>
  <pageSetup firstPageNumber="51" useFirstPageNumber="1" horizontalDpi="600" verticalDpi="600" orientation="portrait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emora</dc:creator>
  <cp:keywords/>
  <dc:description/>
  <cp:lastModifiedBy>emora</cp:lastModifiedBy>
  <cp:lastPrinted>2005-06-13T21:12:14Z</cp:lastPrinted>
  <dcterms:created xsi:type="dcterms:W3CDTF">2003-07-01T17:23:35Z</dcterms:created>
  <dcterms:modified xsi:type="dcterms:W3CDTF">2005-12-21T19:44:27Z</dcterms:modified>
  <cp:category/>
  <cp:version/>
  <cp:contentType/>
  <cp:contentStatus/>
</cp:coreProperties>
</file>