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50" windowHeight="6570" tabRatio="862" firstSheet="1" activeTab="1"/>
  </bookViews>
  <sheets>
    <sheet name="Costo Mob.yEquipo" sheetId="1" state="hidden" r:id="rId1"/>
    <sheet name="RESUMEN" sheetId="2" r:id="rId2"/>
    <sheet name="P-926" sheetId="3" r:id="rId3"/>
    <sheet name="P-927" sheetId="4" r:id="rId4"/>
    <sheet name="P-928" sheetId="5" r:id="rId5"/>
    <sheet name="P-929" sheetId="6" r:id="rId6"/>
    <sheet name="P-930" sheetId="7" r:id="rId7"/>
    <sheet name="P-932" sheetId="8" r:id="rId8"/>
    <sheet name="EXTRAORD" sheetId="9" r:id="rId9"/>
    <sheet name="COSTO ORDIN. Y EXTRAORD." sheetId="10" state="hidden" r:id="rId10"/>
    <sheet name="PROTOTAL" sheetId="11" state="hidden" r:id="rId11"/>
    <sheet name="Prog. 926" sheetId="12" state="hidden" r:id="rId12"/>
    <sheet name="Prog. 927" sheetId="13" state="hidden" r:id="rId13"/>
    <sheet name="Prog. 928" sheetId="14" state="hidden" r:id="rId14"/>
    <sheet name="Prog. 929" sheetId="15" state="hidden" r:id="rId15"/>
    <sheet name="Prog. 930" sheetId="16" state="hidden" r:id="rId16"/>
    <sheet name="Prog. 931" sheetId="17" state="hidden" r:id="rId17"/>
    <sheet name="Prog. 932" sheetId="18" state="hidden" r:id="rId18"/>
    <sheet name="Prog. 942" sheetId="19" state="hidden" r:id="rId19"/>
    <sheet name="Distrib.926" sheetId="20" state="hidden" r:id="rId20"/>
    <sheet name="OFICINAS NUEVAS" sheetId="21" state="hidden" r:id="rId21"/>
  </sheets>
  <externalReferences>
    <externalReference r:id="rId24"/>
  </externalReferences>
  <definedNames>
    <definedName name="_xlnm.Print_Area" localSheetId="0">'Costo Mob.yEquipo'!$A$1:$H$25</definedName>
    <definedName name="_xlnm.Print_Area" localSheetId="9">'COSTO ORDIN. Y EXTRAORD.'!#REF!</definedName>
    <definedName name="_xlnm.Print_Area" localSheetId="19">'Distrib.926'!$A$1:$L$17</definedName>
    <definedName name="_xlnm.Print_Area" localSheetId="8">'EXTRAORD'!$A$1:$C$246</definedName>
    <definedName name="_xlnm.Print_Area" localSheetId="2">'P-926'!$A$1:$B$139</definedName>
    <definedName name="_xlnm.Print_Area" localSheetId="3">'P-927'!$A$1:$B$236</definedName>
    <definedName name="_xlnm.Print_Area" localSheetId="4">'P-928'!$A$1:$B$103</definedName>
    <definedName name="_xlnm.Print_Area" localSheetId="5">'P-929'!$A$1:$B$55</definedName>
    <definedName name="_xlnm.Print_Area" localSheetId="6">'P-930'!$A$1:$B$48</definedName>
    <definedName name="_xlnm.Print_Area" localSheetId="7">'P-932'!$A$1:$B$17</definedName>
    <definedName name="_xlnm.Print_Area" localSheetId="10">'PROTOTAL'!$A$2:$L$38</definedName>
    <definedName name="_xlnm.Print_Titles" localSheetId="8">'EXTRAORD'!$3:$4</definedName>
    <definedName name="_xlnm.Print_Titles" localSheetId="2">'P-926'!$4:$5</definedName>
    <definedName name="_xlnm.Print_Titles" localSheetId="3">'P-927'!$4:$5</definedName>
    <definedName name="_xlnm.Print_Titles" localSheetId="4">'P-928'!$4:$5</definedName>
    <definedName name="_xlnm.Print_Titles" localSheetId="5">'P-929'!$4:$5</definedName>
    <definedName name="_xlnm.Print_Titles" localSheetId="6">'P-930'!$4:$6</definedName>
  </definedNames>
  <calcPr fullCalcOnLoad="1"/>
</workbook>
</file>

<file path=xl/comments10.xml><?xml version="1.0" encoding="utf-8"?>
<comments xmlns="http://schemas.openxmlformats.org/spreadsheetml/2006/main">
  <authors>
    <author>emora</author>
  </authors>
  <commentList>
    <comment ref="E46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Originalmente se tenían 6 plazas extraordinarias que se trasladaron como ordinarias.</t>
        </r>
      </text>
    </comment>
    <comment ref="G27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Este es el impacto neto, ya que los 6 Fiscales que se crean como ordinarios ya se tenían estimados como extraordinarios.</t>
        </r>
      </text>
    </comment>
    <comment ref="B60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Las 6 plazas iniciales de Fiscal se trasladaron como ordinarias.</t>
        </r>
      </text>
    </comment>
    <comment ref="I24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También se cambió una plaza de Guarda por una de Auxiliar administrativo.</t>
        </r>
      </text>
    </comment>
    <comment ref="J8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Incluye la diferencia por cambio de plaza en San Joaquín.</t>
        </r>
      </text>
    </comment>
  </commentList>
</comments>
</file>

<file path=xl/comments3.xml><?xml version="1.0" encoding="utf-8"?>
<comments xmlns="http://schemas.openxmlformats.org/spreadsheetml/2006/main">
  <authors>
    <author>emora</author>
  </authors>
  <commentList>
    <comment ref="B118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El acta indica Técnico en Salud Ocupacional para I y II CJZAtlántica.
</t>
        </r>
      </text>
    </comment>
    <comment ref="B74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El acta indica 1 para II CJ Alajuela.</t>
        </r>
      </text>
    </comment>
    <comment ref="B62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El acta indica 1 Técnico en Salud Ocupacional para CJZona Sur.</t>
        </r>
      </text>
    </comment>
    <comment ref="B98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El acta indica 1 para CJGuanacaste.</t>
        </r>
      </text>
    </comment>
  </commentList>
</comments>
</file>

<file path=xl/comments4.xml><?xml version="1.0" encoding="utf-8"?>
<comments xmlns="http://schemas.openxmlformats.org/spreadsheetml/2006/main">
  <authors>
    <author>emora</author>
  </authors>
  <commentList>
    <comment ref="B203" authorId="0">
      <text>
        <r>
          <rPr>
            <b/>
            <sz val="8"/>
            <rFont val="Tahoma"/>
            <family val="0"/>
          </rPr>
          <t xml:space="preserve">emora:
</t>
        </r>
        <r>
          <rPr>
            <sz val="8"/>
            <rFont val="Tahoma"/>
            <family val="2"/>
          </rPr>
          <t>Estas plazas deben conformar un grupo de reducción de circulante en materia laboral.</t>
        </r>
        <r>
          <rPr>
            <sz val="8"/>
            <rFont val="Tahoma"/>
            <family val="0"/>
          </rPr>
          <t xml:space="preserve">
</t>
        </r>
      </text>
    </comment>
    <comment ref="B170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Se especializa el Jdo.Civil y Trab.del II CJZAtlántica.
</t>
        </r>
      </text>
    </comment>
    <comment ref="B175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Se especializa el Jdo.Civil y Trab.del II CJZAtlántica.
</t>
        </r>
      </text>
    </comment>
    <comment ref="B56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Se especializa el Jdo.Penal Juvenil de P.Z.</t>
        </r>
      </text>
    </comment>
    <comment ref="B51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Se especializa el Jdo.Penal Juvenil de P.Z.</t>
        </r>
      </text>
    </comment>
    <comment ref="B108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Se especializa el Jdo.Penal Juvenil del II Circuito Judicial Alajuela.</t>
        </r>
      </text>
    </comment>
    <comment ref="B180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Se especializa el Jdo.Familia y Pjuvenil de II Circ.Jud.Zona Atlántica.</t>
        </r>
      </text>
    </comment>
    <comment ref="B34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Se especializa el Jdo.Contrav.y Men.Ctía de Escazú.</t>
        </r>
      </text>
    </comment>
    <comment ref="B131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Se especializa el Jdo.Contrav.y Men.Ctía de San Joaquín de Flores.</t>
        </r>
      </text>
    </comment>
    <comment ref="B186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Se especializa el Jdo.Contrav.y Men.Ctía de Siquirres
.</t>
        </r>
      </text>
    </comment>
    <comment ref="B259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Se especializa el Jdo.Contrav.y Men.Ctía de Escazú.</t>
        </r>
      </text>
    </comment>
    <comment ref="B271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Se especializa el Jdo.Penal Juvenil de P.Z.</t>
        </r>
      </text>
    </comment>
    <comment ref="B274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Se especializa el Jdo.Penal Juvenil de P.Z.</t>
        </r>
      </text>
    </comment>
    <comment ref="B310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Se especializa el Jdo.Penal Juvenil del II Circuito Judicial Alajuela.</t>
        </r>
      </text>
    </comment>
    <comment ref="B339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Se especializa el Jdo.Contrav.y Men.Ctía de San Joaquín de Flores.</t>
        </r>
      </text>
    </comment>
    <comment ref="B372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Se especializa el Jdo.Civil y Trab.del II CJZAtlántica.
</t>
        </r>
      </text>
    </comment>
    <comment ref="B375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Se especializa el Jdo.Civil y Trab.del II CJZAtlántica.
</t>
        </r>
      </text>
    </comment>
    <comment ref="B378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Se especializa el Jdo.Familia y Pjuvenil de II Circ.Jud.Zona Atlántica.</t>
        </r>
      </text>
    </comment>
    <comment ref="B381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Se especializa el Jdo.Contrav.y Men.Ctía de Siquirres
.</t>
        </r>
      </text>
    </comment>
    <comment ref="B11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Esta plaza fue creada por Corte Plena.</t>
        </r>
      </text>
    </comment>
    <comment ref="B173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Esta plaza fue creada por Corte Plena.</t>
        </r>
      </text>
    </comment>
  </commentList>
</comments>
</file>

<file path=xl/comments5.xml><?xml version="1.0" encoding="utf-8"?>
<comments xmlns="http://schemas.openxmlformats.org/spreadsheetml/2006/main">
  <authors>
    <author>emora</author>
  </authors>
  <commentList>
    <comment ref="B25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Se asignó el costo de una plaza de Asistente de Laboratorio según el estudio de plazas correspondiente.</t>
        </r>
      </text>
    </comment>
  </commentList>
</comments>
</file>

<file path=xl/comments6.xml><?xml version="1.0" encoding="utf-8"?>
<comments xmlns="http://schemas.openxmlformats.org/spreadsheetml/2006/main">
  <authors>
    <author>emora</author>
  </authors>
  <commentList>
    <comment ref="B14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Estas plazas son para la atención especializada de la ejecución de las sanciones penales juveniles.</t>
        </r>
      </text>
    </comment>
  </commentList>
</comments>
</file>

<file path=xl/comments7.xml><?xml version="1.0" encoding="utf-8"?>
<comments xmlns="http://schemas.openxmlformats.org/spreadsheetml/2006/main">
  <authors>
    <author>emora</author>
  </authors>
  <commentList>
    <comment ref="B7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Estas plazas se aprueban para la Bolsa de Trabajo.</t>
        </r>
      </text>
    </comment>
    <comment ref="B17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Esta plaza es para la atención de ejecución de las sanciones penales juveniles en el I CJSJosé.</t>
        </r>
      </text>
    </comment>
    <comment ref="B18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Esta plaza es para la atención de ejecución de las sanciones penales juveniles en el I CJSJosé.</t>
        </r>
      </text>
    </comment>
    <comment ref="B8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Esta plaza se aprobó según acuerdo de Consejo Superior, sesión de trabajo presupuesto 2006, Acta No.3, artículo IV del 23 de febrero del 2005.</t>
        </r>
      </text>
    </comment>
    <comment ref="B31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Esta plaza fue creada por Corte Plena.</t>
        </r>
      </text>
    </comment>
  </commentList>
</comments>
</file>

<file path=xl/comments9.xml><?xml version="1.0" encoding="utf-8"?>
<comments xmlns="http://schemas.openxmlformats.org/spreadsheetml/2006/main">
  <authors>
    <author>emora</author>
  </authors>
  <commentList>
    <comment ref="B162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Esta plaza la deben compartir Nicoya, Santa Cruz y Cañas.</t>
        </r>
      </text>
    </comment>
    <comment ref="B163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Esta plaza la deben compartir Nicoya, Santa Cruz y Cañas.</t>
        </r>
      </text>
    </comment>
    <comment ref="B117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Esta plaza la deben compartir Osa, Corredores y Golfito.</t>
        </r>
      </text>
    </comment>
    <comment ref="B188" authorId="0">
      <text>
        <r>
          <rPr>
            <b/>
            <sz val="8"/>
            <rFont val="Tahoma"/>
            <family val="0"/>
          </rPr>
          <t xml:space="preserve">emora:
</t>
        </r>
        <r>
          <rPr>
            <sz val="8"/>
            <rFont val="Tahoma"/>
            <family val="2"/>
          </rPr>
          <t>Para eventualmente ser asignadas al Tribunal Contencioso Admvo.</t>
        </r>
        <r>
          <rPr>
            <sz val="8"/>
            <rFont val="Tahoma"/>
            <family val="0"/>
          </rPr>
          <t xml:space="preserve">
</t>
        </r>
      </text>
    </comment>
    <comment ref="B189" authorId="0">
      <text>
        <r>
          <rPr>
            <b/>
            <sz val="8"/>
            <rFont val="Tahoma"/>
            <family val="0"/>
          </rPr>
          <t xml:space="preserve">emora:
</t>
        </r>
        <r>
          <rPr>
            <sz val="8"/>
            <rFont val="Tahoma"/>
            <family val="2"/>
          </rPr>
          <t>Para eventualmente ser asignadas al Tribunal Contencioso Admvo.</t>
        </r>
        <r>
          <rPr>
            <sz val="8"/>
            <rFont val="Tahoma"/>
            <family val="0"/>
          </rPr>
          <t xml:space="preserve">
</t>
        </r>
      </text>
    </comment>
    <comment ref="B176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Se especializa el Jdo.Civil y Trab.del II CJZAtlántica.
</t>
        </r>
      </text>
    </comment>
    <comment ref="B136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Se especializa el Jdo.Penal Juvenil del II Circuito Judicial Alajuela.</t>
        </r>
      </text>
    </comment>
    <comment ref="B181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Se especializa el Jdo.Familia y Pjuvenil de II Circ.Jud.Zona Atlántica.</t>
        </r>
      </text>
    </comment>
    <comment ref="B216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Según el estudio se sugiere que una de estas plazas coadyuve con los fiscales de Casación del I CJSJosé y que las otras dos ejerzan sus funciones en el II CJSJosé.</t>
        </r>
      </text>
    </comment>
    <comment ref="B38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Estas plazas son para la Unidad de Informática de Gestión.</t>
        </r>
      </text>
    </comment>
    <comment ref="B62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Esta plaza es para atender los casos de Niñez y Adolescencia.</t>
        </r>
      </text>
    </comment>
    <comment ref="B63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Esta plaza es para atender los casos de Niñez y Adolescencia.</t>
        </r>
      </text>
    </comment>
    <comment ref="B8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Estas plazas inicialmente se aprobaron como ordinarias pero la Corte Plena las trasladó y aprobó como extraordinarias.</t>
        </r>
      </text>
    </comment>
    <comment ref="B73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Esta plaza fue creada por Corte Plena.</t>
        </r>
      </text>
    </comment>
    <comment ref="B74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Esta plaza fue creada por Corte Plena.</t>
        </r>
      </text>
    </comment>
    <comment ref="B224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Estas plazas fueron aprobadas por Corte Plena para la "Bolsa de Empleo".</t>
        </r>
      </text>
    </comment>
  </commentList>
</comments>
</file>

<file path=xl/sharedStrings.xml><?xml version="1.0" encoding="utf-8"?>
<sst xmlns="http://schemas.openxmlformats.org/spreadsheetml/2006/main" count="886" uniqueCount="411">
  <si>
    <t>Tribunal de la Zona Sur</t>
  </si>
  <si>
    <t>Juzgado Civil y Trabajo de Pérez Zeledón</t>
  </si>
  <si>
    <t>Juzgado Contravencional del I Circuito Judicial de Alajuela</t>
  </si>
  <si>
    <t>Juzgado Civil del I Circuito Judicial de Alajuela</t>
  </si>
  <si>
    <t>Tribunal del I Circuito Judicial de Alajuela, Sede San Ramón</t>
  </si>
  <si>
    <t>Juzgado Civil y Trabajo de San Ramón</t>
  </si>
  <si>
    <t>Juzgado Familia, Penal Juvenil y Violencia Doméstica de Grecia</t>
  </si>
  <si>
    <t>Juzgado Familia, Penal Juvenil y Violencia Doméstica de San Ramón</t>
  </si>
  <si>
    <t>Juzgado Contravencional y de Menor Cuantía de Grecia</t>
  </si>
  <si>
    <t>Juzgado Contravencional y de Menor Cuantía de Atenas</t>
  </si>
  <si>
    <t>Juzgado Contravencional y de Menor Cuantía de Palmares</t>
  </si>
  <si>
    <t>Tribunal del II Circuito Judicial de Alajuela</t>
  </si>
  <si>
    <t>Juzgado Civil de Cartago</t>
  </si>
  <si>
    <t>Juzgado Agrario de Cartago</t>
  </si>
  <si>
    <t>Tribunal de Cartago</t>
  </si>
  <si>
    <t>Juzgado Civil y Trabajo de Turrialba</t>
  </si>
  <si>
    <t>Juzgado Civil de Heredia</t>
  </si>
  <si>
    <t>Tribunal de Heredia</t>
  </si>
  <si>
    <t>Juzgado de Menor Cuantía de Heredia</t>
  </si>
  <si>
    <t>Juzgado Agrario de Santa Cruz</t>
  </si>
  <si>
    <t>Tribunal de Heredia, sede Sarapiquí</t>
  </si>
  <si>
    <t>Auxiliar Servicios Generales 3</t>
  </si>
  <si>
    <t>Inspector Asistente</t>
  </si>
  <si>
    <t>Unidad Administrativa Regional Guanacaste</t>
  </si>
  <si>
    <t>Auxiliar Supernumerario 1</t>
  </si>
  <si>
    <t>Juez 3</t>
  </si>
  <si>
    <t>Juzgado de Familia, Penal Juvenil y Violencia Doméstica de Santa Cruz</t>
  </si>
  <si>
    <t>Juzgado de Violencia Doméstica de Puntarenas</t>
  </si>
  <si>
    <t>Tribunal de Puntarenas</t>
  </si>
  <si>
    <t>Juzgado 1ro. Contravencional de Puntarenas</t>
  </si>
  <si>
    <t>Juzgado 2do. Contravencional de Puntarenas</t>
  </si>
  <si>
    <t>Juzgado Contravencional y de Menor Cuantía de Esparza</t>
  </si>
  <si>
    <t>Juzgado Contravencional y de Menor Cuantía de Aguirre y Parrita</t>
  </si>
  <si>
    <t>Juzgado Contravencional y de Menor Cuantía de Garabito</t>
  </si>
  <si>
    <t>Juzgado Contravencional de Pococí</t>
  </si>
  <si>
    <t>Juzgado Contravencional y de Menor Cuantía de Guácimo</t>
  </si>
  <si>
    <t>Apoyo Jurisdiccional</t>
  </si>
  <si>
    <t xml:space="preserve">Unidad Administrativa Regional del I Circuito Judicial de Alajuela     </t>
  </si>
  <si>
    <t>Juzgado Especializado para la Ejecución de las Sanciones Penales Juveniles</t>
  </si>
  <si>
    <t>Juez 2</t>
  </si>
  <si>
    <t>Profesional en Informática 2</t>
  </si>
  <si>
    <t>Técnico en Telecomunicaciones</t>
  </si>
  <si>
    <t>Auxiliar de Informática</t>
  </si>
  <si>
    <t>Unidad Admva.Reg. Guanacaste</t>
  </si>
  <si>
    <t>Auxiliar Servicios Contraloría</t>
  </si>
  <si>
    <t>Unidad de Control Interno</t>
  </si>
  <si>
    <t xml:space="preserve">Auxiliar Administrativo 1 </t>
  </si>
  <si>
    <t>Tribunal de Corredores-Golfito-Osa</t>
  </si>
  <si>
    <t>Fiscal Adjunto</t>
  </si>
  <si>
    <t>Subunidad Admva. Reg. del II Circuito Judicial de la Zona Atlántica</t>
  </si>
  <si>
    <t>Unidad Admva. Reg. del I Circuito Judicial de la Zona Atlántica</t>
  </si>
  <si>
    <t>MESES</t>
  </si>
  <si>
    <t>Médico de Empresa Especialista</t>
  </si>
  <si>
    <t xml:space="preserve">Subjefe de Departamento </t>
  </si>
  <si>
    <t>Subcontraloría Servicios de Corredores</t>
  </si>
  <si>
    <t>Tribunal de Santa Cruz-Nicoya</t>
  </si>
  <si>
    <t>Juzgado de Trabajo del II Circuito Judicial San José</t>
  </si>
  <si>
    <t>Oficina de Trabajo Social del II Circuito Judicial de Alajuela</t>
  </si>
  <si>
    <t>Subunidad Administrativa Regional de Corredores-Golfito</t>
  </si>
  <si>
    <t>Subcontralor de Servicios</t>
  </si>
  <si>
    <t>Defensor Público (Pensiones Alimentarias)</t>
  </si>
  <si>
    <t>Sección Desarrollo Organizacional</t>
  </si>
  <si>
    <t>Sección Planes y Presupuesto</t>
  </si>
  <si>
    <t>Departamento de Trabajo Social y Psicología</t>
  </si>
  <si>
    <t>Oficina de Planes y Operaciones</t>
  </si>
  <si>
    <t>Departamento Laboratorio de Ciencias Forenses</t>
  </si>
  <si>
    <t>Sección de Toxicología</t>
  </si>
  <si>
    <t>Sección de Bioquímica</t>
  </si>
  <si>
    <t>Sección de Química Analítica</t>
  </si>
  <si>
    <t>Sección de Tránsito y Planimetría</t>
  </si>
  <si>
    <t>Sección de Fotografía y Audiovisuales</t>
  </si>
  <si>
    <t>Departamento de Investigaciones Criminales</t>
  </si>
  <si>
    <t>Servicio Nocturno</t>
  </si>
  <si>
    <t>Sección de Delitos Informáticos</t>
  </si>
  <si>
    <t>Delegación Regional de Alajuela</t>
  </si>
  <si>
    <t>Delegación Regional de San Carlos</t>
  </si>
  <si>
    <t>Delegación Regional de Cartago</t>
  </si>
  <si>
    <t>Delegación Regional de Heredia</t>
  </si>
  <si>
    <t>Delegación Regional de Liberia</t>
  </si>
  <si>
    <t>Oficina Regional de Santa Cruz</t>
  </si>
  <si>
    <t>Delegación Regional de Puntarenas</t>
  </si>
  <si>
    <t>Subdelegación Regional de Aguirre y Parrita</t>
  </si>
  <si>
    <t>Oficina Regional de Garabito</t>
  </si>
  <si>
    <t>Unidad Regional de Cóbano</t>
  </si>
  <si>
    <t>Delegación Regional de Limón</t>
  </si>
  <si>
    <t>Delegación Regional de Pococí y Guácimo</t>
  </si>
  <si>
    <t>Delegación Regional de Ciudad Neilly</t>
  </si>
  <si>
    <t>Juez Supernumerario</t>
  </si>
  <si>
    <t>Auxiliar Judicial 2</t>
  </si>
  <si>
    <t>Juez 1</t>
  </si>
  <si>
    <t>Auxiliar Judicial 1</t>
  </si>
  <si>
    <t>Juez 4</t>
  </si>
  <si>
    <t>Auxiliar Judicial 3</t>
  </si>
  <si>
    <t>Asistente Judicial 3</t>
  </si>
  <si>
    <t>Delegación Regional de Pérez Zeledón</t>
  </si>
  <si>
    <t>Fiscalía General</t>
  </si>
  <si>
    <t>Fiscalía Adjunta de Delitos Económicos, de Corrupción y Tributarios</t>
  </si>
  <si>
    <t>Fiscalía Adjunta Penal Juvenil</t>
  </si>
  <si>
    <t>Oficina de Defensa Civil de la Víctima</t>
  </si>
  <si>
    <t>Fiscalía de Corredores</t>
  </si>
  <si>
    <t>Fiscalía de Grecia</t>
  </si>
  <si>
    <t>Fiscalía Adjunta II Circuito Judicial de Alajuela</t>
  </si>
  <si>
    <t>Fiscalía Adjunta de Guanacaste</t>
  </si>
  <si>
    <t>Fiscalía de Cañas</t>
  </si>
  <si>
    <t>Fiscalía Adjunta del II Circuito Judicial de la Zona Atlántica</t>
  </si>
  <si>
    <t>Jefatura Defensa Pública</t>
  </si>
  <si>
    <t>Unidad Administrativa de la Defensa Pública</t>
  </si>
  <si>
    <t>Unidad de Defensa Ejecución de la Pena</t>
  </si>
  <si>
    <t>Unidad de Defensa Penal Juvenil</t>
  </si>
  <si>
    <t>Defensa Pública de Desamparados</t>
  </si>
  <si>
    <t>Defensa Pública de Hatillo</t>
  </si>
  <si>
    <t>Defensa Pública de Corredores</t>
  </si>
  <si>
    <t>Defensa Pública de Santa Cruz</t>
  </si>
  <si>
    <t>Juzgado Civil del II Circuito Judicial de la Zona Atlántica</t>
  </si>
  <si>
    <t>Juzgado de Trabajo del II Circuito Judicial de la Zona Atlántica</t>
  </si>
  <si>
    <t>Asistente Judicial 2</t>
  </si>
  <si>
    <t>Notificador 1</t>
  </si>
  <si>
    <t>Auxiliar Servicios Generales 2</t>
  </si>
  <si>
    <t>Auxiliar Administrativo 1 (para Hatillo)</t>
  </si>
  <si>
    <t>Profesional 3 (Trabajador Social)</t>
  </si>
  <si>
    <t>Profesional 3 (Psicólogo)</t>
  </si>
  <si>
    <t>Asistente Jurídico</t>
  </si>
  <si>
    <t>Asistente Administrativo 2</t>
  </si>
  <si>
    <t xml:space="preserve">Asistente Administrativo 2 </t>
  </si>
  <si>
    <t>Asistente Administrativo 2 (p/Unidad Componentes Salariales)</t>
  </si>
  <si>
    <t>Profesional 2</t>
  </si>
  <si>
    <t xml:space="preserve">Profesional 1 </t>
  </si>
  <si>
    <t xml:space="preserve">Asistente Administrativo 3 </t>
  </si>
  <si>
    <t>Juzgado Familia y Penal Juvenil de Pérez Zeledón</t>
  </si>
  <si>
    <t>Juzgado de Violencia Doméstica de Pérez Zeledón</t>
  </si>
  <si>
    <t>Juzgado de Familia y Penal Juvenil del II Circuito Judicial de Alajuela</t>
  </si>
  <si>
    <t>Juzgado Familia y Penal Juvenil del II Circuito Judicial de la Zona Atlántica</t>
  </si>
  <si>
    <t>Subunidad Admva.Reg. II Circ.Jud.Zona Atlántica</t>
  </si>
  <si>
    <t>Auxiliar Servicios Generales 3 (Chofer)</t>
  </si>
  <si>
    <t xml:space="preserve">Profesional 1  </t>
  </si>
  <si>
    <t>Asistente Administrativo 1</t>
  </si>
  <si>
    <t>Registro Judicial</t>
  </si>
  <si>
    <t>Auxiliar Administrativo 1 (p/ la Unidad de Control)</t>
  </si>
  <si>
    <t>Subauditor</t>
  </si>
  <si>
    <t>Auxiliar Servicios Generales 3 (Guarda p/Buenos Aires)</t>
  </si>
  <si>
    <t>Auxiliar Servicios Generales 3 (Guarda de Juicio)</t>
  </si>
  <si>
    <t>Auxiliar Supernumerario 2</t>
  </si>
  <si>
    <t>Oficial de Localización</t>
  </si>
  <si>
    <t>Subunidad Admva.Reg. II Circ.Jud. Alajuela</t>
  </si>
  <si>
    <t>Auxiliar Servicios Generales 1 (Conserje)</t>
  </si>
  <si>
    <t>Oficina Admva. II Circ.Judicial de San José</t>
  </si>
  <si>
    <t>Fiscal</t>
  </si>
  <si>
    <t>Profesional en Derecho 2</t>
  </si>
  <si>
    <t>Fiscal Auxiliar</t>
  </si>
  <si>
    <t>Juez 5</t>
  </si>
  <si>
    <t xml:space="preserve">Fiscal </t>
  </si>
  <si>
    <t>Defensor Público</t>
  </si>
  <si>
    <t>Juzgado Civil, Laboral y Contravenciones de Escazú</t>
  </si>
  <si>
    <t>Asistente Judicial 1</t>
  </si>
  <si>
    <t>Juzgado Civil, Laboral y Contravenciones de San Joaquín de Flores</t>
  </si>
  <si>
    <t>Juzgado Civil, Laboral y Contravenciones de Siquirres</t>
  </si>
  <si>
    <t>Juez 3 (Conciliador)</t>
  </si>
  <si>
    <t>Juzgado Penal de Upala</t>
  </si>
  <si>
    <t>Supervisor de Servicio OIJ</t>
  </si>
  <si>
    <t>Oficial de Investigación</t>
  </si>
  <si>
    <t>Investigador 1</t>
  </si>
  <si>
    <t>Investigador 2</t>
  </si>
  <si>
    <t>Conductor de Detenidos</t>
  </si>
  <si>
    <t>Microbiólogo Clínico</t>
  </si>
  <si>
    <t>Asistente de Laboratorio</t>
  </si>
  <si>
    <t>Asistente en Topografía</t>
  </si>
  <si>
    <t>Técnico en Producción de Audiovisuales</t>
  </si>
  <si>
    <t>Auxiliar Servicios Generales 2 m.t.</t>
  </si>
  <si>
    <t xml:space="preserve">Defensor Público </t>
  </si>
  <si>
    <t>Asistente Jurídico m.t.</t>
  </si>
  <si>
    <t>Defensa Pública de Pérez Zeledón</t>
  </si>
  <si>
    <t>Defensa Pública del II Circuito Judicial Alajuela</t>
  </si>
  <si>
    <t>Defensa Pública de Puntarenas</t>
  </si>
  <si>
    <t>Defensa Pública del I Circuito Judicial de la Zona Atlántica</t>
  </si>
  <si>
    <t>Juzgado de Tránsito de Pavas</t>
  </si>
  <si>
    <t>Juzgado de Tránsito de San Ramón</t>
  </si>
  <si>
    <t>Juzgado de Tránsito de Heredia</t>
  </si>
  <si>
    <t>Prog.926 "Dirección, Administración y Otros Órganos de Apoyo Jurisdiccional"</t>
  </si>
  <si>
    <t>Prog.927 "Servicio Jurisdiccional"</t>
  </si>
  <si>
    <t>Prog.928 "Organismo de Investigación Judicial"</t>
  </si>
  <si>
    <t>Prog.929 "Ministerio Público"</t>
  </si>
  <si>
    <t>Prog.930 "Defensa Pública"</t>
  </si>
  <si>
    <t>PLAZAS EXTRAORDINARIAS PARA EL 2007</t>
  </si>
  <si>
    <t>Subcontraloría de Servicios Zona Sur (nueva)</t>
  </si>
  <si>
    <t>Subcontraloría de Servicios de Puntarenas (nueva)</t>
  </si>
  <si>
    <t>Unidad Administrativa Regional de la Zona Sur (nueva)</t>
  </si>
  <si>
    <t>Unidad Administrativa Regional  I Circ.Jud.Alajuela (nueva)</t>
  </si>
  <si>
    <t>Subunidad Administrativa Regional II Circ.Jud.Alajuela (nueva)</t>
  </si>
  <si>
    <t>Unidad Administrativa Regional de Guanacaste (nueva)</t>
  </si>
  <si>
    <t>Unidad Administrativa Regional de Puntarenas (nueva)</t>
  </si>
  <si>
    <t>Juzgado de Tránsito de Grecia (nueva)</t>
  </si>
  <si>
    <t>Despacho de la Presidencia</t>
  </si>
  <si>
    <t>Juzgado de Tránsito y de Menor Cuantía, Civil y Laboral de Nicoya (nueva)</t>
  </si>
  <si>
    <t>Despacho de la Presidencia (nueva)</t>
  </si>
  <si>
    <t>Jdo.Contravenc.y de Men.Ctía., Civil y Laboral de Pavas (nueva)</t>
  </si>
  <si>
    <t>Jdo. Contravenc.y de Menor Cuantía, Civil y Laboral de La Unión (nueva)</t>
  </si>
  <si>
    <t>OFICINAS NUEVAS PARA EL 2006</t>
  </si>
  <si>
    <t>En Apoyo Jurisdiccional:</t>
  </si>
  <si>
    <t>PRIORIDAD 1</t>
  </si>
  <si>
    <t>PRIORIDAD 2</t>
  </si>
  <si>
    <t>PROGRAMA 926</t>
  </si>
  <si>
    <t>PROGRAMA 927</t>
  </si>
  <si>
    <t>PROGRAMA 932</t>
  </si>
  <si>
    <t>TOTAL</t>
  </si>
  <si>
    <t>Programa</t>
  </si>
  <si>
    <t>Cantidad</t>
  </si>
  <si>
    <t>Costo</t>
  </si>
  <si>
    <t>926 Direc.,Adm.y Otr.Órg.Apoyo Jurisdicc.</t>
  </si>
  <si>
    <t>927 Servicio Jurisdiccional</t>
  </si>
  <si>
    <t>928 Organismo de Investigación Judicial</t>
  </si>
  <si>
    <t>929 Ministerio Público</t>
  </si>
  <si>
    <t>930 Defensa Pública</t>
  </si>
  <si>
    <t>932 Servicio Justicia de Tránsito</t>
  </si>
  <si>
    <t>Total Plazas Nuevas 2006</t>
  </si>
  <si>
    <t>RESUMEN GENERAL PLAZAS EXTRAORDINARIAS</t>
  </si>
  <si>
    <t>RESUMEN GENERAL PLAZAS NUEVAS ORDINARIAS</t>
  </si>
  <si>
    <t>SEGÚN PROGRAMA, AÑO 2006</t>
  </si>
  <si>
    <t>PLAZAS ADICIONALES P/CORTE</t>
  </si>
  <si>
    <t>Impacto Neto</t>
  </si>
  <si>
    <t>por Programa</t>
  </si>
  <si>
    <t>Cant.</t>
  </si>
  <si>
    <t>Costo Estimado</t>
  </si>
  <si>
    <t>ANTES DE CREAR PLAZAS:</t>
  </si>
  <si>
    <t>DESPUÉS DE CREAR PLAZAS:</t>
  </si>
  <si>
    <t>PLAZAS ORDINARIAS</t>
  </si>
  <si>
    <t>ADICIONALES POR CORTE:</t>
  </si>
  <si>
    <t>PLAZAS EXTRAORDINARIAS</t>
  </si>
  <si>
    <t xml:space="preserve">TITULO 120: PRESUPUESTO SOLICITADO 2006, SEGÚN PROGRAMA, RESUMEN POR PARTIDA </t>
  </si>
  <si>
    <t>CONCEPTO</t>
  </si>
  <si>
    <t>926 Dirección, Administración y Otros Organos de Apoyo a la Jurisdicción</t>
  </si>
  <si>
    <t xml:space="preserve">927 Jurisdiccional </t>
  </si>
  <si>
    <t>942 Aporte Local Préstamo 1377/OC-CR</t>
  </si>
  <si>
    <t>PRESUPUESTO 2005</t>
  </si>
  <si>
    <t>Servicios Personales</t>
  </si>
  <si>
    <t>Servicios No Personales</t>
  </si>
  <si>
    <t>Materiales y Suministros</t>
  </si>
  <si>
    <t>Maquinaria y Equipo</t>
  </si>
  <si>
    <t>Construc. Adiciones y Mejoras</t>
  </si>
  <si>
    <t>Transferencias Corrientes</t>
  </si>
  <si>
    <t>Transferencias de Capital</t>
  </si>
  <si>
    <t>Servicio Deuda Pública</t>
  </si>
  <si>
    <t>Asignaciones Globales</t>
  </si>
  <si>
    <t>DIRECCION, ADMINISTRACION Y OTROS ORGANOS</t>
  </si>
  <si>
    <t>DE APOYO JURISDICCIONAL</t>
  </si>
  <si>
    <t>COMPARACIÓN PARTIDAS DE GASTO  AÑOS:  2005 VS 2006</t>
  </si>
  <si>
    <t>VARIACIÓN</t>
  </si>
  <si>
    <t>PORCENTUAL</t>
  </si>
  <si>
    <t>Total:</t>
  </si>
  <si>
    <t>Construcciones Adiciones y Mejoras</t>
  </si>
  <si>
    <t>SERVICIO JURISDICCIONAL</t>
  </si>
  <si>
    <t>PROGRAMA 928</t>
  </si>
  <si>
    <t xml:space="preserve">             ORGANISMO DE  INVESTIGACION JUDICIAL</t>
  </si>
  <si>
    <t>Construcciones, Adiciones y Mejoras</t>
  </si>
  <si>
    <t>PROGRAMA 929</t>
  </si>
  <si>
    <t>MINISTERIO PUBLICO</t>
  </si>
  <si>
    <t xml:space="preserve"> </t>
  </si>
  <si>
    <t>ASIGNACIONES GLOBALES</t>
  </si>
  <si>
    <t>PROGRAMA 930</t>
  </si>
  <si>
    <t>DEFENSA PÚBLICA</t>
  </si>
  <si>
    <t>PROGRAMA 931</t>
  </si>
  <si>
    <t>SERVICIO DE NOTARIADO</t>
  </si>
  <si>
    <t>SERVICIO JUSTICIA DE TRANSITO</t>
  </si>
  <si>
    <t>PROGRAMA 942</t>
  </si>
  <si>
    <t>APORTE LOCAL PRÉSTAMO 1377/OC-CR</t>
  </si>
  <si>
    <t>TOTAL 2006</t>
  </si>
  <si>
    <t>SUBTOTAL 930-942</t>
  </si>
  <si>
    <t>PLAZAS DE APOYO</t>
  </si>
  <si>
    <t>Unidades y Subunidades Admvas.:</t>
  </si>
  <si>
    <t>Heredia, Puntarenas y  Circuito Judicial       Zona Atlántica</t>
  </si>
  <si>
    <t>1 Oficial Localiación  c/u</t>
  </si>
  <si>
    <t>Zona Sur (Sistema Gestión)</t>
  </si>
  <si>
    <t>1 Auxiliar Administrativo</t>
  </si>
  <si>
    <t>Archivo y Reg. Judicial</t>
  </si>
  <si>
    <t>Unidad Procesos Técn., Selec. y Elimin. Expedientes y Certificaciones</t>
  </si>
  <si>
    <t xml:space="preserve">7 Auxiliar Administrativo </t>
  </si>
  <si>
    <t>Subcontralorías de Servicios:</t>
  </si>
  <si>
    <t>Zona Sur, Cartago y Puntarenas</t>
  </si>
  <si>
    <t>1 Contralor Regional y 1 Auxiliar Servicios de Contraloría c/u</t>
  </si>
  <si>
    <t>Oficinas de Trabajo Social:</t>
  </si>
  <si>
    <t>Corredores</t>
  </si>
  <si>
    <t>1 Trabajador Social y 1 Aux. Adm.</t>
  </si>
  <si>
    <t>San Ramón</t>
  </si>
  <si>
    <t>I y II Circ.Jud. Zona Atlántica</t>
  </si>
  <si>
    <t>1 Trabajador Social , 1 Psicólogo y 1 Auxiliar Administrativo c/u.</t>
  </si>
  <si>
    <t>Tecnología de la Información:</t>
  </si>
  <si>
    <t>Sist.Gestión, Seguridad Infor. y Telemática</t>
  </si>
  <si>
    <t>1 Profesional Informática c/u</t>
  </si>
  <si>
    <t>PLAZAS ADMINISTRATIVAS</t>
  </si>
  <si>
    <t>II Cir.Jud.Alajuela, Heredia, Guanacaste, Santa Cruz y II Cir.Jud.Zona Atlántica</t>
  </si>
  <si>
    <t xml:space="preserve"> 1 Chofer c/u</t>
  </si>
  <si>
    <t>San Joaquín y Zona Sur (Osa)</t>
  </si>
  <si>
    <t>1 Guarda c/u</t>
  </si>
  <si>
    <r>
      <t>Depto. Personal</t>
    </r>
    <r>
      <rPr>
        <sz val="9"/>
        <rFont val="Arial"/>
        <family val="2"/>
      </rPr>
      <t xml:space="preserve"> </t>
    </r>
  </si>
  <si>
    <t>2 Prof. , 2 Aux. Adm. y 1 Téc. Arch.</t>
  </si>
  <si>
    <t>Depto. Auditoría</t>
  </si>
  <si>
    <t>2 Profes. y 1 Prof. Informática</t>
  </si>
  <si>
    <r>
      <t>Depto. Planificación</t>
    </r>
    <r>
      <rPr>
        <sz val="9"/>
        <rFont val="Arial"/>
        <family val="2"/>
      </rPr>
      <t xml:space="preserve"> </t>
    </r>
  </si>
  <si>
    <t>1 Subjefe y 1 Técnico Archivo</t>
  </si>
  <si>
    <t>Depto. Inf. y Rel.Públicas</t>
  </si>
  <si>
    <t>1 Profesional</t>
  </si>
  <si>
    <t>Depto. Seguridad</t>
  </si>
  <si>
    <t>1 Profesional y 1 Guarda</t>
  </si>
  <si>
    <t xml:space="preserve">1 Auxiliar Servicios Generales </t>
  </si>
  <si>
    <t>TOTAL PLAZAS PROGRAMA 926:    50</t>
  </si>
  <si>
    <t>931  Notariado</t>
  </si>
  <si>
    <t xml:space="preserve">932 Justicia de Tránsito </t>
  </si>
  <si>
    <t>PORCENTAJE DE CRECI-MIENTO</t>
  </si>
  <si>
    <t>PLAZAS NUEVAS PARA EL 2006</t>
  </si>
  <si>
    <t>P.926 Direc.,Adm.y Otr.Órg.Apoyo Jurisdicc.</t>
  </si>
  <si>
    <t>P.927 Servicio Jurisdiccional</t>
  </si>
  <si>
    <t>P.928 Organismo de Investigación Judicial</t>
  </si>
  <si>
    <t>P.929 Ministerio Público</t>
  </si>
  <si>
    <t>P.930 Defensa Pública</t>
  </si>
  <si>
    <t>P.932 Servicio Justicia de Tránsito</t>
  </si>
  <si>
    <t xml:space="preserve">     - Plazas Administrativas:      21</t>
  </si>
  <si>
    <t xml:space="preserve">     - Plazas de Apoyo:               23</t>
  </si>
  <si>
    <t>CANTIDAD</t>
  </si>
  <si>
    <t>DESPACHOS / PLAZAS</t>
  </si>
  <si>
    <t>PROGRAMA 927 "Servicio Jurisdiccional"</t>
  </si>
  <si>
    <t>PROGRAMA 928 "Organismo de Investigación Judicial"</t>
  </si>
  <si>
    <t>PROGRAMA 929 "Ministerio Público"</t>
  </si>
  <si>
    <t>PROGRAMA 930 "Defensa Pública"</t>
  </si>
  <si>
    <t>PROGRAMA 932 "Servicio Justicia de Tránsito"</t>
  </si>
  <si>
    <t>Presidencia de la Corte</t>
  </si>
  <si>
    <t>Secretaria de la Corte</t>
  </si>
  <si>
    <t>Auditoría</t>
  </si>
  <si>
    <t>Jdo.Contravencional de Heredia</t>
  </si>
  <si>
    <t>Auxiliar Administrativo 1</t>
  </si>
  <si>
    <t>Inspección Judicial</t>
  </si>
  <si>
    <t>Departamento de Planificación</t>
  </si>
  <si>
    <t>Departamento de Personal</t>
  </si>
  <si>
    <t>Sección de Reclutamiento y Selección</t>
  </si>
  <si>
    <t>Sección Administración Salarial</t>
  </si>
  <si>
    <t>Unidad de Deducciones</t>
  </si>
  <si>
    <t>Sección de Administración de Personal</t>
  </si>
  <si>
    <t>Departamento de Proveeduría</t>
  </si>
  <si>
    <t>Departamento de Servicios Generales</t>
  </si>
  <si>
    <t>Departamento de Tecnología de Información</t>
  </si>
  <si>
    <t>Sección de Sistemas de Información</t>
  </si>
  <si>
    <t>Sección de Apoyo a la Gestión Informática</t>
  </si>
  <si>
    <t>Sección de Telemática</t>
  </si>
  <si>
    <t>Departamento de Seguridad</t>
  </si>
  <si>
    <t>Oficina de Administración del II Circuito Judicial de San José</t>
  </si>
  <si>
    <t>Unidad Administrativa Regional de la Zona Sur</t>
  </si>
  <si>
    <t>Subunidad Administrativa Regional de Corredores</t>
  </si>
  <si>
    <t>Unidad Administrativa Regional del I Circuito Judicial de Alajuela</t>
  </si>
  <si>
    <t>Oficina de Trabajo Social del I Circuito Judicial de Alajuela</t>
  </si>
  <si>
    <t>Oficina de Trabajo Social de Grecia</t>
  </si>
  <si>
    <t>Subunidad Administrativa Regional del II Circuito Judicial de  Alajuela</t>
  </si>
  <si>
    <t>Oficina de Trabajo Social de Turrialba</t>
  </si>
  <si>
    <t>Unidad Administrativa Regional de Guanacaste</t>
  </si>
  <si>
    <t>Subunidad Administrativa Regional de Nicoya</t>
  </si>
  <si>
    <t>Oficina de Trabajo Social de Santa Cruz</t>
  </si>
  <si>
    <t>Oficina Administrativa Regional de Santa Cruz</t>
  </si>
  <si>
    <t>Unidad Administrativa Regional de Puntarenas</t>
  </si>
  <si>
    <t>Oficina de Trabajo Social de Aguirre y Parrita</t>
  </si>
  <si>
    <t>Escuela Judicial</t>
  </si>
  <si>
    <t>Departamento de Trabajo Social y Psicología (Sede Central)</t>
  </si>
  <si>
    <t>Oficina de Trabajo Social de Desamparados</t>
  </si>
  <si>
    <t>Contraloría de Servicios (Sede Central)</t>
  </si>
  <si>
    <t>Sala Segunda</t>
  </si>
  <si>
    <t>Tribunal Penal del I Circuito Judicial, Sede Desamparados</t>
  </si>
  <si>
    <t>Juzgado Contravencional y de Menor Cuantía de Aserrí</t>
  </si>
  <si>
    <t>Juzgado de Pensiones y Violencia Doméstica de Pavas</t>
  </si>
  <si>
    <t>Juzgado Contravencional y de Menor Cuantía de Alajuelita</t>
  </si>
  <si>
    <t xml:space="preserve">Tribunal de Casación Penal </t>
  </si>
  <si>
    <t>Tribunal de Trabajo</t>
  </si>
  <si>
    <t>Juzgado Contencioso Administrativo y Civil de Hacienda</t>
  </si>
  <si>
    <t xml:space="preserve">Juzgado Civil de Hacienda de Asuntos Sumarios   </t>
  </si>
  <si>
    <t>Juzgado Civil del II Circuito Judicial de San José</t>
  </si>
  <si>
    <t>Juzgado Agrario II Circuito Judicial de San José</t>
  </si>
  <si>
    <t>Profesional en Informática 1</t>
  </si>
  <si>
    <t>PROG.926</t>
  </si>
  <si>
    <t>PROG.927</t>
  </si>
  <si>
    <t>PROG.928</t>
  </si>
  <si>
    <t>PROG.929</t>
  </si>
  <si>
    <t>PROG.930</t>
  </si>
  <si>
    <t>PROG.932</t>
  </si>
  <si>
    <t>PLAZAS PROFESIONALES</t>
  </si>
  <si>
    <t>Total</t>
  </si>
  <si>
    <t>PROG.</t>
  </si>
  <si>
    <t>COSTO ESTIMADO*</t>
  </si>
  <si>
    <t>* El costo del mobiliario y equipo en el caso de cada plaza de tipo "profesional" asciende a ¢343.754.00, mientras que para el tipo "personal de apoyo" es de ¢95.096.00.</t>
  </si>
  <si>
    <t>Auxiliar de Archivo 2</t>
  </si>
  <si>
    <t>Subpartida Propuesta:</t>
  </si>
  <si>
    <t>Contempla las sumas que por ley u otras disposiciones tienen señalado un fin específico, pero que por diversas razones no se han asignado en las partidas, grupos y subpartidas presupuestarias.</t>
  </si>
  <si>
    <r>
      <t>9.02.02     Sumas con destino específico sin asignación presupuestaria</t>
    </r>
    <r>
      <rPr>
        <b/>
        <sz val="12"/>
        <rFont val="Arial"/>
        <family val="2"/>
      </rPr>
      <t>.</t>
    </r>
  </si>
  <si>
    <t>Oficina para incluir la información:</t>
  </si>
  <si>
    <t>Presidencia de la Corte (Apoyo Jurisdiccional)</t>
  </si>
  <si>
    <t>Dirección General</t>
  </si>
  <si>
    <t>Jdo.Tránsito I CJSJosé</t>
  </si>
  <si>
    <t>ESTIMACIÓN DEL COSTO DE PLAZAS 2007 QUE SE DEBE INCLUIR EN CADA PROGRAMA, EXCLUYENDO AQUELLAS QUE SE ENCUENTRAN EXTRAORDINARIAS DURANTE EL 2006</t>
  </si>
  <si>
    <t>ERICK</t>
  </si>
  <si>
    <t>PAULO</t>
  </si>
  <si>
    <t>MARLEN</t>
  </si>
  <si>
    <t>Juzgado Civil y Trabajo de Corredores</t>
  </si>
  <si>
    <t>JEREMY</t>
  </si>
  <si>
    <t>P.927 "Servicio Jurisdiccional"</t>
  </si>
  <si>
    <t>P.929 "Ministerio Público"</t>
  </si>
  <si>
    <t>P.930 "Defensa Pública"</t>
  </si>
  <si>
    <t>P.932 "Serv.Justicia Tránsito"</t>
  </si>
  <si>
    <t>P.926 "Dir.,Adm.y Otr.Órg.Ap.Jur."</t>
  </si>
  <si>
    <t>P.928 "Organ.Investig.Judicial"</t>
  </si>
  <si>
    <t>Y COSTO ESTIMADO PARA EL 2007</t>
  </si>
  <si>
    <t>RESUMEN GENERAL PLAZAS ORDINARIAS, EXTRAORDINARIAS</t>
  </si>
  <si>
    <t>Sala Constitucional</t>
  </si>
  <si>
    <t>Profesional en Derecho 3</t>
  </si>
  <si>
    <t>Sala Primera</t>
  </si>
  <si>
    <t>Defensa Pública de La Unión</t>
  </si>
  <si>
    <t>PLAZAS NUEVAS DEL PODER JUDICIAL PARA EL 2007</t>
  </si>
  <si>
    <t>PROGRAMA 926 "Direcc., Adm. y Otros Órg. de Apoyo Jurisdiccional"</t>
  </si>
</sst>
</file>

<file path=xl/styles.xml><?xml version="1.0" encoding="utf-8"?>
<styleSheet xmlns="http://schemas.openxmlformats.org/spreadsheetml/2006/main">
  <numFmts count="32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¢&quot;#,##0_);\(&quot;¢&quot;#,##0\)"/>
    <numFmt numFmtId="165" formatCode="&quot;¢&quot;#,##0_);[Red]\(&quot;¢&quot;#,##0\)"/>
    <numFmt numFmtId="166" formatCode="&quot;¢&quot;#,##0.00_);\(&quot;¢&quot;#,##0.00\)"/>
    <numFmt numFmtId="167" formatCode="&quot;¢&quot;#,##0.00_);[Red]\(&quot;¢&quot;#,##0.00\)"/>
    <numFmt numFmtId="168" formatCode="_(&quot;¢&quot;* #,##0_);_(&quot;¢&quot;* \(#,##0\);_(&quot;¢&quot;* &quot;-&quot;_);_(@_)"/>
    <numFmt numFmtId="169" formatCode="_(&quot;¢&quot;* #,##0.00_);_(&quot;¢&quot;* \(#,##0.00\);_(&quot;¢&quot;* &quot;-&quot;??_);_(@_)"/>
    <numFmt numFmtId="170" formatCode="_-* #,##0\ &quot;pta&quot;_-;\-* #,##0\ &quot;pta&quot;_-;_-* &quot;-&quot;\ &quot;pta&quot;_-;_-@_-"/>
    <numFmt numFmtId="171" formatCode="_-* #,##0.00\ &quot;pta&quot;_-;\-* #,##0.00\ &quot;pta&quot;_-;_-* &quot;-&quot;??\ &quot;pta&quot;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\¢#,##0"/>
    <numFmt numFmtId="175" formatCode="0.0%"/>
    <numFmt numFmtId="176" formatCode="General_)"/>
    <numFmt numFmtId="177" formatCode="0.0000000000%"/>
    <numFmt numFmtId="178" formatCode="0_)"/>
    <numFmt numFmtId="179" formatCode="00"/>
    <numFmt numFmtId="180" formatCode="0.00000%"/>
    <numFmt numFmtId="181" formatCode="0.000%"/>
    <numFmt numFmtId="182" formatCode="_-* #,##0.000\ _P_t_a_-;\-* #,##0.000\ _P_t_a_-;_-* &quot;-&quot;??\ _P_t_a_-;_-@_-"/>
    <numFmt numFmtId="183" formatCode="_-* #,##0.0\ _P_t_a_-;\-* #,##0.0\ _P_t_a_-;_-* &quot;-&quot;??\ _P_t_a_-;_-@_-"/>
    <numFmt numFmtId="184" formatCode="_-* #,##0\ _P_t_a_-;\-* #,##0\ _P_t_a_-;_-* &quot;-&quot;??\ _P_t_a_-;_-@_-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</numFmts>
  <fonts count="44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sz val="10"/>
      <name val="Arial"/>
      <family val="2"/>
    </font>
    <font>
      <sz val="8"/>
      <name val="Tahoma"/>
      <family val="0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u val="single"/>
      <sz val="12"/>
      <name val="Arial"/>
      <family val="2"/>
    </font>
    <font>
      <b/>
      <i/>
      <u val="single"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61"/>
      <name val="Arial"/>
      <family val="2"/>
    </font>
    <font>
      <b/>
      <u val="single"/>
      <sz val="10"/>
      <name val="Arial"/>
      <family val="2"/>
    </font>
    <font>
      <sz val="3.25"/>
      <name val="Arial"/>
      <family val="0"/>
    </font>
    <font>
      <b/>
      <sz val="2.25"/>
      <name val="Arial"/>
      <family val="2"/>
    </font>
    <font>
      <sz val="3.5"/>
      <name val="Arial"/>
      <family val="0"/>
    </font>
    <font>
      <b/>
      <sz val="1.5"/>
      <name val="Arial"/>
      <family val="2"/>
    </font>
    <font>
      <b/>
      <sz val="1.5"/>
      <color indexed="12"/>
      <name val="Arial"/>
      <family val="2"/>
    </font>
    <font>
      <sz val="4.5"/>
      <name val="Arial"/>
      <family val="0"/>
    </font>
    <font>
      <b/>
      <sz val="2.5"/>
      <name val="Arial"/>
      <family val="2"/>
    </font>
    <font>
      <b/>
      <sz val="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.75"/>
      <name val="Arial"/>
      <family val="0"/>
    </font>
    <font>
      <sz val="15.25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0"/>
      <color indexed="10"/>
      <name val="Arial"/>
      <family val="2"/>
    </font>
    <font>
      <b/>
      <sz val="14.25"/>
      <name val="Arial"/>
      <family val="2"/>
    </font>
    <font>
      <b/>
      <sz val="17"/>
      <name val="Arial"/>
      <family val="0"/>
    </font>
    <font>
      <sz val="18.5"/>
      <name val="Arial"/>
      <family val="0"/>
    </font>
    <font>
      <sz val="11"/>
      <name val="Arial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21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21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left"/>
    </xf>
    <xf numFmtId="176" fontId="9" fillId="0" borderId="0" xfId="0" applyNumberFormat="1" applyFont="1" applyFill="1" applyBorder="1" applyAlignment="1" applyProtection="1" quotePrefix="1">
      <alignment horizontal="left" vertical="center"/>
      <protection/>
    </xf>
    <xf numFmtId="176" fontId="9" fillId="0" borderId="0" xfId="0" applyNumberFormat="1" applyFont="1" applyFill="1" applyBorder="1" applyAlignment="1" applyProtection="1">
      <alignment horizontal="left" vertical="center"/>
      <protection/>
    </xf>
    <xf numFmtId="176" fontId="1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" xfId="0" applyFont="1" applyFill="1" applyBorder="1" applyAlignment="1">
      <alignment/>
    </xf>
    <xf numFmtId="174" fontId="17" fillId="0" borderId="1" xfId="0" applyNumberFormat="1" applyFont="1" applyFill="1" applyBorder="1" applyAlignment="1">
      <alignment/>
    </xf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/>
    </xf>
    <xf numFmtId="3" fontId="18" fillId="2" borderId="0" xfId="0" applyNumberFormat="1" applyFont="1" applyFill="1" applyBorder="1" applyAlignment="1">
      <alignment horizontal="center"/>
    </xf>
    <xf numFmtId="174" fontId="18" fillId="2" borderId="5" xfId="0" applyNumberFormat="1" applyFont="1" applyFill="1" applyBorder="1" applyAlignment="1">
      <alignment/>
    </xf>
    <xf numFmtId="1" fontId="18" fillId="2" borderId="0" xfId="0" applyNumberFormat="1" applyFont="1" applyFill="1" applyBorder="1" applyAlignment="1">
      <alignment horizontal="center"/>
    </xf>
    <xf numFmtId="174" fontId="18" fillId="2" borderId="0" xfId="0" applyNumberFormat="1" applyFont="1" applyFill="1" applyBorder="1" applyAlignment="1">
      <alignment horizontal="right"/>
    </xf>
    <xf numFmtId="0" fontId="18" fillId="2" borderId="3" xfId="0" applyFont="1" applyFill="1" applyBorder="1" applyAlignment="1">
      <alignment/>
    </xf>
    <xf numFmtId="3" fontId="18" fillId="2" borderId="4" xfId="0" applyNumberFormat="1" applyFont="1" applyFill="1" applyBorder="1" applyAlignment="1">
      <alignment horizontal="center"/>
    </xf>
    <xf numFmtId="174" fontId="18" fillId="2" borderId="3" xfId="0" applyNumberFormat="1" applyFont="1" applyFill="1" applyBorder="1" applyAlignment="1">
      <alignment/>
    </xf>
    <xf numFmtId="174" fontId="18" fillId="2" borderId="1" xfId="0" applyNumberFormat="1" applyFont="1" applyFill="1" applyBorder="1" applyAlignment="1">
      <alignment horizontal="right"/>
    </xf>
    <xf numFmtId="174" fontId="1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18" fillId="2" borderId="0" xfId="0" applyNumberFormat="1" applyFont="1" applyFill="1" applyBorder="1" applyAlignment="1">
      <alignment horizontal="right"/>
    </xf>
    <xf numFmtId="3" fontId="18" fillId="2" borderId="4" xfId="0" applyNumberFormat="1" applyFont="1" applyFill="1" applyBorder="1" applyAlignment="1">
      <alignment horizontal="right"/>
    </xf>
    <xf numFmtId="1" fontId="18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8" fillId="3" borderId="2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8" fillId="3" borderId="5" xfId="0" applyFont="1" applyFill="1" applyBorder="1" applyAlignment="1">
      <alignment/>
    </xf>
    <xf numFmtId="174" fontId="18" fillId="3" borderId="5" xfId="0" applyNumberFormat="1" applyFont="1" applyFill="1" applyBorder="1" applyAlignment="1">
      <alignment/>
    </xf>
    <xf numFmtId="0" fontId="18" fillId="3" borderId="3" xfId="0" applyFont="1" applyFill="1" applyBorder="1" applyAlignment="1">
      <alignment/>
    </xf>
    <xf numFmtId="174" fontId="18" fillId="3" borderId="3" xfId="0" applyNumberFormat="1" applyFont="1" applyFill="1" applyBorder="1" applyAlignment="1">
      <alignment/>
    </xf>
    <xf numFmtId="0" fontId="18" fillId="3" borderId="4" xfId="0" applyFont="1" applyFill="1" applyBorder="1" applyAlignment="1">
      <alignment horizontal="center"/>
    </xf>
    <xf numFmtId="3" fontId="18" fillId="3" borderId="0" xfId="0" applyNumberFormat="1" applyFont="1" applyFill="1" applyBorder="1" applyAlignment="1">
      <alignment horizontal="center"/>
    </xf>
    <xf numFmtId="1" fontId="18" fillId="3" borderId="0" xfId="0" applyNumberFormat="1" applyFont="1" applyFill="1" applyBorder="1" applyAlignment="1">
      <alignment horizontal="center"/>
    </xf>
    <xf numFmtId="174" fontId="18" fillId="3" borderId="0" xfId="0" applyNumberFormat="1" applyFont="1" applyFill="1" applyBorder="1" applyAlignment="1">
      <alignment horizontal="right"/>
    </xf>
    <xf numFmtId="3" fontId="18" fillId="3" borderId="4" xfId="0" applyNumberFormat="1" applyFont="1" applyFill="1" applyBorder="1" applyAlignment="1">
      <alignment horizontal="center"/>
    </xf>
    <xf numFmtId="1" fontId="18" fillId="3" borderId="4" xfId="0" applyNumberFormat="1" applyFont="1" applyFill="1" applyBorder="1" applyAlignment="1">
      <alignment horizontal="center"/>
    </xf>
    <xf numFmtId="174" fontId="18" fillId="3" borderId="1" xfId="0" applyNumberFormat="1" applyFont="1" applyFill="1" applyBorder="1" applyAlignment="1">
      <alignment horizontal="right"/>
    </xf>
    <xf numFmtId="1" fontId="18" fillId="0" borderId="6" xfId="0" applyNumberFormat="1" applyFont="1" applyFill="1" applyBorder="1" applyAlignment="1">
      <alignment horizontal="center"/>
    </xf>
    <xf numFmtId="174" fontId="18" fillId="0" borderId="0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0" fontId="6" fillId="4" borderId="0" xfId="0" applyFont="1" applyFill="1" applyAlignment="1">
      <alignment/>
    </xf>
    <xf numFmtId="174" fontId="6" fillId="4" borderId="0" xfId="0" applyNumberFormat="1" applyFont="1" applyFill="1" applyAlignment="1">
      <alignment/>
    </xf>
    <xf numFmtId="0" fontId="0" fillId="4" borderId="1" xfId="0" applyFill="1" applyBorder="1" applyAlignment="1">
      <alignment/>
    </xf>
    <xf numFmtId="0" fontId="18" fillId="4" borderId="1" xfId="0" applyFont="1" applyFill="1" applyBorder="1" applyAlignment="1">
      <alignment horizontal="center"/>
    </xf>
    <xf numFmtId="174" fontId="6" fillId="4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8" fillId="0" borderId="0" xfId="0" applyNumberFormat="1" applyFont="1" applyFill="1" applyBorder="1" applyAlignment="1">
      <alignment horizontal="center"/>
    </xf>
    <xf numFmtId="174" fontId="18" fillId="2" borderId="0" xfId="0" applyNumberFormat="1" applyFont="1" applyFill="1" applyBorder="1" applyAlignment="1">
      <alignment/>
    </xf>
    <xf numFmtId="174" fontId="18" fillId="2" borderId="1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19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Border="1" applyAlignment="1">
      <alignment/>
    </xf>
    <xf numFmtId="3" fontId="18" fillId="2" borderId="1" xfId="0" applyNumberFormat="1" applyFont="1" applyFill="1" applyBorder="1" applyAlignment="1">
      <alignment horizontal="center"/>
    </xf>
    <xf numFmtId="1" fontId="18" fillId="2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9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 quotePrefix="1">
      <alignment horizontal="left"/>
    </xf>
    <xf numFmtId="0" fontId="14" fillId="0" borderId="0" xfId="0" applyFont="1" applyAlignment="1">
      <alignment/>
    </xf>
    <xf numFmtId="0" fontId="6" fillId="0" borderId="0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Continuous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9" fontId="0" fillId="0" borderId="1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>
      <alignment/>
    </xf>
    <xf numFmtId="9" fontId="0" fillId="0" borderId="1" xfId="0" applyNumberFormat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 quotePrefix="1">
      <alignment horizontal="center"/>
    </xf>
    <xf numFmtId="0" fontId="6" fillId="0" borderId="1" xfId="0" applyFont="1" applyBorder="1" applyAlignment="1" quotePrefix="1">
      <alignment horizontal="center"/>
    </xf>
    <xf numFmtId="0" fontId="0" fillId="0" borderId="1" xfId="0" applyBorder="1" applyAlignment="1">
      <alignment horizontal="left"/>
    </xf>
    <xf numFmtId="10" fontId="0" fillId="0" borderId="0" xfId="0" applyNumberFormat="1" applyAlignment="1">
      <alignment horizontal="center"/>
    </xf>
    <xf numFmtId="0" fontId="0" fillId="0" borderId="0" xfId="0" applyBorder="1" applyAlignment="1">
      <alignment horizontal="centerContinuous"/>
    </xf>
    <xf numFmtId="9" fontId="6" fillId="0" borderId="7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9" fontId="6" fillId="0" borderId="0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6" fillId="0" borderId="7" xfId="0" applyFont="1" applyBorder="1" applyAlignment="1">
      <alignment horizontal="right"/>
    </xf>
    <xf numFmtId="3" fontId="6" fillId="0" borderId="7" xfId="0" applyNumberFormat="1" applyFont="1" applyBorder="1" applyAlignment="1">
      <alignment/>
    </xf>
    <xf numFmtId="9" fontId="0" fillId="0" borderId="7" xfId="0" applyNumberFormat="1" applyBorder="1" applyAlignment="1">
      <alignment horizontal="center"/>
    </xf>
    <xf numFmtId="0" fontId="6" fillId="0" borderId="0" xfId="0" applyFont="1" applyAlignment="1">
      <alignment horizontal="right"/>
    </xf>
    <xf numFmtId="10" fontId="6" fillId="0" borderId="7" xfId="0" applyNumberFormat="1" applyFont="1" applyBorder="1" applyAlignment="1">
      <alignment horizontal="center"/>
    </xf>
    <xf numFmtId="0" fontId="0" fillId="3" borderId="0" xfId="0" applyFill="1" applyAlignment="1">
      <alignment/>
    </xf>
    <xf numFmtId="10" fontId="6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0" fillId="3" borderId="1" xfId="0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3" fontId="18" fillId="3" borderId="7" xfId="0" applyNumberFormat="1" applyFont="1" applyFill="1" applyBorder="1" applyAlignment="1">
      <alignment horizontal="center"/>
    </xf>
    <xf numFmtId="174" fontId="18" fillId="3" borderId="8" xfId="0" applyNumberFormat="1" applyFont="1" applyFill="1" applyBorder="1" applyAlignment="1">
      <alignment horizontal="right"/>
    </xf>
    <xf numFmtId="3" fontId="18" fillId="3" borderId="6" xfId="0" applyNumberFormat="1" applyFont="1" applyFill="1" applyBorder="1" applyAlignment="1">
      <alignment horizontal="center"/>
    </xf>
    <xf numFmtId="3" fontId="18" fillId="3" borderId="9" xfId="0" applyNumberFormat="1" applyFont="1" applyFill="1" applyBorder="1" applyAlignment="1">
      <alignment horizontal="center"/>
    </xf>
    <xf numFmtId="174" fontId="18" fillId="3" borderId="10" xfId="0" applyNumberFormat="1" applyFont="1" applyFill="1" applyBorder="1" applyAlignment="1">
      <alignment horizontal="right"/>
    </xf>
    <xf numFmtId="175" fontId="6" fillId="0" borderId="0" xfId="0" applyNumberFormat="1" applyFont="1" applyAlignment="1">
      <alignment/>
    </xf>
    <xf numFmtId="0" fontId="28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33" fillId="0" borderId="1" xfId="0" applyFont="1" applyBorder="1" applyAlignment="1">
      <alignment horizontal="center" vertical="top" wrapText="1"/>
    </xf>
    <xf numFmtId="0" fontId="34" fillId="0" borderId="0" xfId="0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33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34" fillId="0" borderId="14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2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33" fillId="0" borderId="0" xfId="0" applyFont="1" applyBorder="1" applyAlignment="1">
      <alignment horizontal="center" vertical="top" wrapText="1"/>
    </xf>
    <xf numFmtId="0" fontId="34" fillId="0" borderId="13" xfId="0" applyFont="1" applyBorder="1" applyAlignment="1">
      <alignment vertical="top" wrapText="1"/>
    </xf>
    <xf numFmtId="0" fontId="28" fillId="0" borderId="13" xfId="0" applyNumberFormat="1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3" fillId="0" borderId="1" xfId="0" applyFont="1" applyBorder="1" applyAlignment="1" quotePrefix="1">
      <alignment horizontal="left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10" fontId="40" fillId="0" borderId="0" xfId="0" applyNumberFormat="1" applyFont="1" applyAlignment="1">
      <alignment/>
    </xf>
    <xf numFmtId="3" fontId="40" fillId="0" borderId="1" xfId="0" applyNumberFormat="1" applyFont="1" applyBorder="1" applyAlignment="1">
      <alignment/>
    </xf>
    <xf numFmtId="10" fontId="40" fillId="0" borderId="1" xfId="0" applyNumberFormat="1" applyFont="1" applyBorder="1" applyAlignment="1">
      <alignment/>
    </xf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3" fontId="18" fillId="0" borderId="19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21" applyFont="1" applyFill="1" applyBorder="1" applyAlignment="1">
      <alignment wrapText="1" shrinkToFit="1"/>
      <protection/>
    </xf>
    <xf numFmtId="0" fontId="41" fillId="0" borderId="0" xfId="21" applyFont="1" applyFill="1" applyBorder="1">
      <alignment/>
      <protection/>
    </xf>
    <xf numFmtId="0" fontId="42" fillId="5" borderId="0" xfId="21" applyFont="1" applyFill="1" applyBorder="1" applyAlignment="1">
      <alignment wrapText="1" shrinkToFit="1"/>
      <protection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7" xfId="0" applyNumberFormat="1" applyFont="1" applyBorder="1" applyAlignment="1">
      <alignment/>
    </xf>
    <xf numFmtId="0" fontId="6" fillId="6" borderId="7" xfId="0" applyFont="1" applyFill="1" applyBorder="1" applyAlignment="1">
      <alignment horizontal="center"/>
    </xf>
    <xf numFmtId="3" fontId="6" fillId="6" borderId="7" xfId="0" applyNumberFormat="1" applyFont="1" applyFill="1" applyBorder="1" applyAlignment="1">
      <alignment horizontal="right"/>
    </xf>
    <xf numFmtId="3" fontId="6" fillId="6" borderId="7" xfId="0" applyNumberFormat="1" applyFont="1" applyFill="1" applyBorder="1" applyAlignment="1">
      <alignment/>
    </xf>
    <xf numFmtId="176" fontId="1" fillId="0" borderId="0" xfId="0" applyNumberFormat="1" applyFont="1" applyFill="1" applyBorder="1" applyAlignment="1" applyProtection="1">
      <alignment horizontal="left" vertical="center"/>
      <protection/>
    </xf>
    <xf numFmtId="3" fontId="1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6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 shrinkToFit="1"/>
    </xf>
    <xf numFmtId="0" fontId="1" fillId="0" borderId="7" xfId="0" applyNumberFormat="1" applyFont="1" applyFill="1" applyBorder="1" applyAlignment="1">
      <alignment horizontal="center" vertical="center" textRotation="90" wrapText="1"/>
    </xf>
    <xf numFmtId="0" fontId="1" fillId="0" borderId="7" xfId="0" applyNumberFormat="1" applyFont="1" applyFill="1" applyBorder="1" applyAlignment="1">
      <alignment horizontal="center" vertical="center" wrapText="1" shrinkToFit="1"/>
    </xf>
    <xf numFmtId="0" fontId="41" fillId="0" borderId="0" xfId="21" applyFont="1" applyFill="1" applyBorder="1" applyAlignment="1">
      <alignment horizontal="center"/>
      <protection/>
    </xf>
    <xf numFmtId="176" fontId="4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0" xfId="21" applyFont="1" applyFill="1" applyBorder="1" applyAlignment="1">
      <alignment horizontal="center"/>
      <protection/>
    </xf>
    <xf numFmtId="176" fontId="41" fillId="0" borderId="0" xfId="0" applyNumberFormat="1" applyFont="1" applyFill="1" applyBorder="1" applyAlignment="1" applyProtection="1" quotePrefix="1">
      <alignment horizontal="left" vertical="center"/>
      <protection/>
    </xf>
    <xf numFmtId="0" fontId="41" fillId="7" borderId="0" xfId="21" applyFont="1" applyFill="1" applyBorder="1" applyAlignment="1">
      <alignment horizontal="center"/>
      <protection/>
    </xf>
    <xf numFmtId="176" fontId="41" fillId="7" borderId="0" xfId="0" applyNumberFormat="1" applyFont="1" applyFill="1" applyBorder="1" applyAlignment="1" applyProtection="1" quotePrefix="1">
      <alignment horizontal="left" vertical="center"/>
      <protection/>
    </xf>
    <xf numFmtId="0" fontId="41" fillId="7" borderId="0" xfId="21" applyFont="1" applyFill="1" applyBorder="1">
      <alignment/>
      <protection/>
    </xf>
    <xf numFmtId="176" fontId="43" fillId="0" borderId="0" xfId="0" applyNumberFormat="1" applyFont="1" applyFill="1" applyBorder="1" applyAlignment="1" applyProtection="1">
      <alignment horizontal="left" vertical="center"/>
      <protection/>
    </xf>
    <xf numFmtId="0" fontId="1" fillId="7" borderId="0" xfId="21" applyFont="1" applyFill="1" applyBorder="1" applyAlignment="1">
      <alignment horizontal="center"/>
      <protection/>
    </xf>
    <xf numFmtId="176" fontId="1" fillId="7" borderId="0" xfId="0" applyNumberFormat="1" applyFont="1" applyFill="1" applyBorder="1" applyAlignment="1" applyProtection="1">
      <alignment horizontal="left" vertical="center"/>
      <protection/>
    </xf>
    <xf numFmtId="0" fontId="1" fillId="7" borderId="0" xfId="21" applyFont="1" applyFill="1" applyBorder="1">
      <alignment/>
      <protection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 shrinkToFit="1"/>
    </xf>
    <xf numFmtId="0" fontId="1" fillId="8" borderId="0" xfId="21" applyFont="1" applyFill="1" applyBorder="1" applyAlignment="1">
      <alignment horizontal="center"/>
      <protection/>
    </xf>
    <xf numFmtId="176" fontId="1" fillId="8" borderId="0" xfId="0" applyNumberFormat="1" applyFont="1" applyFill="1" applyBorder="1" applyAlignment="1" applyProtection="1">
      <alignment horizontal="left" vertical="center"/>
      <protection/>
    </xf>
    <xf numFmtId="0" fontId="1" fillId="8" borderId="0" xfId="21" applyFont="1" applyFill="1" applyBorder="1">
      <alignment/>
      <protection/>
    </xf>
    <xf numFmtId="178" fontId="41" fillId="0" borderId="0" xfId="0" applyNumberFormat="1" applyFont="1" applyFill="1" applyBorder="1" applyAlignment="1" applyProtection="1">
      <alignment horizontal="left" vertical="center"/>
      <protection/>
    </xf>
    <xf numFmtId="0" fontId="1" fillId="7" borderId="0" xfId="21" applyFont="1" applyFill="1" applyBorder="1" applyAlignment="1">
      <alignment wrapText="1" shrinkToFit="1"/>
      <protection/>
    </xf>
    <xf numFmtId="0" fontId="1" fillId="0" borderId="0" xfId="0" applyNumberFormat="1" applyFont="1" applyFill="1" applyBorder="1" applyAlignment="1">
      <alignment horizontal="center" vertical="center" textRotation="90" wrapText="1"/>
    </xf>
    <xf numFmtId="0" fontId="1" fillId="0" borderId="0" xfId="0" applyNumberFormat="1" applyFont="1" applyFill="1" applyBorder="1" applyAlignment="1">
      <alignment horizontal="center" vertical="center" wrapText="1" shrinkToFit="1"/>
    </xf>
    <xf numFmtId="1" fontId="1" fillId="0" borderId="0" xfId="21" applyNumberFormat="1" applyFont="1" applyFill="1" applyBorder="1">
      <alignment/>
      <protection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 shrinkToFit="1"/>
    </xf>
    <xf numFmtId="1" fontId="41" fillId="0" borderId="0" xfId="0" applyNumberFormat="1" applyFont="1" applyFill="1" applyBorder="1" applyAlignment="1">
      <alignment/>
    </xf>
    <xf numFmtId="1" fontId="1" fillId="0" borderId="7" xfId="0" applyNumberFormat="1" applyFont="1" applyFill="1" applyBorder="1" applyAlignment="1">
      <alignment horizontal="center" vertical="center" textRotation="90" wrapText="1"/>
    </xf>
    <xf numFmtId="1" fontId="1" fillId="0" borderId="16" xfId="21" applyNumberFormat="1" applyFont="1" applyFill="1" applyBorder="1">
      <alignment/>
      <protection/>
    </xf>
    <xf numFmtId="176" fontId="1" fillId="0" borderId="0" xfId="0" applyNumberFormat="1" applyFont="1" applyFill="1" applyBorder="1" applyAlignment="1" applyProtection="1" quotePrefix="1">
      <alignment horizontal="left" vertical="center"/>
      <protection/>
    </xf>
    <xf numFmtId="3" fontId="41" fillId="0" borderId="0" xfId="21" applyNumberFormat="1" applyFont="1" applyFill="1" applyBorder="1">
      <alignment/>
      <protection/>
    </xf>
    <xf numFmtId="3" fontId="1" fillId="0" borderId="16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7" borderId="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14" fillId="0" borderId="0" xfId="0" applyFont="1" applyAlignment="1">
      <alignment horizontal="left"/>
    </xf>
    <xf numFmtId="0" fontId="33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178" fontId="12" fillId="0" borderId="0" xfId="0" applyNumberFormat="1" applyFont="1" applyFill="1" applyBorder="1" applyAlignment="1" applyProtection="1">
      <alignment horizontal="center"/>
      <protection/>
    </xf>
    <xf numFmtId="0" fontId="19" fillId="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 quotePrefix="1">
      <alignment horizontal="center"/>
    </xf>
    <xf numFmtId="0" fontId="33" fillId="0" borderId="11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STA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Distribución de Plazas Nuevas 2006, 
Programa 926 "Direcc., Admin. y Otros Órg.Apoyo"</a:t>
            </a:r>
          </a:p>
        </c:rich>
      </c:tx>
      <c:layout/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explosion val="52"/>
          </c:dPt>
          <c:dPt>
            <c:idx val="8"/>
            <c:explosion val="5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Despacho Presidencia (1)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Auditoría (3)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Planificación (2)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Inf.y Rel.Públicas (1)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Personal  (5)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Archivo y Reg.Judicial (7)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Tecnología (3)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Depto.Seguridad (1)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Salud e Higiene Ocup. (1)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Subcontralorías de Serv. (6)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Unidades y Subunidades Admvas. (11)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Oficinas de Trabajo Social (3)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'COSTO ORDIN. Y EXTRAORD.'!#REF!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'COSTO ORDIN. Y EXTRAORD.'!#REF!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50000">
          <a:srgbClr val="FFFFFF"/>
        </a:gs>
        <a:gs pos="100000">
          <a:srgbClr val="000080"/>
        </a:gs>
      </a:gsLst>
      <a:lin ang="2700000" scaled="1"/>
    </a:gra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Distribución de las Plazas Nuevas 2006, Programa 926 "Direcc., Administración y Otros Órganos de Apoyo"</a:t>
            </a:r>
          </a:p>
        </c:rich>
      </c:tx>
      <c:layout/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latin typeface="Arial"/>
                        <a:ea typeface="Arial"/>
                        <a:cs typeface="Arial"/>
                      </a:rPr>
                      <a:t>PLAZAS ADMINIS-TRATIVAS
21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latin typeface="Arial"/>
                        <a:ea typeface="Arial"/>
                        <a:cs typeface="Arial"/>
                      </a:rPr>
                      <a:t>PLAZAS DE APOYO
23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('COSTO ORDIN. Y EXTRAORD.'!#REF!,'COSTO ORDIN. Y EXTRAORD.'!#REF!)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('COSTO ORDIN. Y EXTRAORD.'!#REF!,'COSTO ORDIN. Y EXTRAORD.'!#REF!)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B3B38F"/>
        </a:gs>
        <a:gs pos="50000">
          <a:srgbClr val="FFFFCC"/>
        </a:gs>
        <a:gs pos="100000">
          <a:srgbClr val="B3B38F"/>
        </a:gs>
      </a:gsLst>
      <a:lin ang="18900000" scaled="1"/>
    </a:gra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Porcentual de Plazas Nuevas Ordinarias para el 2006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"/>
          <c:y val="0.445"/>
          <c:w val="0.34425"/>
          <c:h val="0.38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'COSTO ORDIN. Y EXTRAORD.'!$A$24:$A$29</c:f>
              <c:strCache/>
            </c:strRef>
          </c:cat>
          <c:val>
            <c:numRef>
              <c:f>'COSTO ORDIN. Y EXTRAORD.'!$H$24:$H$29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Distribución de las Plazas Nuevas 2006, Programa 926 "Direcc., Administración y Otros Órganos de Apoyo"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725"/>
          <c:y val="0.42675"/>
          <c:w val="0.57"/>
          <c:h val="0.38525"/>
        </c:manualLayout>
      </c:layout>
      <c:pie3DChart>
        <c:varyColors val="1"/>
        <c:ser>
          <c:idx val="0"/>
          <c:order val="0"/>
          <c:tx>
            <c:strRef>
              <c:f>'Distrib.926'!$C$3</c:f>
              <c:strCache>
                <c:ptCount val="1"/>
                <c:pt idx="0">
                  <c:v>PLAZAS DE APOYO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25" b="1" i="0" u="none" baseline="0">
                        <a:latin typeface="Arial"/>
                        <a:ea typeface="Arial"/>
                        <a:cs typeface="Arial"/>
                      </a:rPr>
                      <a:t>PLAZAS ADMINISTRA-TIVAS
42,0%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('Distrib.926'!$C$3,'Distrib.926'!$I$3)</c:f>
              <c:strCache/>
            </c:strRef>
          </c:cat>
          <c:val>
            <c:numRef>
              <c:f>('Distrib.926'!$E$3,'Distrib.926'!$K$3)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4</xdr:col>
      <xdr:colOff>419100</xdr:colOff>
      <xdr:row>64</xdr:row>
      <xdr:rowOff>0</xdr:rowOff>
    </xdr:to>
    <xdr:graphicFrame>
      <xdr:nvGraphicFramePr>
        <xdr:cNvPr id="1" name="Chart 4"/>
        <xdr:cNvGraphicFramePr/>
      </xdr:nvGraphicFramePr>
      <xdr:xfrm>
        <a:off x="0" y="11144250"/>
        <a:ext cx="5448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64</xdr:row>
      <xdr:rowOff>0</xdr:rowOff>
    </xdr:from>
    <xdr:to>
      <xdr:col>4</xdr:col>
      <xdr:colOff>428625</xdr:colOff>
      <xdr:row>64</xdr:row>
      <xdr:rowOff>0</xdr:rowOff>
    </xdr:to>
    <xdr:graphicFrame>
      <xdr:nvGraphicFramePr>
        <xdr:cNvPr id="2" name="Chart 5"/>
        <xdr:cNvGraphicFramePr/>
      </xdr:nvGraphicFramePr>
      <xdr:xfrm>
        <a:off x="85725" y="11144250"/>
        <a:ext cx="5372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381000</xdr:colOff>
      <xdr:row>18</xdr:row>
      <xdr:rowOff>95250</xdr:rowOff>
    </xdr:from>
    <xdr:to>
      <xdr:col>16</xdr:col>
      <xdr:colOff>457200</xdr:colOff>
      <xdr:row>37</xdr:row>
      <xdr:rowOff>161925</xdr:rowOff>
    </xdr:to>
    <xdr:graphicFrame>
      <xdr:nvGraphicFramePr>
        <xdr:cNvPr id="3" name="Chart 26"/>
        <xdr:cNvGraphicFramePr/>
      </xdr:nvGraphicFramePr>
      <xdr:xfrm>
        <a:off x="11182350" y="3086100"/>
        <a:ext cx="51720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2</xdr:row>
      <xdr:rowOff>104775</xdr:rowOff>
    </xdr:from>
    <xdr:to>
      <xdr:col>20</xdr:col>
      <xdr:colOff>581025</xdr:colOff>
      <xdr:row>13</xdr:row>
      <xdr:rowOff>142875</xdr:rowOff>
    </xdr:to>
    <xdr:graphicFrame>
      <xdr:nvGraphicFramePr>
        <xdr:cNvPr id="1" name="Chart 3"/>
        <xdr:cNvGraphicFramePr/>
      </xdr:nvGraphicFramePr>
      <xdr:xfrm>
        <a:off x="8724900" y="447675"/>
        <a:ext cx="64579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lazas%20nuevas%20a%20crear%20para%20el%202006%20CON%20PLAZAS%20ADICIONALES%20CREADAS%20POR%20COR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926"/>
      <sheetName val="P-927"/>
      <sheetName val="P-928"/>
      <sheetName val="P-929"/>
      <sheetName val="P-930"/>
      <sheetName val="P-932"/>
      <sheetName val="PLAZAS EXTRAORD."/>
      <sheetName val="OFICINAS NUEVAS"/>
    </sheetNames>
    <sheetDataSet>
      <sheetData sheetId="6">
        <row r="186">
          <cell r="AD186">
            <v>3515064468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C10" sqref="C10"/>
    </sheetView>
  </sheetViews>
  <sheetFormatPr defaultColWidth="11.421875" defaultRowHeight="12.75"/>
  <cols>
    <col min="2" max="2" width="16.8515625" style="0" bestFit="1" customWidth="1"/>
    <col min="3" max="3" width="11.28125" style="0" bestFit="1" customWidth="1"/>
    <col min="4" max="4" width="11.421875" style="35" customWidth="1"/>
    <col min="5" max="5" width="2.8515625" style="0" customWidth="1"/>
    <col min="6" max="6" width="16.8515625" style="0" customWidth="1"/>
    <col min="7" max="7" width="11.28125" style="0" bestFit="1" customWidth="1"/>
  </cols>
  <sheetData>
    <row r="1" spans="1:8" ht="31.5" customHeight="1">
      <c r="A1" s="244" t="s">
        <v>391</v>
      </c>
      <c r="B1" s="244"/>
      <c r="C1" s="244"/>
      <c r="D1" s="244"/>
      <c r="E1" s="244"/>
      <c r="F1" s="244"/>
      <c r="G1" s="244"/>
      <c r="H1" s="244"/>
    </row>
    <row r="3" spans="1:8" ht="12.75">
      <c r="A3" s="247" t="s">
        <v>224</v>
      </c>
      <c r="B3" s="247"/>
      <c r="C3" s="247"/>
      <c r="D3" s="247"/>
      <c r="F3" s="247" t="s">
        <v>381</v>
      </c>
      <c r="G3" s="247"/>
      <c r="H3" s="247"/>
    </row>
    <row r="4" spans="1:8" ht="13.5" thickBot="1">
      <c r="A4" s="77"/>
      <c r="B4" s="102"/>
      <c r="C4" s="102"/>
      <c r="D4" s="102"/>
      <c r="F4" s="77"/>
      <c r="G4" s="77"/>
      <c r="H4" s="77"/>
    </row>
    <row r="5" spans="1:8" ht="26.25" thickBot="1">
      <c r="A5" s="185" t="s">
        <v>380</v>
      </c>
      <c r="B5" s="185" t="s">
        <v>378</v>
      </c>
      <c r="C5" s="185" t="s">
        <v>266</v>
      </c>
      <c r="D5" s="185" t="s">
        <v>203</v>
      </c>
      <c r="F5" s="185" t="s">
        <v>378</v>
      </c>
      <c r="G5" s="185" t="s">
        <v>266</v>
      </c>
      <c r="H5" s="185" t="s">
        <v>203</v>
      </c>
    </row>
    <row r="6" spans="1:8" ht="12.75">
      <c r="A6" t="s">
        <v>372</v>
      </c>
      <c r="B6" s="101">
        <v>18</v>
      </c>
      <c r="C6" s="101">
        <f>57-2</f>
        <v>55</v>
      </c>
      <c r="D6" s="76">
        <f aca="true" t="shared" si="0" ref="D6:D11">+C6+B6</f>
        <v>73</v>
      </c>
      <c r="F6" s="186">
        <f aca="true" t="shared" si="1" ref="F6:F11">343754*B6</f>
        <v>6187572</v>
      </c>
      <c r="G6" s="186">
        <f aca="true" t="shared" si="2" ref="G6:G11">95096*C6</f>
        <v>5230280</v>
      </c>
      <c r="H6" s="186">
        <f aca="true" t="shared" si="3" ref="H6:H11">+G6+F6</f>
        <v>11417852</v>
      </c>
    </row>
    <row r="7" spans="1:8" ht="12.75">
      <c r="A7" t="s">
        <v>373</v>
      </c>
      <c r="B7" s="101">
        <f>31-1</f>
        <v>30</v>
      </c>
      <c r="C7" s="101">
        <f>60-12+2</f>
        <v>50</v>
      </c>
      <c r="D7" s="76">
        <f t="shared" si="0"/>
        <v>80</v>
      </c>
      <c r="F7" s="186">
        <f t="shared" si="1"/>
        <v>10312620</v>
      </c>
      <c r="G7" s="186">
        <f t="shared" si="2"/>
        <v>4754800</v>
      </c>
      <c r="H7" s="186">
        <f t="shared" si="3"/>
        <v>15067420</v>
      </c>
    </row>
    <row r="8" spans="1:8" ht="12.75">
      <c r="A8" t="s">
        <v>374</v>
      </c>
      <c r="B8" s="101">
        <v>0</v>
      </c>
      <c r="C8" s="101">
        <f>51-1</f>
        <v>50</v>
      </c>
      <c r="D8" s="76">
        <f t="shared" si="0"/>
        <v>50</v>
      </c>
      <c r="F8" s="186">
        <f t="shared" si="1"/>
        <v>0</v>
      </c>
      <c r="G8" s="186">
        <f t="shared" si="2"/>
        <v>4754800</v>
      </c>
      <c r="H8" s="186">
        <f t="shared" si="3"/>
        <v>4754800</v>
      </c>
    </row>
    <row r="9" spans="1:8" ht="12.75">
      <c r="A9" t="s">
        <v>375</v>
      </c>
      <c r="B9" s="101">
        <f>25-5</f>
        <v>20</v>
      </c>
      <c r="C9" s="101">
        <f>15-5</f>
        <v>10</v>
      </c>
      <c r="D9" s="76">
        <f t="shared" si="0"/>
        <v>30</v>
      </c>
      <c r="F9" s="186">
        <f t="shared" si="1"/>
        <v>6875080</v>
      </c>
      <c r="G9" s="186">
        <f t="shared" si="2"/>
        <v>950960</v>
      </c>
      <c r="H9" s="186">
        <f t="shared" si="3"/>
        <v>7826040</v>
      </c>
    </row>
    <row r="10" spans="1:8" ht="12.75">
      <c r="A10" t="s">
        <v>376</v>
      </c>
      <c r="B10" s="101">
        <v>12</v>
      </c>
      <c r="C10" s="101">
        <f>8-1</f>
        <v>7</v>
      </c>
      <c r="D10" s="76">
        <f t="shared" si="0"/>
        <v>19</v>
      </c>
      <c r="F10" s="186">
        <f t="shared" si="1"/>
        <v>4125048</v>
      </c>
      <c r="G10" s="186">
        <f t="shared" si="2"/>
        <v>665672</v>
      </c>
      <c r="H10" s="186">
        <f t="shared" si="3"/>
        <v>4790720</v>
      </c>
    </row>
    <row r="11" spans="1:8" ht="13.5" thickBot="1">
      <c r="A11" s="77" t="s">
        <v>377</v>
      </c>
      <c r="B11" s="87">
        <v>2</v>
      </c>
      <c r="C11" s="87">
        <v>1</v>
      </c>
      <c r="D11" s="102">
        <f t="shared" si="0"/>
        <v>3</v>
      </c>
      <c r="F11" s="186">
        <f t="shared" si="1"/>
        <v>687508</v>
      </c>
      <c r="G11" s="186">
        <f t="shared" si="2"/>
        <v>95096</v>
      </c>
      <c r="H11" s="186">
        <f t="shared" si="3"/>
        <v>782604</v>
      </c>
    </row>
    <row r="12" spans="1:8" ht="13.5" thickBot="1">
      <c r="A12" s="183" t="s">
        <v>379</v>
      </c>
      <c r="B12" s="184">
        <f>SUM(B6:B11)</f>
        <v>82</v>
      </c>
      <c r="C12" s="184">
        <f>SUM(C6:C11)</f>
        <v>173</v>
      </c>
      <c r="D12" s="190">
        <f>SUM(D6:D11)</f>
        <v>255</v>
      </c>
      <c r="F12" s="187">
        <f>SUM(F6:F11)</f>
        <v>28187828</v>
      </c>
      <c r="G12" s="187">
        <f>SUM(G6:G11)</f>
        <v>16451608</v>
      </c>
      <c r="H12" s="191">
        <f>SUM(H6:H11)</f>
        <v>44639436</v>
      </c>
    </row>
    <row r="13" spans="2:4" ht="12.75">
      <c r="B13" s="76"/>
      <c r="C13" s="76"/>
      <c r="D13" s="76"/>
    </row>
    <row r="14" spans="1:12" ht="12.75">
      <c r="A14" s="247" t="s">
        <v>226</v>
      </c>
      <c r="B14" s="247"/>
      <c r="C14" s="247"/>
      <c r="D14" s="247"/>
      <c r="F14" s="247" t="s">
        <v>381</v>
      </c>
      <c r="G14" s="247"/>
      <c r="H14" s="247"/>
      <c r="J14" s="186"/>
      <c r="L14" s="186"/>
    </row>
    <row r="15" spans="1:12" ht="13.5" thickBot="1">
      <c r="A15" s="77"/>
      <c r="B15" s="102"/>
      <c r="C15" s="102"/>
      <c r="D15" s="102"/>
      <c r="F15" s="77"/>
      <c r="G15" s="77"/>
      <c r="H15" s="77"/>
      <c r="J15" s="186"/>
      <c r="L15" s="186"/>
    </row>
    <row r="16" spans="1:10" ht="26.25" thickBot="1">
      <c r="A16" s="185" t="s">
        <v>380</v>
      </c>
      <c r="B16" s="185" t="s">
        <v>378</v>
      </c>
      <c r="C16" s="185" t="s">
        <v>266</v>
      </c>
      <c r="D16" s="185" t="s">
        <v>203</v>
      </c>
      <c r="F16" s="185" t="s">
        <v>378</v>
      </c>
      <c r="G16" s="185" t="s">
        <v>266</v>
      </c>
      <c r="H16" s="185" t="s">
        <v>203</v>
      </c>
      <c r="J16" s="186"/>
    </row>
    <row r="17" spans="1:10" ht="12.75">
      <c r="A17" t="s">
        <v>372</v>
      </c>
      <c r="B17" s="101">
        <v>3</v>
      </c>
      <c r="C17" s="101">
        <f>24-6</f>
        <v>18</v>
      </c>
      <c r="D17" s="76">
        <f aca="true" t="shared" si="4" ref="D17:D22">+C17+B17</f>
        <v>21</v>
      </c>
      <c r="F17" s="188">
        <f aca="true" t="shared" si="5" ref="F17:F22">343754*B17</f>
        <v>1031262</v>
      </c>
      <c r="G17" s="188">
        <f aca="true" t="shared" si="6" ref="G17:G22">95096*C17</f>
        <v>1711728</v>
      </c>
      <c r="H17" s="188">
        <f aca="true" t="shared" si="7" ref="H17:H22">+G17+F17</f>
        <v>2742990</v>
      </c>
      <c r="J17" s="186"/>
    </row>
    <row r="18" spans="1:10" ht="12.75">
      <c r="A18" t="s">
        <v>373</v>
      </c>
      <c r="B18" s="101">
        <f>35-7</f>
        <v>28</v>
      </c>
      <c r="C18" s="101">
        <f>60-32</f>
        <v>28</v>
      </c>
      <c r="D18" s="76">
        <f t="shared" si="4"/>
        <v>56</v>
      </c>
      <c r="F18" s="188">
        <f t="shared" si="5"/>
        <v>9625112</v>
      </c>
      <c r="G18" s="188">
        <f t="shared" si="6"/>
        <v>2662688</v>
      </c>
      <c r="H18" s="188">
        <f t="shared" si="7"/>
        <v>12287800</v>
      </c>
      <c r="J18" s="186"/>
    </row>
    <row r="19" spans="1:8" ht="12.75">
      <c r="A19" t="s">
        <v>374</v>
      </c>
      <c r="B19" s="101">
        <f>3-3</f>
        <v>0</v>
      </c>
      <c r="C19" s="101">
        <f>3-1</f>
        <v>2</v>
      </c>
      <c r="D19" s="76">
        <f t="shared" si="4"/>
        <v>2</v>
      </c>
      <c r="F19" s="188">
        <f t="shared" si="5"/>
        <v>0</v>
      </c>
      <c r="G19" s="188">
        <f t="shared" si="6"/>
        <v>190192</v>
      </c>
      <c r="H19" s="188">
        <f t="shared" si="7"/>
        <v>190192</v>
      </c>
    </row>
    <row r="20" spans="1:12" ht="12.75">
      <c r="A20" t="s">
        <v>375</v>
      </c>
      <c r="B20" s="101">
        <v>3</v>
      </c>
      <c r="C20" s="101">
        <v>0</v>
      </c>
      <c r="D20" s="76">
        <f t="shared" si="4"/>
        <v>3</v>
      </c>
      <c r="F20" s="188">
        <f t="shared" si="5"/>
        <v>1031262</v>
      </c>
      <c r="G20" s="188">
        <f t="shared" si="6"/>
        <v>0</v>
      </c>
      <c r="H20" s="188">
        <f t="shared" si="7"/>
        <v>1031262</v>
      </c>
      <c r="J20" s="74"/>
      <c r="L20" s="74"/>
    </row>
    <row r="21" spans="1:8" ht="12.75">
      <c r="A21" t="s">
        <v>376</v>
      </c>
      <c r="B21" s="101">
        <v>7</v>
      </c>
      <c r="C21" s="101">
        <v>0</v>
      </c>
      <c r="D21" s="76">
        <f t="shared" si="4"/>
        <v>7</v>
      </c>
      <c r="F21" s="188">
        <f t="shared" si="5"/>
        <v>2406278</v>
      </c>
      <c r="G21" s="188">
        <f t="shared" si="6"/>
        <v>0</v>
      </c>
      <c r="H21" s="188">
        <f t="shared" si="7"/>
        <v>2406278</v>
      </c>
    </row>
    <row r="22" spans="1:8" ht="13.5" thickBot="1">
      <c r="A22" t="s">
        <v>377</v>
      </c>
      <c r="B22" s="101">
        <f>3-3</f>
        <v>0</v>
      </c>
      <c r="C22" s="101">
        <f>2-2</f>
        <v>0</v>
      </c>
      <c r="D22" s="76">
        <f t="shared" si="4"/>
        <v>0</v>
      </c>
      <c r="F22" s="188">
        <f t="shared" si="5"/>
        <v>0</v>
      </c>
      <c r="G22" s="188">
        <f t="shared" si="6"/>
        <v>0</v>
      </c>
      <c r="H22" s="188">
        <f t="shared" si="7"/>
        <v>0</v>
      </c>
    </row>
    <row r="23" spans="1:8" ht="13.5" thickBot="1">
      <c r="A23" s="183" t="s">
        <v>379</v>
      </c>
      <c r="B23" s="184">
        <f>SUM(B17:B22)</f>
        <v>41</v>
      </c>
      <c r="C23" s="184">
        <f>SUM(C17:C22)</f>
        <v>48</v>
      </c>
      <c r="D23" s="190">
        <f>SUM(D17:D22)</f>
        <v>89</v>
      </c>
      <c r="F23" s="189">
        <f>SUM(F17:F22)</f>
        <v>14093914</v>
      </c>
      <c r="G23" s="189">
        <f>SUM(G17:G22)</f>
        <v>4564608</v>
      </c>
      <c r="H23" s="192">
        <f>SUM(H17:H22)</f>
        <v>18658522</v>
      </c>
    </row>
    <row r="24" spans="2:4" ht="12.75">
      <c r="B24" s="76"/>
      <c r="C24" s="76"/>
      <c r="D24" s="76"/>
    </row>
    <row r="25" spans="1:7" ht="31.5" customHeight="1">
      <c r="A25" s="248" t="s">
        <v>382</v>
      </c>
      <c r="B25" s="248"/>
      <c r="C25" s="248"/>
      <c r="D25" s="248"/>
      <c r="E25" s="248"/>
      <c r="F25" s="248"/>
      <c r="G25" s="248"/>
    </row>
    <row r="27" ht="12.75">
      <c r="A27" s="195" t="s">
        <v>384</v>
      </c>
    </row>
    <row r="29" spans="1:7" ht="15" customHeight="1">
      <c r="A29" s="246" t="s">
        <v>386</v>
      </c>
      <c r="B29" s="246"/>
      <c r="C29" s="246"/>
      <c r="D29" s="246"/>
      <c r="E29" s="246"/>
      <c r="F29" s="246"/>
      <c r="G29" s="246"/>
    </row>
    <row r="30" spans="1:7" ht="42.75" customHeight="1">
      <c r="A30" s="245" t="s">
        <v>385</v>
      </c>
      <c r="B30" s="245"/>
      <c r="C30" s="245"/>
      <c r="D30" s="245"/>
      <c r="E30" s="245"/>
      <c r="F30" s="245"/>
      <c r="G30" s="245"/>
    </row>
    <row r="32" ht="12.75">
      <c r="A32" s="35" t="s">
        <v>387</v>
      </c>
    </row>
    <row r="33" spans="1:2" ht="12.75">
      <c r="A33" s="35" t="s">
        <v>224</v>
      </c>
      <c r="B33" s="35"/>
    </row>
    <row r="34" spans="1:7" ht="12.75">
      <c r="A34" t="s">
        <v>372</v>
      </c>
      <c r="B34" t="s">
        <v>323</v>
      </c>
      <c r="F34" s="74">
        <f aca="true" t="shared" si="8" ref="F34:F39">+H6</f>
        <v>11417852</v>
      </c>
      <c r="G34" t="s">
        <v>396</v>
      </c>
    </row>
    <row r="35" spans="1:7" ht="12.75">
      <c r="A35" t="s">
        <v>373</v>
      </c>
      <c r="B35" t="s">
        <v>388</v>
      </c>
      <c r="F35" s="74">
        <f t="shared" si="8"/>
        <v>15067420</v>
      </c>
      <c r="G35" t="s">
        <v>396</v>
      </c>
    </row>
    <row r="36" spans="1:7" ht="12.75">
      <c r="A36" t="s">
        <v>374</v>
      </c>
      <c r="B36" t="s">
        <v>389</v>
      </c>
      <c r="F36" s="74">
        <f t="shared" si="8"/>
        <v>4754800</v>
      </c>
      <c r="G36" t="s">
        <v>392</v>
      </c>
    </row>
    <row r="37" spans="1:7" ht="12.75">
      <c r="A37" t="s">
        <v>375</v>
      </c>
      <c r="B37" t="s">
        <v>95</v>
      </c>
      <c r="F37" s="74">
        <f t="shared" si="8"/>
        <v>7826040</v>
      </c>
      <c r="G37" t="s">
        <v>392</v>
      </c>
    </row>
    <row r="38" spans="1:7" ht="12.75">
      <c r="A38" t="s">
        <v>376</v>
      </c>
      <c r="B38" t="s">
        <v>105</v>
      </c>
      <c r="F38" s="74">
        <f t="shared" si="8"/>
        <v>4790720</v>
      </c>
      <c r="G38" t="s">
        <v>393</v>
      </c>
    </row>
    <row r="39" spans="1:7" ht="12.75">
      <c r="A39" s="68" t="s">
        <v>377</v>
      </c>
      <c r="B39" t="s">
        <v>390</v>
      </c>
      <c r="F39" s="74">
        <f t="shared" si="8"/>
        <v>782604</v>
      </c>
      <c r="G39" t="s">
        <v>394</v>
      </c>
    </row>
    <row r="40" ht="12.75">
      <c r="F40" s="73">
        <f>SUM(F34:F39)</f>
        <v>44639436</v>
      </c>
    </row>
    <row r="41" ht="12.75">
      <c r="A41" s="35" t="s">
        <v>226</v>
      </c>
    </row>
    <row r="42" spans="1:7" ht="12.75">
      <c r="A42" t="s">
        <v>372</v>
      </c>
      <c r="B42" t="s">
        <v>323</v>
      </c>
      <c r="F42" s="74">
        <f aca="true" t="shared" si="9" ref="F42:F47">+H17</f>
        <v>2742990</v>
      </c>
      <c r="G42" t="s">
        <v>396</v>
      </c>
    </row>
    <row r="43" spans="1:7" ht="12.75">
      <c r="A43" t="s">
        <v>373</v>
      </c>
      <c r="B43" t="s">
        <v>388</v>
      </c>
      <c r="F43" s="74">
        <f t="shared" si="9"/>
        <v>12287800</v>
      </c>
      <c r="G43" t="s">
        <v>396</v>
      </c>
    </row>
    <row r="44" spans="1:7" ht="12.75">
      <c r="A44" t="s">
        <v>374</v>
      </c>
      <c r="B44" t="s">
        <v>389</v>
      </c>
      <c r="F44" s="74">
        <f t="shared" si="9"/>
        <v>190192</v>
      </c>
      <c r="G44" t="s">
        <v>392</v>
      </c>
    </row>
    <row r="45" spans="1:7" ht="12.75">
      <c r="A45" t="s">
        <v>375</v>
      </c>
      <c r="B45" t="s">
        <v>95</v>
      </c>
      <c r="F45" s="74">
        <f t="shared" si="9"/>
        <v>1031262</v>
      </c>
      <c r="G45" t="s">
        <v>392</v>
      </c>
    </row>
    <row r="46" spans="1:7" ht="12.75">
      <c r="A46" t="s">
        <v>376</v>
      </c>
      <c r="B46" t="s">
        <v>105</v>
      </c>
      <c r="F46" s="74">
        <f t="shared" si="9"/>
        <v>2406278</v>
      </c>
      <c r="G46" t="s">
        <v>393</v>
      </c>
    </row>
    <row r="47" spans="1:7" ht="12.75">
      <c r="A47" s="68" t="s">
        <v>377</v>
      </c>
      <c r="B47" t="s">
        <v>390</v>
      </c>
      <c r="F47" s="74">
        <f t="shared" si="9"/>
        <v>0</v>
      </c>
      <c r="G47" t="s">
        <v>394</v>
      </c>
    </row>
    <row r="48" ht="12.75">
      <c r="F48" s="73">
        <f>SUM(F42:F47)</f>
        <v>18658522</v>
      </c>
    </row>
    <row r="51" ht="12.75">
      <c r="A51" s="35" t="s">
        <v>203</v>
      </c>
    </row>
    <row r="52" spans="1:7" ht="12.75">
      <c r="A52" t="s">
        <v>372</v>
      </c>
      <c r="B52" t="s">
        <v>323</v>
      </c>
      <c r="F52" s="74">
        <f aca="true" t="shared" si="10" ref="F52:F57">+F34+F42</f>
        <v>14160842</v>
      </c>
      <c r="G52" t="s">
        <v>396</v>
      </c>
    </row>
    <row r="53" spans="1:7" ht="12.75">
      <c r="A53" t="s">
        <v>373</v>
      </c>
      <c r="B53" t="s">
        <v>388</v>
      </c>
      <c r="F53" s="74">
        <f t="shared" si="10"/>
        <v>27355220</v>
      </c>
      <c r="G53" t="s">
        <v>396</v>
      </c>
    </row>
    <row r="54" spans="1:7" ht="12.75">
      <c r="A54" t="s">
        <v>374</v>
      </c>
      <c r="B54" t="s">
        <v>389</v>
      </c>
      <c r="F54" s="73">
        <f t="shared" si="10"/>
        <v>4944992</v>
      </c>
      <c r="G54" t="s">
        <v>392</v>
      </c>
    </row>
    <row r="55" spans="1:7" ht="12.75">
      <c r="A55" t="s">
        <v>375</v>
      </c>
      <c r="B55" t="s">
        <v>95</v>
      </c>
      <c r="F55" s="73">
        <f t="shared" si="10"/>
        <v>8857302</v>
      </c>
      <c r="G55" t="s">
        <v>392</v>
      </c>
    </row>
    <row r="56" spans="1:7" ht="12.75">
      <c r="A56" t="s">
        <v>376</v>
      </c>
      <c r="B56" t="s">
        <v>105</v>
      </c>
      <c r="F56" s="73">
        <f t="shared" si="10"/>
        <v>7196998</v>
      </c>
      <c r="G56" t="s">
        <v>393</v>
      </c>
    </row>
    <row r="57" spans="1:7" ht="12.75">
      <c r="A57" s="68" t="s">
        <v>377</v>
      </c>
      <c r="B57" t="s">
        <v>390</v>
      </c>
      <c r="F57" s="73">
        <f t="shared" si="10"/>
        <v>782604</v>
      </c>
      <c r="G57" t="s">
        <v>394</v>
      </c>
    </row>
    <row r="58" ht="12.75">
      <c r="F58" s="73">
        <f>SUM(F52:F57)</f>
        <v>63297958</v>
      </c>
    </row>
  </sheetData>
  <mergeCells count="8">
    <mergeCell ref="A1:H1"/>
    <mergeCell ref="A30:G30"/>
    <mergeCell ref="A29:G29"/>
    <mergeCell ref="A3:D3"/>
    <mergeCell ref="A14:D14"/>
    <mergeCell ref="A25:G25"/>
    <mergeCell ref="F3:H3"/>
    <mergeCell ref="F14:H14"/>
  </mergeCells>
  <printOptions horizontalCentered="1"/>
  <pageMargins left="0.75" right="0.75" top="0.96" bottom="0.45" header="0" footer="0"/>
  <pageSetup horizontalDpi="600" verticalDpi="600" orientation="portrait" paperSize="123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9"/>
  <sheetViews>
    <sheetView workbookViewId="0" topLeftCell="A60">
      <selection activeCell="A32" sqref="A32"/>
    </sheetView>
  </sheetViews>
  <sheetFormatPr defaultColWidth="11.421875" defaultRowHeight="12.75"/>
  <cols>
    <col min="1" max="1" width="43.140625" style="0" bestFit="1" customWidth="1"/>
    <col min="2" max="2" width="9.140625" style="0" customWidth="1"/>
    <col min="3" max="3" width="14.00390625" style="0" customWidth="1"/>
    <col min="4" max="4" width="9.140625" style="0" customWidth="1"/>
    <col min="5" max="5" width="13.7109375" style="0" customWidth="1"/>
    <col min="6" max="6" width="16.8515625" style="0" customWidth="1"/>
    <col min="7" max="7" width="14.00390625" style="0" customWidth="1"/>
    <col min="8" max="8" width="9.140625" style="0" bestFit="1" customWidth="1"/>
    <col min="9" max="9" width="15.00390625" style="0" bestFit="1" customWidth="1"/>
    <col min="10" max="10" width="14.8515625" style="0" bestFit="1" customWidth="1"/>
    <col min="11" max="11" width="3.00390625" style="0" bestFit="1" customWidth="1"/>
    <col min="13" max="13" width="37.140625" style="0" bestFit="1" customWidth="1"/>
    <col min="14" max="14" width="5.00390625" style="0" bestFit="1" customWidth="1"/>
    <col min="20" max="20" width="39.421875" style="0" bestFit="1" customWidth="1"/>
    <col min="22" max="22" width="13.7109375" style="0" bestFit="1" customWidth="1"/>
    <col min="24" max="24" width="12.140625" style="0" bestFit="1" customWidth="1"/>
    <col min="26" max="26" width="13.7109375" style="0" bestFit="1" customWidth="1"/>
    <col min="27" max="27" width="13.57421875" style="0" bestFit="1" customWidth="1"/>
  </cols>
  <sheetData>
    <row r="1" spans="1:7" ht="15.75">
      <c r="A1" s="253" t="s">
        <v>224</v>
      </c>
      <c r="B1" s="253"/>
      <c r="C1" s="253"/>
      <c r="D1" s="253"/>
      <c r="E1" s="253"/>
      <c r="F1" s="253"/>
      <c r="G1" s="253"/>
    </row>
    <row r="3" ht="12.75">
      <c r="A3" s="66" t="s">
        <v>222</v>
      </c>
    </row>
    <row r="4" spans="1:10" ht="12.75">
      <c r="A4" s="258" t="s">
        <v>215</v>
      </c>
      <c r="B4" s="258"/>
      <c r="C4" s="258"/>
      <c r="D4" s="258"/>
      <c r="E4" s="258"/>
      <c r="F4" s="258"/>
      <c r="G4" s="258"/>
      <c r="I4" s="252" t="s">
        <v>225</v>
      </c>
      <c r="J4" s="252"/>
    </row>
    <row r="5" spans="1:10" ht="13.5" thickBot="1">
      <c r="A5" s="256" t="s">
        <v>216</v>
      </c>
      <c r="B5" s="256"/>
      <c r="C5" s="256"/>
      <c r="D5" s="256"/>
      <c r="E5" s="256"/>
      <c r="F5" s="256"/>
      <c r="G5" s="256"/>
      <c r="I5" s="127"/>
      <c r="J5" s="127"/>
    </row>
    <row r="6" spans="1:10" ht="12.75">
      <c r="A6" s="18"/>
      <c r="B6" s="254" t="s">
        <v>198</v>
      </c>
      <c r="C6" s="255"/>
      <c r="D6" s="259" t="s">
        <v>199</v>
      </c>
      <c r="E6" s="255"/>
      <c r="F6" s="258" t="s">
        <v>203</v>
      </c>
      <c r="G6" s="258"/>
      <c r="I6" s="128"/>
      <c r="J6" s="128"/>
    </row>
    <row r="7" spans="1:10" ht="13.5" thickBot="1">
      <c r="A7" s="19" t="s">
        <v>204</v>
      </c>
      <c r="B7" s="17" t="s">
        <v>205</v>
      </c>
      <c r="C7" s="19" t="s">
        <v>206</v>
      </c>
      <c r="D7" s="20" t="s">
        <v>205</v>
      </c>
      <c r="E7" s="19" t="s">
        <v>206</v>
      </c>
      <c r="F7" s="17" t="s">
        <v>205</v>
      </c>
      <c r="G7" s="17" t="s">
        <v>206</v>
      </c>
      <c r="I7" s="129" t="s">
        <v>220</v>
      </c>
      <c r="J7" s="130" t="s">
        <v>221</v>
      </c>
    </row>
    <row r="8" spans="1:10" ht="12.75">
      <c r="A8" s="21" t="s">
        <v>207</v>
      </c>
      <c r="B8" s="22">
        <v>38</v>
      </c>
      <c r="C8" s="23">
        <v>329997256.66666657</v>
      </c>
      <c r="D8" s="22">
        <v>6</v>
      </c>
      <c r="E8" s="23">
        <v>39944266.041666664</v>
      </c>
      <c r="F8" s="24">
        <v>44</v>
      </c>
      <c r="G8" s="25">
        <v>369941522.70833325</v>
      </c>
      <c r="I8" s="44" t="e">
        <f>+F24</f>
        <v>#REF!</v>
      </c>
      <c r="J8" s="40" t="e">
        <f>+I24-G8</f>
        <v>#REF!</v>
      </c>
    </row>
    <row r="9" spans="1:10" ht="12.75">
      <c r="A9" s="21" t="s">
        <v>208</v>
      </c>
      <c r="B9" s="22">
        <v>89</v>
      </c>
      <c r="C9" s="23">
        <v>789957045.6770833</v>
      </c>
      <c r="D9" s="22">
        <v>7</v>
      </c>
      <c r="E9" s="23">
        <v>84709584.66145833</v>
      </c>
      <c r="F9" s="24">
        <v>96</v>
      </c>
      <c r="G9" s="25">
        <v>874666630.3385416</v>
      </c>
      <c r="I9" s="44" t="e">
        <f>+F25</f>
        <v>#REF!</v>
      </c>
      <c r="J9" s="40" t="e">
        <f>+I25-G9</f>
        <v>#REF!</v>
      </c>
    </row>
    <row r="10" spans="1:10" ht="12.75">
      <c r="A10" s="21" t="s">
        <v>209</v>
      </c>
      <c r="B10" s="22">
        <v>19</v>
      </c>
      <c r="C10" s="23">
        <v>165692304.4791667</v>
      </c>
      <c r="D10" s="22">
        <v>13</v>
      </c>
      <c r="E10" s="23">
        <v>107507219.0625</v>
      </c>
      <c r="F10" s="24">
        <v>32</v>
      </c>
      <c r="G10" s="25">
        <v>273199523.5416667</v>
      </c>
      <c r="I10" s="44" t="e">
        <f>+F26</f>
        <v>#REF!</v>
      </c>
      <c r="J10" s="40" t="e">
        <f>+I26-G10</f>
        <v>#REF!</v>
      </c>
    </row>
    <row r="11" spans="1:10" ht="12.75">
      <c r="A11" s="21" t="s">
        <v>210</v>
      </c>
      <c r="B11" s="22">
        <v>17</v>
      </c>
      <c r="C11" s="23">
        <v>74122443.75</v>
      </c>
      <c r="D11" s="22">
        <v>3</v>
      </c>
      <c r="E11" s="23">
        <v>16399921.25</v>
      </c>
      <c r="F11" s="24">
        <v>20</v>
      </c>
      <c r="G11" s="25">
        <v>90522365</v>
      </c>
      <c r="I11" s="44" t="e">
        <f>+F27</f>
        <v>#REF!</v>
      </c>
      <c r="J11" s="40" t="e">
        <f>+I27-G11</f>
        <v>#REF!</v>
      </c>
    </row>
    <row r="12" spans="1:10" ht="12.75">
      <c r="A12" s="21" t="s">
        <v>211</v>
      </c>
      <c r="B12" s="22">
        <v>19</v>
      </c>
      <c r="C12" s="23">
        <v>296692760.3124999</v>
      </c>
      <c r="D12" s="22">
        <v>0</v>
      </c>
      <c r="E12" s="23">
        <v>0</v>
      </c>
      <c r="F12" s="24">
        <v>19</v>
      </c>
      <c r="G12" s="25">
        <v>296692760.3124999</v>
      </c>
      <c r="I12" s="44" t="e">
        <f>+F28</f>
        <v>#REF!</v>
      </c>
      <c r="J12" s="40" t="e">
        <f>+I28-G12</f>
        <v>#REF!</v>
      </c>
    </row>
    <row r="13" spans="1:10" ht="12.75">
      <c r="A13" s="21" t="s">
        <v>212</v>
      </c>
      <c r="B13" s="22">
        <v>10</v>
      </c>
      <c r="C13" s="23">
        <v>66697826.11979167</v>
      </c>
      <c r="D13" s="22">
        <v>0</v>
      </c>
      <c r="E13" s="23">
        <v>0</v>
      </c>
      <c r="F13" s="24">
        <v>10</v>
      </c>
      <c r="G13" s="25">
        <v>66697826.11979167</v>
      </c>
      <c r="I13" s="124"/>
      <c r="J13" s="124"/>
    </row>
    <row r="14" spans="1:10" ht="13.5" thickBot="1">
      <c r="A14" s="26"/>
      <c r="B14" s="69"/>
      <c r="C14" s="28"/>
      <c r="D14" s="69"/>
      <c r="E14" s="28"/>
      <c r="F14" s="70"/>
      <c r="G14" s="29"/>
      <c r="I14" s="124"/>
      <c r="J14" s="124"/>
    </row>
    <row r="15" spans="1:10" ht="13.5" thickBot="1">
      <c r="A15" s="26" t="s">
        <v>213</v>
      </c>
      <c r="B15" s="27">
        <v>192</v>
      </c>
      <c r="C15" s="28">
        <v>1723159637.0052083</v>
      </c>
      <c r="D15" s="27">
        <v>29</v>
      </c>
      <c r="E15" s="28">
        <v>248560991.015625</v>
      </c>
      <c r="F15" s="34">
        <v>221</v>
      </c>
      <c r="G15" s="29">
        <v>1971720628.0208333</v>
      </c>
      <c r="I15" s="131" t="e">
        <f>SUM(I8:I12)</f>
        <v>#REF!</v>
      </c>
      <c r="J15" s="132" t="e">
        <f>SUM(J8:J14)</f>
        <v>#REF!</v>
      </c>
    </row>
    <row r="16" ht="12.75">
      <c r="J16" s="126"/>
    </row>
    <row r="17" ht="12.75">
      <c r="G17" s="126"/>
    </row>
    <row r="18" spans="1:7" ht="12.75">
      <c r="A18" s="66" t="s">
        <v>223</v>
      </c>
      <c r="E18" s="126"/>
      <c r="G18" s="126"/>
    </row>
    <row r="19" spans="1:9" ht="13.5" thickBot="1">
      <c r="A19" s="67"/>
      <c r="B19" s="15"/>
      <c r="C19" s="15"/>
      <c r="D19" s="15"/>
      <c r="E19" s="16"/>
      <c r="F19" s="16"/>
      <c r="G19" s="16"/>
      <c r="H19" s="15"/>
      <c r="I19" s="15"/>
    </row>
    <row r="20" spans="1:27" ht="12.75">
      <c r="A20" s="258" t="s">
        <v>215</v>
      </c>
      <c r="B20" s="258"/>
      <c r="C20" s="258"/>
      <c r="D20" s="258"/>
      <c r="E20" s="258"/>
      <c r="F20" s="258"/>
      <c r="G20" s="258"/>
      <c r="H20" s="258"/>
      <c r="I20" s="258"/>
      <c r="T20" s="261" t="s">
        <v>215</v>
      </c>
      <c r="U20" s="261"/>
      <c r="V20" s="261"/>
      <c r="W20" s="261"/>
      <c r="X20" s="261"/>
      <c r="Y20" s="261"/>
      <c r="Z20" s="261"/>
      <c r="AA20" s="52"/>
    </row>
    <row r="21" spans="1:27" ht="13.5" thickBot="1">
      <c r="A21" s="256" t="s">
        <v>216</v>
      </c>
      <c r="B21" s="256"/>
      <c r="C21" s="256"/>
      <c r="D21" s="256"/>
      <c r="E21" s="256"/>
      <c r="F21" s="256"/>
      <c r="G21" s="256"/>
      <c r="H21" s="256"/>
      <c r="I21" s="256"/>
      <c r="T21" s="262" t="s">
        <v>216</v>
      </c>
      <c r="U21" s="262"/>
      <c r="V21" s="262"/>
      <c r="W21" s="262"/>
      <c r="X21" s="262"/>
      <c r="Y21" s="262"/>
      <c r="Z21" s="262"/>
      <c r="AA21" s="55"/>
    </row>
    <row r="22" spans="1:27" ht="12.75">
      <c r="A22" s="18"/>
      <c r="B22" s="254" t="s">
        <v>198</v>
      </c>
      <c r="C22" s="255"/>
      <c r="D22" s="259" t="s">
        <v>199</v>
      </c>
      <c r="E22" s="255"/>
      <c r="F22" s="259" t="s">
        <v>217</v>
      </c>
      <c r="G22" s="255"/>
      <c r="H22" s="258" t="s">
        <v>203</v>
      </c>
      <c r="I22" s="258"/>
      <c r="J22" s="126" t="e">
        <f>+J8-G24</f>
        <v>#REF!</v>
      </c>
      <c r="T22" s="36"/>
      <c r="U22" s="263" t="s">
        <v>198</v>
      </c>
      <c r="V22" s="264"/>
      <c r="W22" s="265" t="s">
        <v>199</v>
      </c>
      <c r="X22" s="264"/>
      <c r="Y22" s="261" t="s">
        <v>203</v>
      </c>
      <c r="Z22" s="261"/>
      <c r="AA22" s="53" t="s">
        <v>218</v>
      </c>
    </row>
    <row r="23" spans="1:27" ht="13.5" thickBot="1">
      <c r="A23" s="19" t="s">
        <v>204</v>
      </c>
      <c r="B23" s="17" t="s">
        <v>205</v>
      </c>
      <c r="C23" s="19" t="s">
        <v>206</v>
      </c>
      <c r="D23" s="20" t="s">
        <v>205</v>
      </c>
      <c r="E23" s="19" t="s">
        <v>206</v>
      </c>
      <c r="F23" s="20" t="s">
        <v>205</v>
      </c>
      <c r="G23" s="19" t="s">
        <v>206</v>
      </c>
      <c r="H23" s="17" t="s">
        <v>205</v>
      </c>
      <c r="I23" s="17" t="s">
        <v>206</v>
      </c>
      <c r="J23" s="126"/>
      <c r="T23" s="38" t="s">
        <v>204</v>
      </c>
      <c r="U23" s="37" t="s">
        <v>205</v>
      </c>
      <c r="V23" s="38" t="s">
        <v>206</v>
      </c>
      <c r="W23" s="43" t="s">
        <v>205</v>
      </c>
      <c r="X23" s="38" t="s">
        <v>206</v>
      </c>
      <c r="Y23" s="37" t="s">
        <v>205</v>
      </c>
      <c r="Z23" s="37" t="s">
        <v>206</v>
      </c>
      <c r="AA23" s="56" t="s">
        <v>219</v>
      </c>
    </row>
    <row r="24" spans="1:27" ht="12.75">
      <c r="A24" s="21" t="s">
        <v>207</v>
      </c>
      <c r="B24" s="22" t="e">
        <f>+'P-926'!#REF!</f>
        <v>#REF!</v>
      </c>
      <c r="C24" s="23" t="e">
        <f>+'P-926'!#REF!</f>
        <v>#REF!</v>
      </c>
      <c r="D24" s="22" t="e">
        <f>+'P-926'!#REF!</f>
        <v>#REF!</v>
      </c>
      <c r="E24" s="23" t="e">
        <f>+'P-926'!#REF!</f>
        <v>#REF!</v>
      </c>
      <c r="F24" s="22" t="e">
        <f>+'P-926'!#REF!</f>
        <v>#REF!</v>
      </c>
      <c r="G24" s="23" t="e">
        <f>+'P-926'!#REF!</f>
        <v>#REF!</v>
      </c>
      <c r="H24" s="24" t="e">
        <f aca="true" t="shared" si="0" ref="H24:I29">+B24+D24+F24</f>
        <v>#REF!</v>
      </c>
      <c r="I24" s="25" t="e">
        <f t="shared" si="0"/>
        <v>#REF!</v>
      </c>
      <c r="J24" s="126" t="e">
        <f aca="true" t="shared" si="1" ref="J24:J29">+H24-F8</f>
        <v>#REF!</v>
      </c>
      <c r="T24" s="39" t="s">
        <v>207</v>
      </c>
      <c r="U24" s="44">
        <v>38</v>
      </c>
      <c r="V24" s="40">
        <v>329997256.66666657</v>
      </c>
      <c r="W24" s="44">
        <v>6</v>
      </c>
      <c r="X24" s="40">
        <v>39944266.041666664</v>
      </c>
      <c r="Y24" s="45">
        <v>44</v>
      </c>
      <c r="Z24" s="46">
        <v>369941522.70833325</v>
      </c>
      <c r="AA24" s="54" t="e">
        <f aca="true" t="shared" si="2" ref="AA24:AA29">+I24-Z24</f>
        <v>#REF!</v>
      </c>
    </row>
    <row r="25" spans="1:27" ht="12.75">
      <c r="A25" s="21" t="s">
        <v>208</v>
      </c>
      <c r="B25" s="22" t="e">
        <f>+#REF!</f>
        <v>#REF!</v>
      </c>
      <c r="C25" s="23" t="e">
        <f>+#REF!</f>
        <v>#REF!</v>
      </c>
      <c r="D25" s="22" t="e">
        <f>+#REF!</f>
        <v>#REF!</v>
      </c>
      <c r="E25" s="23" t="e">
        <f>+#REF!</f>
        <v>#REF!</v>
      </c>
      <c r="F25" s="22" t="e">
        <f>+#REF!</f>
        <v>#REF!</v>
      </c>
      <c r="G25" s="23" t="e">
        <f>+#REF!</f>
        <v>#REF!</v>
      </c>
      <c r="H25" s="24" t="e">
        <f t="shared" si="0"/>
        <v>#REF!</v>
      </c>
      <c r="I25" s="25" t="e">
        <f t="shared" si="0"/>
        <v>#REF!</v>
      </c>
      <c r="J25" s="126" t="e">
        <f t="shared" si="1"/>
        <v>#REF!</v>
      </c>
      <c r="T25" s="39" t="s">
        <v>208</v>
      </c>
      <c r="U25" s="44">
        <v>89</v>
      </c>
      <c r="V25" s="40">
        <v>789957045.6770833</v>
      </c>
      <c r="W25" s="44">
        <v>7</v>
      </c>
      <c r="X25" s="40">
        <v>84709584.66145833</v>
      </c>
      <c r="Y25" s="45">
        <v>96</v>
      </c>
      <c r="Z25" s="46">
        <v>874666630.3385416</v>
      </c>
      <c r="AA25" s="54" t="e">
        <f t="shared" si="2"/>
        <v>#REF!</v>
      </c>
    </row>
    <row r="26" spans="1:27" ht="12.75">
      <c r="A26" s="21" t="s">
        <v>209</v>
      </c>
      <c r="B26" s="22" t="e">
        <f>+#REF!</f>
        <v>#REF!</v>
      </c>
      <c r="C26" s="23" t="e">
        <f>+#REF!</f>
        <v>#REF!</v>
      </c>
      <c r="D26" s="22" t="e">
        <f>+#REF!</f>
        <v>#REF!</v>
      </c>
      <c r="E26" s="23" t="e">
        <f>+#REF!</f>
        <v>#REF!</v>
      </c>
      <c r="F26" s="22" t="e">
        <f>+#REF!</f>
        <v>#REF!</v>
      </c>
      <c r="G26" s="23" t="e">
        <f>+#REF!</f>
        <v>#REF!</v>
      </c>
      <c r="H26" s="24" t="e">
        <f t="shared" si="0"/>
        <v>#REF!</v>
      </c>
      <c r="I26" s="25" t="e">
        <f t="shared" si="0"/>
        <v>#REF!</v>
      </c>
      <c r="J26" s="126" t="e">
        <f t="shared" si="1"/>
        <v>#REF!</v>
      </c>
      <c r="T26" s="39" t="s">
        <v>209</v>
      </c>
      <c r="U26" s="44">
        <v>19</v>
      </c>
      <c r="V26" s="40">
        <v>165692304.4791667</v>
      </c>
      <c r="W26" s="44">
        <v>13</v>
      </c>
      <c r="X26" s="40">
        <v>107507219.0625</v>
      </c>
      <c r="Y26" s="45">
        <v>32</v>
      </c>
      <c r="Z26" s="46">
        <v>273199523.5416667</v>
      </c>
      <c r="AA26" s="54" t="e">
        <f t="shared" si="2"/>
        <v>#REF!</v>
      </c>
    </row>
    <row r="27" spans="1:27" ht="12.75">
      <c r="A27" s="21" t="s">
        <v>210</v>
      </c>
      <c r="B27" s="22" t="e">
        <f>+#REF!</f>
        <v>#REF!</v>
      </c>
      <c r="C27" s="23" t="e">
        <f>+#REF!</f>
        <v>#REF!</v>
      </c>
      <c r="D27" s="22" t="e">
        <f>+#REF!</f>
        <v>#REF!</v>
      </c>
      <c r="E27" s="23" t="e">
        <f>+#REF!</f>
        <v>#REF!</v>
      </c>
      <c r="F27" s="22" t="e">
        <f>+#REF!</f>
        <v>#REF!</v>
      </c>
      <c r="G27" s="23" t="e">
        <f>+#REF!-112542163</f>
        <v>#REF!</v>
      </c>
      <c r="H27" s="24" t="e">
        <f t="shared" si="0"/>
        <v>#REF!</v>
      </c>
      <c r="I27" s="25" t="e">
        <f t="shared" si="0"/>
        <v>#REF!</v>
      </c>
      <c r="J27" s="126" t="e">
        <f t="shared" si="1"/>
        <v>#REF!</v>
      </c>
      <c r="T27" s="39" t="s">
        <v>210</v>
      </c>
      <c r="U27" s="44">
        <v>17</v>
      </c>
      <c r="V27" s="40">
        <v>74122443.75</v>
      </c>
      <c r="W27" s="44">
        <v>3</v>
      </c>
      <c r="X27" s="40">
        <v>16399921.25</v>
      </c>
      <c r="Y27" s="45">
        <v>20</v>
      </c>
      <c r="Z27" s="46">
        <v>90522365</v>
      </c>
      <c r="AA27" s="54" t="e">
        <f t="shared" si="2"/>
        <v>#REF!</v>
      </c>
    </row>
    <row r="28" spans="1:27" ht="12.75">
      <c r="A28" s="21" t="s">
        <v>211</v>
      </c>
      <c r="B28" s="22" t="e">
        <f>+#REF!</f>
        <v>#REF!</v>
      </c>
      <c r="C28" s="23" t="e">
        <f>+#REF!</f>
        <v>#REF!</v>
      </c>
      <c r="D28" s="22" t="e">
        <f>+#REF!</f>
        <v>#REF!</v>
      </c>
      <c r="E28" s="23" t="e">
        <f>+#REF!</f>
        <v>#REF!</v>
      </c>
      <c r="F28" s="22" t="e">
        <f>+#REF!</f>
        <v>#REF!</v>
      </c>
      <c r="G28" s="23" t="e">
        <f>+#REF!</f>
        <v>#REF!</v>
      </c>
      <c r="H28" s="24" t="e">
        <f t="shared" si="0"/>
        <v>#REF!</v>
      </c>
      <c r="I28" s="25" t="e">
        <f t="shared" si="0"/>
        <v>#REF!</v>
      </c>
      <c r="J28" s="126" t="e">
        <f t="shared" si="1"/>
        <v>#REF!</v>
      </c>
      <c r="T28" s="39" t="s">
        <v>211</v>
      </c>
      <c r="U28" s="44">
        <v>19</v>
      </c>
      <c r="V28" s="40">
        <v>296692760.3124999</v>
      </c>
      <c r="W28" s="44">
        <v>0</v>
      </c>
      <c r="X28" s="40">
        <v>0</v>
      </c>
      <c r="Y28" s="45">
        <v>19</v>
      </c>
      <c r="Z28" s="46">
        <v>296692760.3124999</v>
      </c>
      <c r="AA28" s="54" t="e">
        <f t="shared" si="2"/>
        <v>#REF!</v>
      </c>
    </row>
    <row r="29" spans="1:27" ht="12.75">
      <c r="A29" s="21" t="s">
        <v>212</v>
      </c>
      <c r="B29" s="22" t="e">
        <f>+#REF!</f>
        <v>#REF!</v>
      </c>
      <c r="C29" s="23" t="e">
        <f>+#REF!</f>
        <v>#REF!</v>
      </c>
      <c r="D29" s="22" t="e">
        <f>+#REF!</f>
        <v>#REF!</v>
      </c>
      <c r="E29" s="23" t="e">
        <f>+#REF!</f>
        <v>#REF!</v>
      </c>
      <c r="F29" s="22" t="e">
        <f>+#REF!</f>
        <v>#REF!</v>
      </c>
      <c r="G29" s="23" t="e">
        <f>+#REF!</f>
        <v>#REF!</v>
      </c>
      <c r="H29" s="24" t="e">
        <f t="shared" si="0"/>
        <v>#REF!</v>
      </c>
      <c r="I29" s="25" t="e">
        <f t="shared" si="0"/>
        <v>#REF!</v>
      </c>
      <c r="J29" s="126" t="e">
        <f t="shared" si="1"/>
        <v>#REF!</v>
      </c>
      <c r="T29" s="39" t="s">
        <v>212</v>
      </c>
      <c r="U29" s="44">
        <v>10</v>
      </c>
      <c r="V29" s="40">
        <v>66697826.11979167</v>
      </c>
      <c r="W29" s="44">
        <v>0</v>
      </c>
      <c r="X29" s="40">
        <v>0</v>
      </c>
      <c r="Y29" s="45">
        <v>10</v>
      </c>
      <c r="Z29" s="46">
        <v>66697826.11979167</v>
      </c>
      <c r="AA29" s="54" t="e">
        <f t="shared" si="2"/>
        <v>#REF!</v>
      </c>
    </row>
    <row r="30" spans="1:27" ht="12.75">
      <c r="A30" s="21"/>
      <c r="B30" s="22"/>
      <c r="C30" s="23"/>
      <c r="D30" s="22"/>
      <c r="E30" s="23"/>
      <c r="F30" s="22"/>
      <c r="G30" s="23"/>
      <c r="H30" s="24"/>
      <c r="I30" s="25"/>
      <c r="T30" s="39"/>
      <c r="U30" s="44"/>
      <c r="V30" s="40"/>
      <c r="W30" s="44"/>
      <c r="X30" s="40"/>
      <c r="Y30" s="45"/>
      <c r="Z30" s="46"/>
      <c r="AA30" s="52"/>
    </row>
    <row r="31" spans="1:27" ht="13.5" thickBot="1">
      <c r="A31" s="26" t="s">
        <v>213</v>
      </c>
      <c r="B31" s="27" t="e">
        <f aca="true" t="shared" si="3" ref="B31:G31">SUM(B24:B30)</f>
        <v>#REF!</v>
      </c>
      <c r="C31" s="28" t="e">
        <f t="shared" si="3"/>
        <v>#REF!</v>
      </c>
      <c r="D31" s="27" t="e">
        <f t="shared" si="3"/>
        <v>#REF!</v>
      </c>
      <c r="E31" s="28" t="e">
        <f t="shared" si="3"/>
        <v>#REF!</v>
      </c>
      <c r="F31" s="27" t="e">
        <f t="shared" si="3"/>
        <v>#REF!</v>
      </c>
      <c r="G31" s="61" t="e">
        <f t="shared" si="3"/>
        <v>#REF!</v>
      </c>
      <c r="H31" s="70" t="e">
        <f>+B31+D31+F31</f>
        <v>#REF!</v>
      </c>
      <c r="I31" s="29" t="e">
        <f>+C31+E31+G31</f>
        <v>#REF!</v>
      </c>
      <c r="J31" s="126"/>
      <c r="N31" s="35"/>
      <c r="T31" s="41" t="s">
        <v>213</v>
      </c>
      <c r="U31" s="47">
        <v>192</v>
      </c>
      <c r="V31" s="42">
        <v>1723159637.0052083</v>
      </c>
      <c r="W31" s="47">
        <v>29</v>
      </c>
      <c r="X31" s="42">
        <v>248560991.015625</v>
      </c>
      <c r="Y31" s="48">
        <v>221</v>
      </c>
      <c r="Z31" s="49">
        <v>1971720628.0208333</v>
      </c>
      <c r="AA31" s="57" t="e">
        <f>+I31-Z31</f>
        <v>#REF!</v>
      </c>
    </row>
    <row r="32" spans="1:9" ht="12.75">
      <c r="A32" s="7"/>
      <c r="B32" s="6"/>
      <c r="C32" s="30"/>
      <c r="D32" s="30"/>
      <c r="E32" s="30"/>
      <c r="F32" s="30"/>
      <c r="G32" s="30"/>
      <c r="H32" s="50"/>
      <c r="I32" s="51"/>
    </row>
    <row r="33" spans="1:9" ht="12.75">
      <c r="A33" s="7"/>
      <c r="B33" s="6"/>
      <c r="C33" s="30"/>
      <c r="D33" s="30"/>
      <c r="E33" s="30"/>
      <c r="F33" s="30"/>
      <c r="G33" s="30"/>
      <c r="H33" s="62"/>
      <c r="I33" s="51" t="e">
        <f>+I31+C64</f>
        <v>#REF!</v>
      </c>
    </row>
    <row r="34" ht="12.75">
      <c r="I34" s="126" t="e">
        <f>+I33-'[1]PLAZAS EXTRAORD.'!$AD$186</f>
        <v>#REF!</v>
      </c>
    </row>
    <row r="35" spans="1:7" ht="15.75">
      <c r="A35" s="253" t="s">
        <v>226</v>
      </c>
      <c r="B35" s="253"/>
      <c r="C35" s="253"/>
      <c r="D35" s="253"/>
      <c r="E35" s="253"/>
      <c r="F35" s="253"/>
      <c r="G35" s="253"/>
    </row>
    <row r="36" spans="1:7" ht="15.75">
      <c r="A36" s="8"/>
      <c r="B36" s="8"/>
      <c r="C36" s="8"/>
      <c r="D36" s="8"/>
      <c r="E36" s="8"/>
      <c r="F36" s="8"/>
      <c r="G36" s="8"/>
    </row>
    <row r="37" spans="1:7" ht="15.75">
      <c r="A37" s="66" t="s">
        <v>222</v>
      </c>
      <c r="B37" s="8"/>
      <c r="C37" s="8"/>
      <c r="D37" s="8"/>
      <c r="E37" s="8"/>
      <c r="F37" s="8"/>
      <c r="G37" s="8"/>
    </row>
    <row r="38" spans="1:7" ht="16.5" thickBot="1">
      <c r="A38" s="66"/>
      <c r="B38" s="8"/>
      <c r="C38" s="8"/>
      <c r="D38" s="8"/>
      <c r="E38" s="8"/>
      <c r="F38" s="8"/>
      <c r="G38" s="8"/>
    </row>
    <row r="39" spans="1:7" ht="15.75">
      <c r="A39" s="254" t="s">
        <v>214</v>
      </c>
      <c r="B39" s="254"/>
      <c r="C39" s="255"/>
      <c r="D39" s="8"/>
      <c r="E39" s="252" t="s">
        <v>225</v>
      </c>
      <c r="F39" s="252"/>
      <c r="G39" s="8"/>
    </row>
    <row r="40" spans="1:7" ht="16.5" thickBot="1">
      <c r="A40" s="256" t="s">
        <v>216</v>
      </c>
      <c r="B40" s="256"/>
      <c r="C40" s="257"/>
      <c r="D40" s="8"/>
      <c r="E40" s="127"/>
      <c r="F40" s="127"/>
      <c r="G40" s="8"/>
    </row>
    <row r="41" spans="1:7" ht="16.5" thickBot="1">
      <c r="A41" s="19" t="s">
        <v>204</v>
      </c>
      <c r="B41" s="17" t="s">
        <v>205</v>
      </c>
      <c r="C41" s="19" t="s">
        <v>206</v>
      </c>
      <c r="D41" s="8"/>
      <c r="E41" s="128"/>
      <c r="F41" s="128"/>
      <c r="G41" s="8"/>
    </row>
    <row r="42" spans="1:7" ht="16.5" thickBot="1">
      <c r="A42" s="21" t="s">
        <v>207</v>
      </c>
      <c r="B42" s="32">
        <v>12</v>
      </c>
      <c r="C42" s="23">
        <v>50568449.33333332</v>
      </c>
      <c r="D42" s="8"/>
      <c r="E42" s="129" t="s">
        <v>220</v>
      </c>
      <c r="F42" s="130" t="s">
        <v>221</v>
      </c>
      <c r="G42" s="8"/>
    </row>
    <row r="43" spans="1:7" ht="15.75">
      <c r="A43" s="21" t="s">
        <v>208</v>
      </c>
      <c r="B43" s="32">
        <v>60</v>
      </c>
      <c r="C43" s="23">
        <v>450285628.79583323</v>
      </c>
      <c r="D43" s="8"/>
      <c r="E43" s="133" t="e">
        <f aca="true" t="shared" si="4" ref="E43:F47">+B57-B42</f>
        <v>#REF!</v>
      </c>
      <c r="F43" s="46" t="e">
        <f t="shared" si="4"/>
        <v>#REF!</v>
      </c>
      <c r="G43" s="8"/>
    </row>
    <row r="44" spans="1:7" ht="15.75">
      <c r="A44" s="21" t="s">
        <v>209</v>
      </c>
      <c r="B44" s="32">
        <v>5</v>
      </c>
      <c r="C44" s="23">
        <v>64891079.525</v>
      </c>
      <c r="D44" s="8"/>
      <c r="E44" s="133" t="e">
        <f t="shared" si="4"/>
        <v>#REF!</v>
      </c>
      <c r="F44" s="46" t="e">
        <f t="shared" si="4"/>
        <v>#REF!</v>
      </c>
      <c r="G44" s="8"/>
    </row>
    <row r="45" spans="1:7" ht="15.75">
      <c r="A45" s="21" t="s">
        <v>210</v>
      </c>
      <c r="B45" s="32">
        <v>6</v>
      </c>
      <c r="C45" s="23">
        <v>112542163.24999999</v>
      </c>
      <c r="D45" s="8"/>
      <c r="E45" s="133" t="e">
        <f t="shared" si="4"/>
        <v>#REF!</v>
      </c>
      <c r="F45" s="46" t="e">
        <f t="shared" si="4"/>
        <v>#REF!</v>
      </c>
      <c r="G45" s="8"/>
    </row>
    <row r="46" spans="1:7" ht="15.75">
      <c r="A46" s="21" t="s">
        <v>211</v>
      </c>
      <c r="B46" s="32">
        <v>1</v>
      </c>
      <c r="C46" s="23">
        <v>1256114.7</v>
      </c>
      <c r="D46" s="8"/>
      <c r="E46" s="133" t="e">
        <f>+B60</f>
        <v>#REF!</v>
      </c>
      <c r="F46" s="46" t="e">
        <f>+C60</f>
        <v>#REF!</v>
      </c>
      <c r="G46" s="8"/>
    </row>
    <row r="47" spans="1:7" ht="16.5" thickBot="1">
      <c r="A47" s="21" t="s">
        <v>212</v>
      </c>
      <c r="B47" s="32">
        <v>7</v>
      </c>
      <c r="C47" s="23">
        <v>85072765.52499999</v>
      </c>
      <c r="D47" s="8"/>
      <c r="E47" s="133" t="e">
        <f t="shared" si="4"/>
        <v>#REF!</v>
      </c>
      <c r="F47" s="46" t="e">
        <f t="shared" si="4"/>
        <v>#REF!</v>
      </c>
      <c r="G47" s="8"/>
    </row>
    <row r="48" spans="1:7" ht="15.75">
      <c r="A48" s="21"/>
      <c r="B48" s="32"/>
      <c r="C48" s="23"/>
      <c r="D48" s="8"/>
      <c r="E48" s="134" t="e">
        <f>SUM(E43:E47)</f>
        <v>#REF!</v>
      </c>
      <c r="F48" s="135" t="e">
        <f>SUM(F43:F47)</f>
        <v>#REF!</v>
      </c>
      <c r="G48" s="8"/>
    </row>
    <row r="49" spans="1:7" ht="16.5" thickBot="1">
      <c r="A49" s="26" t="s">
        <v>213</v>
      </c>
      <c r="B49" s="33">
        <v>91</v>
      </c>
      <c r="C49" s="28">
        <v>764616201.1291666</v>
      </c>
      <c r="D49" s="8"/>
      <c r="E49" s="58"/>
      <c r="F49" s="58"/>
      <c r="G49" s="8"/>
    </row>
    <row r="50" spans="1:6" ht="12.75">
      <c r="A50" s="71"/>
      <c r="B50" s="71"/>
      <c r="C50" s="71"/>
      <c r="E50" s="59"/>
      <c r="F50" s="51"/>
    </row>
    <row r="51" spans="1:6" ht="12.75">
      <c r="A51" s="71"/>
      <c r="B51" s="71"/>
      <c r="C51" s="71"/>
      <c r="E51" s="58"/>
      <c r="F51" s="58"/>
    </row>
    <row r="52" spans="1:3" ht="12.75">
      <c r="A52" s="66" t="s">
        <v>223</v>
      </c>
      <c r="B52" s="71"/>
      <c r="C52" s="71"/>
    </row>
    <row r="53" spans="1:3" ht="13.5" thickBot="1">
      <c r="A53" s="72"/>
      <c r="B53" s="71"/>
      <c r="C53" s="71"/>
    </row>
    <row r="54" spans="1:3" ht="12.75">
      <c r="A54" s="254" t="s">
        <v>214</v>
      </c>
      <c r="B54" s="254"/>
      <c r="C54" s="255"/>
    </row>
    <row r="55" spans="1:3" ht="13.5" thickBot="1">
      <c r="A55" s="256" t="s">
        <v>216</v>
      </c>
      <c r="B55" s="256"/>
      <c r="C55" s="257"/>
    </row>
    <row r="56" spans="1:3" ht="13.5" thickBot="1">
      <c r="A56" s="19" t="s">
        <v>204</v>
      </c>
      <c r="B56" s="17" t="s">
        <v>205</v>
      </c>
      <c r="C56" s="17" t="s">
        <v>206</v>
      </c>
    </row>
    <row r="57" spans="1:3" ht="12.75">
      <c r="A57" s="21" t="s">
        <v>207</v>
      </c>
      <c r="B57" s="32" t="e">
        <f>+EXTRAORD!#REF!</f>
        <v>#REF!</v>
      </c>
      <c r="C57" s="60" t="e">
        <f>+EXTRAORD!#REF!</f>
        <v>#REF!</v>
      </c>
    </row>
    <row r="58" spans="1:3" ht="12.75">
      <c r="A58" s="21" t="s">
        <v>208</v>
      </c>
      <c r="B58" s="32" t="e">
        <f>+EXTRAORD!#REF!</f>
        <v>#REF!</v>
      </c>
      <c r="C58" s="60" t="e">
        <f>+EXTRAORD!#REF!</f>
        <v>#REF!</v>
      </c>
    </row>
    <row r="59" spans="1:3" ht="12.75">
      <c r="A59" s="21" t="s">
        <v>209</v>
      </c>
      <c r="B59" s="32" t="e">
        <f>+EXTRAORD!#REF!</f>
        <v>#REF!</v>
      </c>
      <c r="C59" s="60" t="e">
        <f>+EXTRAORD!#REF!</f>
        <v>#REF!</v>
      </c>
    </row>
    <row r="60" spans="1:3" ht="12.75">
      <c r="A60" s="21" t="s">
        <v>210</v>
      </c>
      <c r="B60" s="32" t="e">
        <f>+EXTRAORD!#REF!</f>
        <v>#REF!</v>
      </c>
      <c r="C60" s="60" t="e">
        <f>+EXTRAORD!#REF!</f>
        <v>#REF!</v>
      </c>
    </row>
    <row r="61" spans="1:3" ht="12.75">
      <c r="A61" s="21" t="s">
        <v>211</v>
      </c>
      <c r="B61" s="32" t="e">
        <f>+EXTRAORD!#REF!</f>
        <v>#REF!</v>
      </c>
      <c r="C61" s="60" t="e">
        <f>+EXTRAORD!#REF!</f>
        <v>#REF!</v>
      </c>
    </row>
    <row r="62" spans="1:3" ht="12.75">
      <c r="A62" s="21" t="s">
        <v>212</v>
      </c>
      <c r="B62" s="32" t="e">
        <f>+EXTRAORD!#REF!</f>
        <v>#REF!</v>
      </c>
      <c r="C62" s="60" t="e">
        <f>+EXTRAORD!#REF!</f>
        <v>#REF!</v>
      </c>
    </row>
    <row r="63" spans="1:3" ht="12.75">
      <c r="A63" s="21"/>
      <c r="B63" s="32"/>
      <c r="C63" s="60"/>
    </row>
    <row r="64" spans="1:5" ht="13.5" thickBot="1">
      <c r="A64" s="21" t="s">
        <v>213</v>
      </c>
      <c r="B64" s="32" t="e">
        <f>SUM(B57:B63)</f>
        <v>#REF!</v>
      </c>
      <c r="C64" s="61" t="e">
        <f>SUM(C57:C63)</f>
        <v>#REF!</v>
      </c>
      <c r="D64" s="68"/>
      <c r="E64" s="68"/>
    </row>
    <row r="65" spans="1:5" ht="12.75">
      <c r="A65" s="31"/>
      <c r="B65" s="31"/>
      <c r="C65" s="31"/>
      <c r="D65" s="68"/>
      <c r="E65" s="68"/>
    </row>
    <row r="67" spans="1:3" s="58" customFormat="1" ht="12.75">
      <c r="A67" s="175"/>
      <c r="B67" s="175"/>
      <c r="C67" s="175"/>
    </row>
    <row r="68" spans="1:3" ht="13.5" thickBot="1">
      <c r="A68" s="159"/>
      <c r="B68" s="159"/>
      <c r="C68" s="31"/>
    </row>
    <row r="69" spans="1:2" ht="13.5" thickBot="1">
      <c r="A69" s="260" t="s">
        <v>307</v>
      </c>
      <c r="B69" s="260"/>
    </row>
    <row r="70" spans="1:2" ht="13.5" thickBot="1">
      <c r="A70" s="173" t="s">
        <v>204</v>
      </c>
      <c r="B70" s="176" t="s">
        <v>205</v>
      </c>
    </row>
    <row r="71" spans="1:2" ht="12.75">
      <c r="A71" s="174" t="s">
        <v>308</v>
      </c>
      <c r="B71" s="62">
        <v>44</v>
      </c>
    </row>
    <row r="72" spans="1:2" ht="12.75">
      <c r="A72" s="174" t="s">
        <v>315</v>
      </c>
      <c r="B72" s="62"/>
    </row>
    <row r="73" spans="1:2" ht="12.75">
      <c r="A73" s="174" t="s">
        <v>314</v>
      </c>
      <c r="B73" s="62"/>
    </row>
    <row r="74" spans="1:2" ht="12.75">
      <c r="A74" s="174" t="s">
        <v>309</v>
      </c>
      <c r="B74" s="62">
        <v>96</v>
      </c>
    </row>
    <row r="75" spans="1:2" ht="12.75">
      <c r="A75" s="174" t="s">
        <v>310</v>
      </c>
      <c r="B75" s="62">
        <v>32</v>
      </c>
    </row>
    <row r="76" spans="1:2" ht="12.75">
      <c r="A76" s="174" t="s">
        <v>311</v>
      </c>
      <c r="B76" s="62">
        <v>20</v>
      </c>
    </row>
    <row r="77" spans="1:2" ht="12.75">
      <c r="A77" s="174" t="s">
        <v>312</v>
      </c>
      <c r="B77" s="62">
        <v>19</v>
      </c>
    </row>
    <row r="78" spans="1:2" ht="12.75">
      <c r="A78" s="174" t="s">
        <v>313</v>
      </c>
      <c r="B78" s="62">
        <v>10</v>
      </c>
    </row>
    <row r="79" spans="1:2" ht="12.75">
      <c r="A79" s="177" t="s">
        <v>213</v>
      </c>
      <c r="B79" s="178">
        <f>SUM(B71:B78)</f>
        <v>221</v>
      </c>
    </row>
  </sheetData>
  <mergeCells count="25">
    <mergeCell ref="A69:B69"/>
    <mergeCell ref="T20:Z20"/>
    <mergeCell ref="T21:Z21"/>
    <mergeCell ref="U22:V22"/>
    <mergeCell ref="W22:X22"/>
    <mergeCell ref="Y22:Z22"/>
    <mergeCell ref="A1:G1"/>
    <mergeCell ref="F6:G6"/>
    <mergeCell ref="A54:C54"/>
    <mergeCell ref="A55:C55"/>
    <mergeCell ref="B6:C6"/>
    <mergeCell ref="D6:E6"/>
    <mergeCell ref="A20:I20"/>
    <mergeCell ref="A21:I21"/>
    <mergeCell ref="B22:C22"/>
    <mergeCell ref="D22:E22"/>
    <mergeCell ref="I4:J4"/>
    <mergeCell ref="A35:G35"/>
    <mergeCell ref="A39:C39"/>
    <mergeCell ref="A40:C40"/>
    <mergeCell ref="E39:F39"/>
    <mergeCell ref="A4:G4"/>
    <mergeCell ref="A5:G5"/>
    <mergeCell ref="H22:I22"/>
    <mergeCell ref="F22:G22"/>
  </mergeCells>
  <printOptions horizontalCentered="1"/>
  <pageMargins left="0.75" right="0.75" top="0.4330708661417323" bottom="0.7480314960629921" header="0" footer="0"/>
  <pageSetup horizontalDpi="600" verticalDpi="600" orientation="landscape" paperSize="129" scale="9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47"/>
  <sheetViews>
    <sheetView zoomScale="80" zoomScaleNormal="80" workbookViewId="0" topLeftCell="A1">
      <selection activeCell="A6" sqref="A6:N25"/>
    </sheetView>
  </sheetViews>
  <sheetFormatPr defaultColWidth="11.421875" defaultRowHeight="12.75"/>
  <cols>
    <col min="1" max="1" width="2.28125" style="31" bestFit="1" customWidth="1"/>
    <col min="2" max="2" width="24.8515625" style="31" customWidth="1"/>
    <col min="3" max="3" width="18.00390625" style="31" hidden="1" customWidth="1"/>
    <col min="4" max="4" width="14.8515625" style="31" hidden="1" customWidth="1"/>
    <col min="5" max="5" width="17.421875" style="31" hidden="1" customWidth="1"/>
    <col min="6" max="6" width="15.00390625" style="31" hidden="1" customWidth="1"/>
    <col min="7" max="7" width="13.57421875" style="31" hidden="1" customWidth="1"/>
    <col min="8" max="8" width="12.28125" style="31" hidden="1" customWidth="1"/>
    <col min="9" max="9" width="17.8515625" style="31" customWidth="1"/>
    <col min="10" max="10" width="14.140625" style="31" customWidth="1"/>
    <col min="11" max="11" width="15.140625" style="31" customWidth="1"/>
    <col min="12" max="12" width="17.7109375" style="31" customWidth="1"/>
    <col min="13" max="13" width="16.421875" style="31" customWidth="1"/>
    <col min="14" max="14" width="10.7109375" style="31" customWidth="1"/>
    <col min="15" max="15" width="14.57421875" style="31" bestFit="1" customWidth="1"/>
    <col min="16" max="16" width="14.7109375" style="31" bestFit="1" customWidth="1"/>
    <col min="17" max="16384" width="11.421875" style="31" customWidth="1"/>
  </cols>
  <sheetData>
    <row r="2" spans="1:12" ht="12.75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1:12" ht="29.25" customHeight="1">
      <c r="A3" s="247" t="s">
        <v>227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</row>
    <row r="4" spans="1:12" ht="12.75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</row>
    <row r="5" spans="1:13" ht="13.5" thickBo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1:14" ht="82.5" customHeight="1" thickBot="1">
      <c r="A6" s="161"/>
      <c r="B6" s="162" t="s">
        <v>228</v>
      </c>
      <c r="C6" s="162" t="s">
        <v>229</v>
      </c>
      <c r="D6" s="162" t="s">
        <v>230</v>
      </c>
      <c r="E6" s="162" t="s">
        <v>209</v>
      </c>
      <c r="F6" s="162" t="s">
        <v>210</v>
      </c>
      <c r="G6" s="162" t="s">
        <v>211</v>
      </c>
      <c r="H6" s="162" t="s">
        <v>231</v>
      </c>
      <c r="I6" s="162" t="s">
        <v>265</v>
      </c>
      <c r="J6" s="162" t="s">
        <v>304</v>
      </c>
      <c r="K6" s="162" t="s">
        <v>305</v>
      </c>
      <c r="L6" s="162" t="s">
        <v>264</v>
      </c>
      <c r="M6" s="163" t="s">
        <v>232</v>
      </c>
      <c r="N6" s="164" t="s">
        <v>306</v>
      </c>
    </row>
    <row r="7" spans="1:16" ht="28.5" customHeight="1">
      <c r="A7" s="165"/>
      <c r="B7" s="166" t="s">
        <v>203</v>
      </c>
      <c r="C7" s="167">
        <f>SUM(C9:C25)+1334583</f>
        <v>20980622040</v>
      </c>
      <c r="D7" s="167">
        <f>SUM(D9:D25)+1585766+73265</f>
        <v>36386117312</v>
      </c>
      <c r="E7" s="167">
        <f>SUM(E9:E25)+8874435</f>
        <v>21578481661</v>
      </c>
      <c r="F7" s="167">
        <f>SUM(F9:F25)+3053661</f>
        <v>11632621076</v>
      </c>
      <c r="G7" s="167">
        <f>SUM(G9:G25)+671611</f>
        <v>6712334021</v>
      </c>
      <c r="H7" s="167">
        <f>SUM(H9:H25)</f>
        <v>287115527</v>
      </c>
      <c r="I7" s="167">
        <f>+H7+G7+F7+E7+D7+C7</f>
        <v>97577291637</v>
      </c>
      <c r="J7" s="167">
        <f>SUM(J9:J25)+1</f>
        <v>345600862</v>
      </c>
      <c r="K7" s="167">
        <f>SUM(K9:K25)+1</f>
        <v>2702882787</v>
      </c>
      <c r="L7" s="167">
        <f>+K7+J7+I7</f>
        <v>100625775286</v>
      </c>
      <c r="M7" s="167">
        <f>SUM(M9:M25)</f>
        <v>87618115171</v>
      </c>
      <c r="N7" s="168">
        <f>+L7/M7-1</f>
        <v>0.14845857034944876</v>
      </c>
      <c r="O7" s="64"/>
      <c r="P7" s="75"/>
    </row>
    <row r="8" spans="1:16" ht="11.25" customHeight="1">
      <c r="A8" s="165"/>
      <c r="B8" s="166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8"/>
      <c r="O8" s="125"/>
      <c r="P8" s="75"/>
    </row>
    <row r="9" spans="1:14" ht="19.5" customHeight="1">
      <c r="A9" s="165">
        <v>0</v>
      </c>
      <c r="B9" s="165" t="s">
        <v>233</v>
      </c>
      <c r="C9" s="169">
        <v>12301656302</v>
      </c>
      <c r="D9" s="169">
        <v>27641237733</v>
      </c>
      <c r="E9" s="169">
        <v>14805683966</v>
      </c>
      <c r="F9" s="169">
        <v>8672668191</v>
      </c>
      <c r="G9" s="169">
        <v>5089369002</v>
      </c>
      <c r="H9" s="169">
        <v>0</v>
      </c>
      <c r="I9" s="169">
        <f>SUM(C9:H9)</f>
        <v>68510615194</v>
      </c>
      <c r="J9" s="169">
        <v>254238242</v>
      </c>
      <c r="K9" s="169">
        <v>2011498310</v>
      </c>
      <c r="L9" s="169">
        <f>SUM(I9:K9)</f>
        <v>70776351746</v>
      </c>
      <c r="M9" s="169">
        <v>62533625788</v>
      </c>
      <c r="N9" s="170">
        <f aca="true" t="shared" si="0" ref="N9:N25">+L9/M9-1</f>
        <v>0.13181269843434773</v>
      </c>
    </row>
    <row r="10" spans="1:14" ht="14.25">
      <c r="A10" s="165"/>
      <c r="B10" s="165"/>
      <c r="C10" s="169"/>
      <c r="D10" s="169"/>
      <c r="E10" s="169"/>
      <c r="F10" s="169"/>
      <c r="G10" s="169"/>
      <c r="H10" s="165"/>
      <c r="I10" s="169"/>
      <c r="J10" s="169"/>
      <c r="K10" s="169"/>
      <c r="L10" s="169"/>
      <c r="M10" s="169"/>
      <c r="N10" s="170"/>
    </row>
    <row r="11" spans="1:14" ht="14.25">
      <c r="A11" s="165">
        <v>1</v>
      </c>
      <c r="B11" s="165" t="s">
        <v>234</v>
      </c>
      <c r="C11" s="169">
        <v>2456852630</v>
      </c>
      <c r="D11" s="169">
        <v>1439087842</v>
      </c>
      <c r="E11" s="169">
        <v>874812447</v>
      </c>
      <c r="F11" s="169">
        <v>419390717</v>
      </c>
      <c r="G11" s="169">
        <v>312124597</v>
      </c>
      <c r="H11" s="169">
        <v>63940596</v>
      </c>
      <c r="I11" s="169">
        <f>SUM(C11:H11)</f>
        <v>5566208829</v>
      </c>
      <c r="J11" s="169">
        <v>22045711</v>
      </c>
      <c r="K11" s="169">
        <v>136029482</v>
      </c>
      <c r="L11" s="169">
        <f aca="true" t="shared" si="1" ref="L11:L23">SUM(I11:K11)</f>
        <v>5724284022</v>
      </c>
      <c r="M11" s="169">
        <v>4925360595</v>
      </c>
      <c r="N11" s="170">
        <f t="shared" si="0"/>
        <v>0.1622060784363748</v>
      </c>
    </row>
    <row r="12" spans="1:14" ht="14.25">
      <c r="A12" s="165"/>
      <c r="B12" s="165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5"/>
      <c r="N12" s="170"/>
    </row>
    <row r="13" spans="1:14" ht="14.25">
      <c r="A13" s="165">
        <v>2</v>
      </c>
      <c r="B13" s="165" t="s">
        <v>235</v>
      </c>
      <c r="C13" s="169">
        <v>993683146</v>
      </c>
      <c r="D13" s="169">
        <v>414191671</v>
      </c>
      <c r="E13" s="169">
        <v>1215861294</v>
      </c>
      <c r="F13" s="169">
        <v>213371271</v>
      </c>
      <c r="G13" s="169">
        <v>50736245</v>
      </c>
      <c r="H13" s="169">
        <v>20339931</v>
      </c>
      <c r="I13" s="169">
        <f>SUM(C13:H13)</f>
        <v>2908183558</v>
      </c>
      <c r="J13" s="169">
        <v>5107569</v>
      </c>
      <c r="K13" s="169">
        <v>46176431</v>
      </c>
      <c r="L13" s="169">
        <f t="shared" si="1"/>
        <v>2959467558</v>
      </c>
      <c r="M13" s="169">
        <v>2589757698</v>
      </c>
      <c r="N13" s="170">
        <f t="shared" si="0"/>
        <v>0.14275847515986406</v>
      </c>
    </row>
    <row r="14" spans="1:14" ht="14.25">
      <c r="A14" s="165"/>
      <c r="B14" s="165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5"/>
      <c r="N14" s="170"/>
    </row>
    <row r="15" spans="1:14" ht="14.25">
      <c r="A15" s="165">
        <v>3</v>
      </c>
      <c r="B15" s="165" t="s">
        <v>236</v>
      </c>
      <c r="C15" s="169">
        <v>1181252973</v>
      </c>
      <c r="D15" s="169">
        <v>141993605</v>
      </c>
      <c r="E15" s="169">
        <v>957761782</v>
      </c>
      <c r="F15" s="169">
        <v>140444766</v>
      </c>
      <c r="G15" s="169">
        <v>18059203</v>
      </c>
      <c r="H15" s="169">
        <v>107350000</v>
      </c>
      <c r="I15" s="169">
        <f>SUM(C15:H15)</f>
        <v>2546862329</v>
      </c>
      <c r="J15" s="169">
        <v>1034000</v>
      </c>
      <c r="K15" s="169">
        <v>16334104</v>
      </c>
      <c r="L15" s="169">
        <f t="shared" si="1"/>
        <v>2564230433</v>
      </c>
      <c r="M15" s="169">
        <v>1650801874</v>
      </c>
      <c r="N15" s="170">
        <f t="shared" si="0"/>
        <v>0.5533241592382636</v>
      </c>
    </row>
    <row r="16" spans="1:14" ht="14.25">
      <c r="A16" s="165"/>
      <c r="B16" s="165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5"/>
      <c r="N16" s="170"/>
    </row>
    <row r="17" spans="1:14" ht="14.25">
      <c r="A17" s="165">
        <v>5</v>
      </c>
      <c r="B17" s="165" t="s">
        <v>237</v>
      </c>
      <c r="C17" s="169">
        <v>129285003</v>
      </c>
      <c r="D17" s="169">
        <v>12450000</v>
      </c>
      <c r="E17" s="169">
        <v>19250004</v>
      </c>
      <c r="F17" s="169">
        <v>12750000</v>
      </c>
      <c r="G17" s="169">
        <v>1068513</v>
      </c>
      <c r="H17" s="169">
        <v>83620000</v>
      </c>
      <c r="I17" s="169">
        <f>SUM(C17:H17)</f>
        <v>258423520</v>
      </c>
      <c r="J17" s="169">
        <v>0</v>
      </c>
      <c r="K17" s="169">
        <v>0</v>
      </c>
      <c r="L17" s="169">
        <f t="shared" si="1"/>
        <v>258423520</v>
      </c>
      <c r="M17" s="169">
        <v>88401200</v>
      </c>
      <c r="N17" s="170">
        <f t="shared" si="0"/>
        <v>1.9233033035750644</v>
      </c>
    </row>
    <row r="18" spans="1:14" ht="14.25">
      <c r="A18" s="165"/>
      <c r="B18" s="165"/>
      <c r="C18" s="169"/>
      <c r="D18" s="169"/>
      <c r="E18" s="169"/>
      <c r="F18" s="169"/>
      <c r="G18" s="169"/>
      <c r="H18" s="169"/>
      <c r="I18" s="169"/>
      <c r="J18" s="165"/>
      <c r="K18" s="165"/>
      <c r="L18" s="169"/>
      <c r="M18" s="165"/>
      <c r="N18" s="170"/>
    </row>
    <row r="19" spans="1:14" ht="14.25">
      <c r="A19" s="165">
        <v>6</v>
      </c>
      <c r="B19" s="165" t="s">
        <v>238</v>
      </c>
      <c r="C19" s="169">
        <v>3849780528</v>
      </c>
      <c r="D19" s="169">
        <v>6607922487</v>
      </c>
      <c r="E19" s="169">
        <v>3594003807</v>
      </c>
      <c r="F19" s="169">
        <v>2080914771</v>
      </c>
      <c r="G19" s="169">
        <v>1216815455</v>
      </c>
      <c r="H19" s="169">
        <v>11865000</v>
      </c>
      <c r="I19" s="169">
        <f>SUM(C19:H19)</f>
        <v>17361302048</v>
      </c>
      <c r="J19" s="169">
        <v>61815482</v>
      </c>
      <c r="K19" s="169">
        <v>483560621</v>
      </c>
      <c r="L19" s="169">
        <f t="shared" si="1"/>
        <v>17906678151</v>
      </c>
      <c r="M19" s="169">
        <v>15428556168</v>
      </c>
      <c r="N19" s="170">
        <f t="shared" si="0"/>
        <v>0.1606191762868785</v>
      </c>
    </row>
    <row r="20" spans="1:14" ht="14.25">
      <c r="A20" s="165"/>
      <c r="B20" s="165"/>
      <c r="C20" s="169"/>
      <c r="D20" s="169"/>
      <c r="E20" s="169"/>
      <c r="F20" s="169"/>
      <c r="G20" s="165"/>
      <c r="H20" s="165"/>
      <c r="I20" s="169"/>
      <c r="J20" s="169"/>
      <c r="K20" s="169"/>
      <c r="L20" s="169"/>
      <c r="M20" s="165"/>
      <c r="N20" s="170"/>
    </row>
    <row r="21" spans="1:14" ht="14.25">
      <c r="A21" s="165">
        <v>7</v>
      </c>
      <c r="B21" s="165" t="s">
        <v>239</v>
      </c>
      <c r="C21" s="169">
        <v>66776875</v>
      </c>
      <c r="D21" s="169">
        <v>127574943</v>
      </c>
      <c r="E21" s="169">
        <v>68333926</v>
      </c>
      <c r="F21" s="169">
        <v>40027699</v>
      </c>
      <c r="G21" s="169">
        <v>23489395</v>
      </c>
      <c r="H21" s="169">
        <v>0</v>
      </c>
      <c r="I21" s="169">
        <f>SUM(C21:H21)</f>
        <v>326202838</v>
      </c>
      <c r="J21" s="169">
        <v>1359857</v>
      </c>
      <c r="K21" s="169">
        <v>9283838</v>
      </c>
      <c r="L21" s="169">
        <f t="shared" si="1"/>
        <v>336846533</v>
      </c>
      <c r="M21" s="169">
        <v>291611848</v>
      </c>
      <c r="N21" s="170">
        <f t="shared" si="0"/>
        <v>0.15511950323774215</v>
      </c>
    </row>
    <row r="22" spans="1:14" ht="14.25">
      <c r="A22" s="165"/>
      <c r="B22" s="165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5"/>
      <c r="N22" s="170"/>
    </row>
    <row r="23" spans="1:14" ht="14.25">
      <c r="A23" s="165">
        <v>8</v>
      </c>
      <c r="B23" s="165" t="s">
        <v>240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f>SUM(C23:H23)</f>
        <v>0</v>
      </c>
      <c r="J23" s="169">
        <v>0</v>
      </c>
      <c r="K23" s="169">
        <v>0</v>
      </c>
      <c r="L23" s="169">
        <f t="shared" si="1"/>
        <v>0</v>
      </c>
      <c r="M23" s="169">
        <v>5000000</v>
      </c>
      <c r="N23" s="170">
        <f t="shared" si="0"/>
        <v>-1</v>
      </c>
    </row>
    <row r="24" spans="1:14" ht="14.25">
      <c r="A24" s="165"/>
      <c r="B24" s="165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5"/>
      <c r="N24" s="170"/>
    </row>
    <row r="25" spans="1:14" ht="15" thickBot="1">
      <c r="A25" s="171">
        <v>9</v>
      </c>
      <c r="B25" s="171" t="s">
        <v>241</v>
      </c>
      <c r="C25" s="171">
        <v>0</v>
      </c>
      <c r="D25" s="171">
        <v>0</v>
      </c>
      <c r="E25" s="171">
        <v>33900000</v>
      </c>
      <c r="F25" s="171">
        <v>50000000</v>
      </c>
      <c r="G25" s="171">
        <v>0</v>
      </c>
      <c r="H25" s="171">
        <v>0</v>
      </c>
      <c r="I25" s="171">
        <f>SUM(C25:H25)</f>
        <v>83900000</v>
      </c>
      <c r="J25" s="171">
        <v>0</v>
      </c>
      <c r="K25" s="171">
        <v>0</v>
      </c>
      <c r="L25" s="171">
        <f>SUM(I25:K25)</f>
        <v>83900000</v>
      </c>
      <c r="M25" s="171">
        <v>105000000</v>
      </c>
      <c r="N25" s="172">
        <f t="shared" si="0"/>
        <v>-0.200952380952381</v>
      </c>
    </row>
    <row r="26" spans="1:12" ht="12.75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</row>
    <row r="28" spans="2:16" ht="12.75">
      <c r="B28" s="76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64"/>
      <c r="N28" s="64"/>
      <c r="O28" s="64"/>
      <c r="P28" s="75"/>
    </row>
    <row r="29" spans="2:16" ht="12.75">
      <c r="B29" s="76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64"/>
      <c r="N29" s="64"/>
      <c r="O29" s="64"/>
      <c r="P29" s="75"/>
    </row>
    <row r="30" spans="5:16" ht="12.75">
      <c r="E30" s="73"/>
      <c r="F30" s="73"/>
      <c r="G30" s="73"/>
      <c r="H30" s="73"/>
      <c r="I30" s="73"/>
      <c r="J30" s="73"/>
      <c r="K30" s="73"/>
      <c r="L30" s="73"/>
      <c r="M30" s="64"/>
      <c r="N30" s="64"/>
      <c r="O30" s="64"/>
      <c r="P30" s="75"/>
    </row>
    <row r="31" spans="2:16" ht="13.5" customHeight="1"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64"/>
      <c r="N31" s="64"/>
      <c r="O31" s="64"/>
      <c r="P31" s="75"/>
    </row>
    <row r="32" spans="3:16" ht="12.75"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64"/>
      <c r="N32" s="64"/>
      <c r="O32" s="64"/>
      <c r="P32" s="75"/>
    </row>
    <row r="33" spans="2:16" ht="12.75"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64"/>
      <c r="N33" s="64"/>
      <c r="O33" s="64"/>
      <c r="P33" s="75"/>
    </row>
    <row r="34" spans="4:16" ht="12.75">
      <c r="D34" s="73"/>
      <c r="E34" s="73"/>
      <c r="F34" s="73"/>
      <c r="G34" s="73"/>
      <c r="H34" s="73"/>
      <c r="I34" s="73"/>
      <c r="J34" s="73"/>
      <c r="K34" s="73"/>
      <c r="L34" s="73"/>
      <c r="M34" s="64"/>
      <c r="N34" s="64"/>
      <c r="O34" s="64"/>
      <c r="P34" s="75"/>
    </row>
    <row r="35" spans="2:12" ht="12" customHeight="1">
      <c r="B35" s="35"/>
      <c r="C35" s="73"/>
      <c r="D35" s="64"/>
      <c r="L35" s="73"/>
    </row>
    <row r="36" spans="2:15" ht="12.75">
      <c r="B36" s="73"/>
      <c r="C36" s="65"/>
      <c r="E36" s="64"/>
      <c r="F36" s="64"/>
      <c r="G36" s="64"/>
      <c r="J36" s="64"/>
      <c r="K36" s="64"/>
      <c r="L36" s="73"/>
      <c r="O36" s="64"/>
    </row>
    <row r="37" spans="2:11" ht="12.75">
      <c r="B37" s="73"/>
      <c r="C37" s="65"/>
      <c r="K37" s="64"/>
    </row>
    <row r="38" spans="2:3" ht="12.75">
      <c r="B38" s="73"/>
      <c r="C38" s="65"/>
    </row>
    <row r="39" spans="2:3" ht="12.75">
      <c r="B39" s="73"/>
      <c r="C39" s="65"/>
    </row>
    <row r="40" spans="2:3" ht="12.75">
      <c r="B40" s="73"/>
      <c r="C40" s="65"/>
    </row>
    <row r="41" spans="2:3" ht="12.75">
      <c r="B41" s="73"/>
      <c r="C41" s="65"/>
    </row>
    <row r="42" spans="2:3" ht="12.75">
      <c r="B42" s="73"/>
      <c r="C42" s="65"/>
    </row>
    <row r="43" spans="2:3" ht="12.75">
      <c r="B43" s="73"/>
      <c r="C43" s="65"/>
    </row>
    <row r="44" spans="2:3" ht="12.75">
      <c r="B44" s="73"/>
      <c r="C44" s="65"/>
    </row>
    <row r="45" spans="2:3" ht="12.75">
      <c r="B45" s="73"/>
      <c r="C45" s="65"/>
    </row>
    <row r="46" ht="12.75">
      <c r="B46" s="73"/>
    </row>
    <row r="47" ht="12.75">
      <c r="B47" s="136"/>
    </row>
  </sheetData>
  <mergeCells count="5">
    <mergeCell ref="A2:L2"/>
    <mergeCell ref="B33:L33"/>
    <mergeCell ref="B31:L31"/>
    <mergeCell ref="A3:L3"/>
    <mergeCell ref="A4:L4"/>
  </mergeCells>
  <printOptions/>
  <pageMargins left="0.75" right="0.47" top="1.06" bottom="0.52" header="0.4" footer="0"/>
  <pageSetup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D10" sqref="D10"/>
    </sheetView>
  </sheetViews>
  <sheetFormatPr defaultColWidth="11.421875" defaultRowHeight="12.75"/>
  <cols>
    <col min="1" max="1" width="3.421875" style="0" customWidth="1"/>
    <col min="2" max="2" width="32.00390625" style="0" customWidth="1"/>
    <col min="3" max="3" width="16.00390625" style="0" customWidth="1"/>
    <col min="4" max="4" width="16.7109375" style="0" customWidth="1"/>
    <col min="5" max="5" width="15.00390625" style="0" customWidth="1"/>
  </cols>
  <sheetData>
    <row r="1" spans="1:5" ht="12.75">
      <c r="A1" s="247"/>
      <c r="B1" s="247"/>
      <c r="C1" s="247"/>
      <c r="D1" s="247"/>
      <c r="E1" s="247"/>
    </row>
    <row r="2" spans="1:5" ht="12.75">
      <c r="A2" s="247" t="s">
        <v>200</v>
      </c>
      <c r="B2" s="247"/>
      <c r="C2" s="247"/>
      <c r="D2" s="247"/>
      <c r="E2" s="247"/>
    </row>
    <row r="3" spans="1:5" ht="12.75">
      <c r="A3" s="247" t="s">
        <v>242</v>
      </c>
      <c r="B3" s="247"/>
      <c r="C3" s="247"/>
      <c r="D3" s="247"/>
      <c r="E3" s="247"/>
    </row>
    <row r="4" spans="1:5" ht="12.75">
      <c r="A4" s="247" t="s">
        <v>243</v>
      </c>
      <c r="B4" s="247"/>
      <c r="C4" s="247"/>
      <c r="D4" s="247"/>
      <c r="E4" s="247"/>
    </row>
    <row r="5" spans="1:5" ht="12.75">
      <c r="A5" s="247" t="s">
        <v>244</v>
      </c>
      <c r="B5" s="247"/>
      <c r="C5" s="247"/>
      <c r="D5" s="247"/>
      <c r="E5" s="247"/>
    </row>
    <row r="6" spans="1:5" ht="13.5" thickBot="1">
      <c r="A6" s="77"/>
      <c r="B6" s="77"/>
      <c r="C6" s="77"/>
      <c r="D6" s="77"/>
      <c r="E6" s="77"/>
    </row>
    <row r="7" spans="1:5" ht="12.75">
      <c r="A7" s="80"/>
      <c r="B7" s="81"/>
      <c r="C7" s="80"/>
      <c r="D7" s="80"/>
      <c r="E7" s="82" t="s">
        <v>245</v>
      </c>
    </row>
    <row r="8" spans="1:5" ht="12.75">
      <c r="A8" s="83"/>
      <c r="B8" s="84" t="s">
        <v>228</v>
      </c>
      <c r="C8" s="84">
        <v>2005</v>
      </c>
      <c r="D8" s="85">
        <v>2006</v>
      </c>
      <c r="E8" s="84" t="s">
        <v>246</v>
      </c>
    </row>
    <row r="9" spans="1:5" ht="13.5" thickBot="1">
      <c r="A9" s="78"/>
      <c r="B9" s="86"/>
      <c r="C9" s="87"/>
      <c r="D9" s="88"/>
      <c r="E9" s="77"/>
    </row>
    <row r="10" spans="1:5" ht="21.75" customHeight="1" thickBot="1">
      <c r="A10" s="77"/>
      <c r="B10" s="89" t="s">
        <v>247</v>
      </c>
      <c r="C10" s="90">
        <f>SUM(C11:C27)</f>
        <v>18189759585</v>
      </c>
      <c r="D10" s="90">
        <f>+PROTOTAL!C7</f>
        <v>20980622040</v>
      </c>
      <c r="E10" s="91">
        <f>+D10/C10-1</f>
        <v>0.1534304201195411</v>
      </c>
    </row>
    <row r="11" spans="1:5" ht="19.5" customHeight="1">
      <c r="A11">
        <v>0</v>
      </c>
      <c r="B11" t="s">
        <v>233</v>
      </c>
      <c r="C11" s="74">
        <v>11005626701</v>
      </c>
      <c r="D11" s="74">
        <v>12252886542</v>
      </c>
      <c r="E11" s="92">
        <f>+D11/C11-1</f>
        <v>0.11332928827094157</v>
      </c>
    </row>
    <row r="12" spans="3:5" ht="12.75">
      <c r="C12" s="74"/>
      <c r="D12" s="74"/>
      <c r="E12" s="92"/>
    </row>
    <row r="13" spans="1:5" ht="12.75">
      <c r="A13">
        <v>1</v>
      </c>
      <c r="B13" t="s">
        <v>234</v>
      </c>
      <c r="C13" s="74">
        <v>2063936898</v>
      </c>
      <c r="D13" s="74">
        <v>2456852630</v>
      </c>
      <c r="E13" s="92">
        <f aca="true" t="shared" si="0" ref="E13:E27">+D13/C13-1</f>
        <v>0.1903719694050452</v>
      </c>
    </row>
    <row r="14" spans="3:5" ht="12.75">
      <c r="C14" s="74"/>
      <c r="D14" s="74"/>
      <c r="E14" s="92"/>
    </row>
    <row r="15" spans="1:5" ht="12.75">
      <c r="A15">
        <v>2</v>
      </c>
      <c r="B15" t="s">
        <v>235</v>
      </c>
      <c r="C15" s="74">
        <v>876736515</v>
      </c>
      <c r="D15" s="74">
        <v>993683146</v>
      </c>
      <c r="E15" s="92">
        <f t="shared" si="0"/>
        <v>0.13338857113758973</v>
      </c>
    </row>
    <row r="16" spans="3:5" ht="12.75">
      <c r="C16" s="74"/>
      <c r="D16" s="74"/>
      <c r="E16" s="92"/>
    </row>
    <row r="17" spans="1:5" ht="12.75">
      <c r="A17">
        <v>3</v>
      </c>
      <c r="B17" t="s">
        <v>236</v>
      </c>
      <c r="C17" s="74">
        <v>835796060</v>
      </c>
      <c r="D17" s="74">
        <v>1181252973</v>
      </c>
      <c r="E17" s="92">
        <f t="shared" si="0"/>
        <v>0.4133268024737997</v>
      </c>
    </row>
    <row r="18" spans="3:5" ht="12.75">
      <c r="C18" s="74"/>
      <c r="D18" s="74"/>
      <c r="E18" s="92"/>
    </row>
    <row r="19" spans="1:5" ht="12.75">
      <c r="A19">
        <v>5</v>
      </c>
      <c r="B19" t="s">
        <v>248</v>
      </c>
      <c r="C19" s="74">
        <v>14401200</v>
      </c>
      <c r="D19" s="74">
        <v>129285003</v>
      </c>
      <c r="E19" s="92">
        <f t="shared" si="0"/>
        <v>7.9773770935755355</v>
      </c>
    </row>
    <row r="20" spans="3:5" ht="12.75">
      <c r="C20" s="74"/>
      <c r="D20" s="74"/>
      <c r="E20" s="92"/>
    </row>
    <row r="21" spans="1:5" ht="12.75">
      <c r="A21">
        <v>6</v>
      </c>
      <c r="B21" t="s">
        <v>238</v>
      </c>
      <c r="C21" s="74">
        <v>3309762305</v>
      </c>
      <c r="D21" s="74">
        <v>3838188330</v>
      </c>
      <c r="E21" s="92">
        <f t="shared" si="0"/>
        <v>0.15965678991561294</v>
      </c>
    </row>
    <row r="22" spans="3:5" ht="12.75">
      <c r="C22" s="74"/>
      <c r="D22" s="74"/>
      <c r="E22" s="92"/>
    </row>
    <row r="23" spans="1:5" ht="12.75">
      <c r="A23">
        <v>7</v>
      </c>
      <c r="B23" t="s">
        <v>239</v>
      </c>
      <c r="C23" s="74">
        <v>59499906</v>
      </c>
      <c r="D23" s="74">
        <v>66551784</v>
      </c>
      <c r="E23" s="92">
        <f t="shared" si="0"/>
        <v>0.11851914522352347</v>
      </c>
    </row>
    <row r="24" spans="3:5" ht="12.75">
      <c r="C24" s="74"/>
      <c r="D24" s="74"/>
      <c r="E24" s="92"/>
    </row>
    <row r="25" spans="1:5" ht="12.75">
      <c r="A25">
        <v>8</v>
      </c>
      <c r="B25" t="s">
        <v>240</v>
      </c>
      <c r="C25" s="74">
        <v>5000000</v>
      </c>
      <c r="D25" s="74">
        <v>0</v>
      </c>
      <c r="E25" s="92">
        <f t="shared" si="0"/>
        <v>-1</v>
      </c>
    </row>
    <row r="26" spans="3:5" ht="12.75">
      <c r="C26" s="74"/>
      <c r="D26" s="74"/>
      <c r="E26" s="92"/>
    </row>
    <row r="27" spans="1:5" ht="12.75">
      <c r="A27" s="93">
        <v>9</v>
      </c>
      <c r="B27" s="93" t="s">
        <v>241</v>
      </c>
      <c r="C27" s="93">
        <v>19000000</v>
      </c>
      <c r="D27" s="93">
        <v>0</v>
      </c>
      <c r="E27" s="94">
        <f t="shared" si="0"/>
        <v>-1</v>
      </c>
    </row>
    <row r="28" spans="1:5" ht="13.5" thickBot="1">
      <c r="A28" s="77"/>
      <c r="B28" s="77"/>
      <c r="C28" s="63"/>
      <c r="D28" s="63"/>
      <c r="E28" s="95"/>
    </row>
    <row r="31" ht="12.75">
      <c r="C31" s="96"/>
    </row>
    <row r="32" ht="12.75">
      <c r="B32" s="97"/>
    </row>
  </sheetData>
  <mergeCells count="5">
    <mergeCell ref="A5:E5"/>
    <mergeCell ref="A1:E1"/>
    <mergeCell ref="A2:E2"/>
    <mergeCell ref="A3:E3"/>
    <mergeCell ref="A4:E4"/>
  </mergeCells>
  <printOptions/>
  <pageMargins left="0.75" right="0.75" top="1" bottom="1" header="0" footer="0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D10" sqref="D10"/>
    </sheetView>
  </sheetViews>
  <sheetFormatPr defaultColWidth="11.421875" defaultRowHeight="12.75"/>
  <cols>
    <col min="1" max="1" width="3.421875" style="0" customWidth="1"/>
    <col min="2" max="2" width="32.00390625" style="0" customWidth="1"/>
    <col min="3" max="3" width="16.00390625" style="0" customWidth="1"/>
    <col min="4" max="4" width="15.8515625" style="0" customWidth="1"/>
    <col min="5" max="5" width="15.00390625" style="0" customWidth="1"/>
  </cols>
  <sheetData>
    <row r="1" spans="1:4" ht="12.75">
      <c r="A1" s="98"/>
      <c r="C1" s="99"/>
      <c r="D1" s="100"/>
    </row>
    <row r="2" spans="2:3" ht="12.75">
      <c r="B2" s="100"/>
      <c r="C2" s="101"/>
    </row>
    <row r="3" spans="1:5" ht="12.75">
      <c r="A3" s="247" t="s">
        <v>201</v>
      </c>
      <c r="B3" s="247"/>
      <c r="C3" s="247"/>
      <c r="D3" s="247"/>
      <c r="E3" s="247"/>
    </row>
    <row r="4" spans="1:5" ht="12.75">
      <c r="A4" s="247" t="s">
        <v>249</v>
      </c>
      <c r="B4" s="247"/>
      <c r="C4" s="247"/>
      <c r="D4" s="247"/>
      <c r="E4" s="247"/>
    </row>
    <row r="5" spans="1:5" ht="12.75">
      <c r="A5" s="247" t="s">
        <v>244</v>
      </c>
      <c r="B5" s="247"/>
      <c r="C5" s="247"/>
      <c r="D5" s="247"/>
      <c r="E5" s="247"/>
    </row>
    <row r="6" spans="1:5" ht="13.5" thickBot="1">
      <c r="A6" s="78"/>
      <c r="B6" s="86"/>
      <c r="C6" s="86"/>
      <c r="D6" s="88"/>
      <c r="E6" s="77"/>
    </row>
    <row r="7" spans="1:5" ht="12.75">
      <c r="A7" s="80"/>
      <c r="B7" s="81"/>
      <c r="C7" s="80"/>
      <c r="D7" s="80"/>
      <c r="E7" s="82" t="s">
        <v>245</v>
      </c>
    </row>
    <row r="8" spans="1:5" ht="20.25" customHeight="1">
      <c r="A8" s="83"/>
      <c r="B8" s="84" t="s">
        <v>228</v>
      </c>
      <c r="C8" s="84">
        <v>2005</v>
      </c>
      <c r="D8" s="85">
        <v>2006</v>
      </c>
      <c r="E8" s="35" t="s">
        <v>246</v>
      </c>
    </row>
    <row r="9" spans="1:5" ht="13.5" thickBot="1">
      <c r="A9" s="78"/>
      <c r="B9" s="102"/>
      <c r="C9" s="102"/>
      <c r="D9" s="103"/>
      <c r="E9" s="104"/>
    </row>
    <row r="10" spans="1:5" ht="18" customHeight="1" thickBot="1">
      <c r="A10" s="77"/>
      <c r="B10" s="89" t="s">
        <v>247</v>
      </c>
      <c r="C10" s="90">
        <f>SUM(C12:C25)</f>
        <v>32053828957</v>
      </c>
      <c r="D10" s="90">
        <f>+PROTOTAL!D7</f>
        <v>36386117312</v>
      </c>
      <c r="E10" s="91">
        <f>+D10/C10-1</f>
        <v>0.13515665666063592</v>
      </c>
    </row>
    <row r="11" spans="1:5" ht="12.75">
      <c r="A11" s="83"/>
      <c r="B11" s="84"/>
      <c r="C11" s="84"/>
      <c r="D11" s="85"/>
      <c r="E11" s="35"/>
    </row>
    <row r="12" spans="1:5" ht="12.75">
      <c r="A12">
        <v>0</v>
      </c>
      <c r="B12" t="s">
        <v>233</v>
      </c>
      <c r="C12" s="74">
        <v>24443929557</v>
      </c>
      <c r="D12" s="74">
        <v>27545305882</v>
      </c>
      <c r="E12" s="92">
        <f>+D12/C12-1</f>
        <v>0.1268771585095596</v>
      </c>
    </row>
    <row r="13" spans="3:5" ht="12.75">
      <c r="C13" s="74"/>
      <c r="D13" s="74"/>
      <c r="E13" s="92"/>
    </row>
    <row r="14" spans="1:5" ht="12.75">
      <c r="A14">
        <v>1</v>
      </c>
      <c r="B14" t="s">
        <v>234</v>
      </c>
      <c r="C14" s="74">
        <v>1304880916</v>
      </c>
      <c r="D14" s="74">
        <v>1439087842</v>
      </c>
      <c r="E14" s="92">
        <f aca="true" t="shared" si="0" ref="E14:E24">+D14/C14-1</f>
        <v>0.10284994159574334</v>
      </c>
    </row>
    <row r="15" spans="3:5" ht="12.75">
      <c r="C15" s="74"/>
      <c r="D15" s="74"/>
      <c r="E15" s="92"/>
    </row>
    <row r="16" spans="1:5" ht="12.75">
      <c r="A16">
        <v>2</v>
      </c>
      <c r="B16" t="s">
        <v>235</v>
      </c>
      <c r="C16" s="74">
        <v>376269640</v>
      </c>
      <c r="D16" s="74">
        <v>414191671</v>
      </c>
      <c r="E16" s="92">
        <f t="shared" si="0"/>
        <v>0.1007841902950235</v>
      </c>
    </row>
    <row r="17" spans="3:5" ht="12.75">
      <c r="C17" s="74"/>
      <c r="D17" s="74"/>
      <c r="E17" s="92"/>
    </row>
    <row r="18" spans="1:5" ht="12.75">
      <c r="A18">
        <v>3</v>
      </c>
      <c r="B18" t="s">
        <v>236</v>
      </c>
      <c r="C18" s="74">
        <v>94801241</v>
      </c>
      <c r="D18" s="74">
        <v>141993605</v>
      </c>
      <c r="E18" s="92">
        <f t="shared" si="0"/>
        <v>0.4978032302340851</v>
      </c>
    </row>
    <row r="19" spans="3:5" ht="12.75">
      <c r="C19" s="74"/>
      <c r="D19" s="74"/>
      <c r="E19" s="92"/>
    </row>
    <row r="20" spans="1:5" ht="12.75">
      <c r="A20">
        <v>5</v>
      </c>
      <c r="B20" t="s">
        <v>248</v>
      </c>
      <c r="C20" s="74">
        <v>0</v>
      </c>
      <c r="D20" s="74">
        <v>12450000</v>
      </c>
      <c r="E20" s="92">
        <v>1</v>
      </c>
    </row>
    <row r="21" spans="3:5" ht="12.75">
      <c r="C21" s="74"/>
      <c r="D21" s="74"/>
      <c r="E21" s="92"/>
    </row>
    <row r="22" spans="1:5" ht="12.75">
      <c r="A22">
        <v>6</v>
      </c>
      <c r="B22" t="s">
        <v>238</v>
      </c>
      <c r="C22" s="74">
        <v>5723950506</v>
      </c>
      <c r="D22" s="74">
        <v>6585120222</v>
      </c>
      <c r="E22" s="92">
        <f t="shared" si="0"/>
        <v>0.15045023801259272</v>
      </c>
    </row>
    <row r="23" spans="3:5" ht="12.75">
      <c r="C23" s="74"/>
      <c r="D23" s="74"/>
      <c r="E23" s="92"/>
    </row>
    <row r="24" spans="1:5" ht="12.75">
      <c r="A24">
        <v>7</v>
      </c>
      <c r="B24" t="s">
        <v>239</v>
      </c>
      <c r="C24" s="74">
        <v>109997097</v>
      </c>
      <c r="D24" s="74">
        <v>127132180</v>
      </c>
      <c r="E24" s="92">
        <f t="shared" si="0"/>
        <v>0.15577759293047522</v>
      </c>
    </row>
    <row r="25" spans="1:5" ht="13.5" thickBot="1">
      <c r="A25" s="77"/>
      <c r="B25" s="77"/>
      <c r="C25" s="63"/>
      <c r="D25" s="63"/>
      <c r="E25" s="105"/>
    </row>
    <row r="26" spans="3:5" ht="12.75">
      <c r="C26" s="93"/>
      <c r="D26" s="93"/>
      <c r="E26" s="106"/>
    </row>
    <row r="28" spans="4:5" ht="12.75">
      <c r="D28" s="74"/>
      <c r="E28" s="74"/>
    </row>
    <row r="29" ht="12.75">
      <c r="C29" s="96"/>
    </row>
    <row r="30" ht="12.75">
      <c r="B30" s="79"/>
    </row>
  </sheetData>
  <mergeCells count="3">
    <mergeCell ref="A3:E3"/>
    <mergeCell ref="A4:E4"/>
    <mergeCell ref="A5:E5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85"/>
  <sheetViews>
    <sheetView workbookViewId="0" topLeftCell="A1">
      <selection activeCell="D11" sqref="D11"/>
    </sheetView>
  </sheetViews>
  <sheetFormatPr defaultColWidth="11.421875" defaultRowHeight="12.75"/>
  <cols>
    <col min="1" max="1" width="3.421875" style="0" customWidth="1"/>
    <col min="2" max="2" width="32.00390625" style="0" customWidth="1"/>
    <col min="3" max="3" width="17.140625" style="0" customWidth="1"/>
    <col min="4" max="4" width="16.140625" style="0" customWidth="1"/>
    <col min="5" max="5" width="15.00390625" style="0" customWidth="1"/>
    <col min="6" max="6" width="15.7109375" style="0" customWidth="1"/>
  </cols>
  <sheetData>
    <row r="1" spans="1:4" ht="12.75">
      <c r="A1" s="98"/>
      <c r="C1" s="99"/>
      <c r="D1" s="100"/>
    </row>
    <row r="2" spans="2:3" ht="12.75">
      <c r="B2" s="100"/>
      <c r="C2" s="101"/>
    </row>
    <row r="3" spans="1:4" ht="12.75">
      <c r="A3" s="107"/>
      <c r="B3" s="268"/>
      <c r="C3" s="268"/>
      <c r="D3" s="108"/>
    </row>
    <row r="4" spans="1:5" ht="12.75">
      <c r="A4" s="247" t="s">
        <v>250</v>
      </c>
      <c r="B4" s="247"/>
      <c r="C4" s="247"/>
      <c r="D4" s="247"/>
      <c r="E4" s="247"/>
    </row>
    <row r="5" spans="1:5" ht="12.75">
      <c r="A5" s="247" t="s">
        <v>251</v>
      </c>
      <c r="B5" s="247"/>
      <c r="C5" s="247"/>
      <c r="D5" s="247"/>
      <c r="E5" s="247"/>
    </row>
    <row r="6" spans="1:5" ht="12.75">
      <c r="A6" s="247" t="s">
        <v>244</v>
      </c>
      <c r="B6" s="247"/>
      <c r="C6" s="247"/>
      <c r="D6" s="247"/>
      <c r="E6" s="247"/>
    </row>
    <row r="7" spans="1:5" ht="13.5" thickBot="1">
      <c r="A7" s="109"/>
      <c r="B7" s="110"/>
      <c r="C7" s="110"/>
      <c r="D7" s="111"/>
      <c r="E7" s="77"/>
    </row>
    <row r="8" spans="1:5" ht="12.75">
      <c r="A8" s="80"/>
      <c r="B8" s="81"/>
      <c r="C8" s="80"/>
      <c r="D8" s="80"/>
      <c r="E8" s="82" t="s">
        <v>245</v>
      </c>
    </row>
    <row r="9" spans="1:5" ht="12.75">
      <c r="A9" s="83"/>
      <c r="B9" s="84" t="s">
        <v>228</v>
      </c>
      <c r="C9" s="84">
        <v>2005</v>
      </c>
      <c r="D9" s="85">
        <v>2006</v>
      </c>
      <c r="E9" s="35" t="s">
        <v>246</v>
      </c>
    </row>
    <row r="10" spans="1:5" ht="13.5" thickBot="1">
      <c r="A10" s="78"/>
      <c r="B10" s="102"/>
      <c r="C10" s="102"/>
      <c r="D10" s="103"/>
      <c r="E10" s="104"/>
    </row>
    <row r="11" spans="1:5" ht="19.5" customHeight="1" thickBot="1">
      <c r="A11" s="77"/>
      <c r="B11" s="89" t="s">
        <v>247</v>
      </c>
      <c r="C11" s="90">
        <f>SUM(C13:C27)</f>
        <v>18607825653</v>
      </c>
      <c r="D11" s="90">
        <f>+PROTOTAL!E7</f>
        <v>21578481661</v>
      </c>
      <c r="E11" s="91">
        <f>+D11/C11-1</f>
        <v>0.1596455202986633</v>
      </c>
    </row>
    <row r="12" ht="12.75">
      <c r="C12" s="101"/>
    </row>
    <row r="13" spans="1:6" ht="12.75">
      <c r="A13">
        <v>0</v>
      </c>
      <c r="B13" t="s">
        <v>233</v>
      </c>
      <c r="C13" s="74">
        <v>13125583001</v>
      </c>
      <c r="D13" s="74">
        <v>14552345871</v>
      </c>
      <c r="E13" s="92">
        <f>+D13/C13-1</f>
        <v>0.1087009140768298</v>
      </c>
      <c r="F13" s="112"/>
    </row>
    <row r="14" spans="3:5" ht="12.75">
      <c r="C14" s="74"/>
      <c r="D14" s="74"/>
      <c r="E14" s="92"/>
    </row>
    <row r="15" spans="1:5" ht="12.75">
      <c r="A15">
        <v>1</v>
      </c>
      <c r="B15" t="s">
        <v>234</v>
      </c>
      <c r="C15" s="74">
        <v>737405494</v>
      </c>
      <c r="D15" s="74">
        <v>874812447</v>
      </c>
      <c r="E15" s="92">
        <f>+D15/C15-1</f>
        <v>0.1863383906385705</v>
      </c>
    </row>
    <row r="16" spans="3:5" ht="12.75">
      <c r="C16" s="74"/>
      <c r="D16" s="74"/>
      <c r="E16" s="92"/>
    </row>
    <row r="17" spans="1:5" ht="12.75">
      <c r="A17">
        <v>2</v>
      </c>
      <c r="B17" t="s">
        <v>235</v>
      </c>
      <c r="C17" s="74">
        <v>1041974542</v>
      </c>
      <c r="D17" s="74">
        <v>1215861294</v>
      </c>
      <c r="E17" s="92">
        <f>+D17/C17-1</f>
        <v>0.16688195823502183</v>
      </c>
    </row>
    <row r="18" spans="3:5" ht="12.75">
      <c r="C18" s="74"/>
      <c r="D18" s="74"/>
      <c r="E18" s="92"/>
    </row>
    <row r="19" spans="1:5" ht="12.75">
      <c r="A19">
        <v>3</v>
      </c>
      <c r="B19" t="s">
        <v>236</v>
      </c>
      <c r="C19" s="74">
        <v>521769584</v>
      </c>
      <c r="D19" s="74">
        <v>957761782</v>
      </c>
      <c r="E19" s="92">
        <f>+D19/C19-1</f>
        <v>0.835602939246838</v>
      </c>
    </row>
    <row r="20" spans="3:5" ht="12.75">
      <c r="C20" s="74"/>
      <c r="D20" s="74"/>
      <c r="E20" s="92"/>
    </row>
    <row r="21" spans="1:5" ht="12.75">
      <c r="A21">
        <v>5</v>
      </c>
      <c r="B21" t="s">
        <v>252</v>
      </c>
      <c r="C21" s="74">
        <v>0</v>
      </c>
      <c r="D21" s="74">
        <v>19250004</v>
      </c>
      <c r="E21" s="92">
        <v>1</v>
      </c>
    </row>
    <row r="22" spans="3:5" ht="12.75">
      <c r="C22" s="74"/>
      <c r="D22" s="74"/>
      <c r="E22" s="92"/>
    </row>
    <row r="23" spans="1:5" ht="12.75">
      <c r="A23">
        <v>6</v>
      </c>
      <c r="B23" t="s">
        <v>238</v>
      </c>
      <c r="C23" s="74">
        <v>3091991762</v>
      </c>
      <c r="D23" s="74">
        <v>3533787290</v>
      </c>
      <c r="E23" s="92">
        <f>+D23/C23-1</f>
        <v>0.1428837985371061</v>
      </c>
    </row>
    <row r="24" spans="3:5" ht="12.75">
      <c r="C24" s="74"/>
      <c r="D24" s="74"/>
      <c r="E24" s="92"/>
    </row>
    <row r="25" spans="1:5" ht="12.75">
      <c r="A25">
        <v>7</v>
      </c>
      <c r="B25" t="s">
        <v>239</v>
      </c>
      <c r="C25" s="74">
        <v>59101270</v>
      </c>
      <c r="D25" s="74">
        <v>67164673</v>
      </c>
      <c r="E25" s="92">
        <f>+D25/C25-1</f>
        <v>0.136433667161467</v>
      </c>
    </row>
    <row r="26" spans="3:5" ht="12.75">
      <c r="C26" s="74"/>
      <c r="D26" s="74"/>
      <c r="E26" s="92"/>
    </row>
    <row r="27" spans="1:5" ht="12.75">
      <c r="A27" s="68">
        <v>9</v>
      </c>
      <c r="B27" s="68" t="s">
        <v>241</v>
      </c>
      <c r="C27" s="93">
        <v>30000000</v>
      </c>
      <c r="D27" s="93">
        <v>33900000</v>
      </c>
      <c r="E27" s="94">
        <f>+D27/C27-1</f>
        <v>0.1299999999999999</v>
      </c>
    </row>
    <row r="28" spans="1:5" ht="13.5" thickBot="1">
      <c r="A28" s="77"/>
      <c r="B28" s="77"/>
      <c r="C28" s="63"/>
      <c r="D28" s="63"/>
      <c r="E28" s="91"/>
    </row>
    <row r="30" spans="4:5" ht="12.75">
      <c r="D30" s="73"/>
      <c r="E30" s="106"/>
    </row>
    <row r="31" spans="3:5" ht="12.75">
      <c r="C31" s="96"/>
      <c r="E31" s="106"/>
    </row>
    <row r="32" spans="2:5" ht="12.75">
      <c r="B32" s="79"/>
      <c r="E32" s="106"/>
    </row>
    <row r="33" spans="2:5" ht="12.75">
      <c r="B33" s="79"/>
      <c r="E33" s="106"/>
    </row>
    <row r="34" ht="12.75">
      <c r="E34" s="106"/>
    </row>
    <row r="35" ht="12.75">
      <c r="E35" s="106"/>
    </row>
    <row r="36" ht="12.75">
      <c r="E36" s="106"/>
    </row>
    <row r="37" ht="12.75">
      <c r="E37" s="106"/>
    </row>
    <row r="38" ht="12.75">
      <c r="E38" s="106"/>
    </row>
    <row r="39" ht="12.75">
      <c r="E39" s="106"/>
    </row>
    <row r="40" ht="12.75">
      <c r="E40" s="106"/>
    </row>
    <row r="41" ht="12.75">
      <c r="E41" s="106"/>
    </row>
    <row r="42" ht="12.75">
      <c r="E42" s="106"/>
    </row>
    <row r="43" ht="12.75">
      <c r="E43" s="106"/>
    </row>
    <row r="44" ht="12.75">
      <c r="E44" s="106"/>
    </row>
    <row r="45" ht="12.75">
      <c r="E45" s="106"/>
    </row>
    <row r="46" ht="12.75">
      <c r="E46" s="106"/>
    </row>
    <row r="47" ht="12.75">
      <c r="E47" s="106"/>
    </row>
    <row r="48" ht="12.75">
      <c r="E48" s="106"/>
    </row>
    <row r="49" ht="12.75">
      <c r="E49" s="106"/>
    </row>
    <row r="50" ht="12.75">
      <c r="E50" s="106"/>
    </row>
    <row r="51" ht="12.75">
      <c r="E51" s="106"/>
    </row>
    <row r="52" ht="12.75">
      <c r="E52" s="106"/>
    </row>
    <row r="53" ht="12.75">
      <c r="E53" s="106"/>
    </row>
    <row r="54" ht="12.75">
      <c r="E54" s="106"/>
    </row>
    <row r="55" ht="12.75">
      <c r="E55" s="106"/>
    </row>
    <row r="56" ht="12.75">
      <c r="E56" s="106"/>
    </row>
    <row r="57" ht="12.75">
      <c r="E57" s="106"/>
    </row>
    <row r="58" ht="12.75">
      <c r="E58" s="106"/>
    </row>
    <row r="59" ht="12.75">
      <c r="E59" s="106"/>
    </row>
    <row r="60" ht="12.75">
      <c r="E60" s="106"/>
    </row>
    <row r="61" ht="12.75">
      <c r="E61" s="106"/>
    </row>
    <row r="62" ht="12.75">
      <c r="E62" s="106"/>
    </row>
    <row r="63" ht="12.75">
      <c r="E63" s="106"/>
    </row>
    <row r="64" ht="12.75">
      <c r="E64" s="106"/>
    </row>
    <row r="65" ht="12.75">
      <c r="E65" s="106"/>
    </row>
    <row r="66" ht="12.75">
      <c r="E66" s="106"/>
    </row>
    <row r="67" ht="12.75">
      <c r="E67" s="106"/>
    </row>
    <row r="68" ht="12.75">
      <c r="E68" s="106"/>
    </row>
    <row r="69" ht="12.75">
      <c r="E69" s="106"/>
    </row>
    <row r="70" ht="12.75">
      <c r="E70" s="106"/>
    </row>
    <row r="71" ht="12.75">
      <c r="E71" s="106"/>
    </row>
    <row r="72" ht="12.75">
      <c r="E72" s="106"/>
    </row>
    <row r="73" ht="12.75">
      <c r="E73" s="106"/>
    </row>
    <row r="74" ht="12.75">
      <c r="E74" s="106"/>
    </row>
    <row r="75" ht="12.75">
      <c r="E75" s="106"/>
    </row>
    <row r="76" ht="12.75">
      <c r="E76" s="106"/>
    </row>
    <row r="77" ht="12.75">
      <c r="E77" s="106"/>
    </row>
    <row r="78" ht="12.75">
      <c r="E78" s="106"/>
    </row>
    <row r="79" ht="12.75">
      <c r="E79" s="106"/>
    </row>
    <row r="80" ht="12.75">
      <c r="E80" s="106"/>
    </row>
    <row r="81" ht="12.75">
      <c r="E81" s="106"/>
    </row>
    <row r="82" ht="12.75">
      <c r="E82" s="106"/>
    </row>
    <row r="83" ht="12.75">
      <c r="E83" s="106"/>
    </row>
    <row r="84" ht="12.75">
      <c r="E84" s="106"/>
    </row>
    <row r="85" ht="12.75">
      <c r="E85" s="106"/>
    </row>
    <row r="86" ht="12.75">
      <c r="E86" s="106"/>
    </row>
    <row r="87" ht="12.75">
      <c r="E87" s="106"/>
    </row>
    <row r="88" ht="12.75">
      <c r="E88" s="106"/>
    </row>
    <row r="89" ht="12.75">
      <c r="E89" s="106"/>
    </row>
    <row r="90" ht="12.75">
      <c r="E90" s="106"/>
    </row>
    <row r="91" ht="12.75">
      <c r="E91" s="106"/>
    </row>
    <row r="92" ht="12.75">
      <c r="E92" s="106"/>
    </row>
    <row r="93" ht="12.75">
      <c r="E93" s="106"/>
    </row>
    <row r="94" ht="12.75">
      <c r="E94" s="106"/>
    </row>
    <row r="95" ht="12.75">
      <c r="E95" s="106"/>
    </row>
    <row r="96" ht="12.75">
      <c r="E96" s="106"/>
    </row>
    <row r="97" ht="12.75">
      <c r="E97" s="106"/>
    </row>
    <row r="98" ht="12.75">
      <c r="E98" s="106"/>
    </row>
    <row r="99" ht="12.75">
      <c r="E99" s="106"/>
    </row>
    <row r="100" ht="12.75">
      <c r="E100" s="106"/>
    </row>
    <row r="101" ht="12.75">
      <c r="E101" s="106"/>
    </row>
    <row r="102" ht="12.75">
      <c r="E102" s="106"/>
    </row>
    <row r="103" ht="12.75">
      <c r="E103" s="106"/>
    </row>
    <row r="104" ht="12.75">
      <c r="E104" s="106"/>
    </row>
    <row r="105" ht="12.75">
      <c r="E105" s="106"/>
    </row>
    <row r="106" ht="12.75">
      <c r="E106" s="106"/>
    </row>
    <row r="107" ht="12.75">
      <c r="E107" s="106"/>
    </row>
    <row r="108" ht="12.75">
      <c r="E108" s="106"/>
    </row>
    <row r="109" ht="12.75">
      <c r="E109" s="106"/>
    </row>
    <row r="110" ht="12.75">
      <c r="E110" s="106"/>
    </row>
    <row r="111" ht="12.75">
      <c r="E111" s="106"/>
    </row>
    <row r="112" ht="12.75">
      <c r="E112" s="106"/>
    </row>
    <row r="113" ht="12.75">
      <c r="E113" s="106"/>
    </row>
    <row r="114" ht="12.75">
      <c r="E114" s="106"/>
    </row>
    <row r="115" ht="12.75">
      <c r="E115" s="106"/>
    </row>
    <row r="116" ht="12.75">
      <c r="E116" s="106"/>
    </row>
    <row r="117" ht="12.75">
      <c r="E117" s="106"/>
    </row>
    <row r="118" ht="12.75">
      <c r="E118" s="106"/>
    </row>
    <row r="119" ht="12.75">
      <c r="E119" s="106"/>
    </row>
    <row r="120" ht="12.75">
      <c r="E120" s="106"/>
    </row>
    <row r="121" ht="12.75">
      <c r="E121" s="106"/>
    </row>
    <row r="122" ht="12.75">
      <c r="E122" s="106"/>
    </row>
    <row r="123" ht="12.75">
      <c r="E123" s="106"/>
    </row>
    <row r="124" ht="12.75">
      <c r="E124" s="106"/>
    </row>
    <row r="125" ht="12.75">
      <c r="E125" s="106"/>
    </row>
    <row r="126" ht="12.75">
      <c r="E126" s="106"/>
    </row>
    <row r="127" ht="12.75">
      <c r="E127" s="106"/>
    </row>
    <row r="128" ht="12.75">
      <c r="E128" s="106"/>
    </row>
    <row r="129" ht="12.75">
      <c r="E129" s="106"/>
    </row>
    <row r="130" ht="12.75">
      <c r="E130" s="106"/>
    </row>
    <row r="131" ht="12.75">
      <c r="E131" s="106"/>
    </row>
    <row r="132" ht="12.75">
      <c r="E132" s="106"/>
    </row>
    <row r="133" ht="12.75">
      <c r="E133" s="106"/>
    </row>
    <row r="134" ht="12.75">
      <c r="E134" s="106"/>
    </row>
    <row r="135" ht="12.75">
      <c r="E135" s="106"/>
    </row>
    <row r="136" ht="12.75">
      <c r="E136" s="106"/>
    </row>
    <row r="137" ht="12.75">
      <c r="E137" s="106"/>
    </row>
    <row r="138" ht="12.75">
      <c r="E138" s="106"/>
    </row>
    <row r="139" ht="12.75">
      <c r="E139" s="106"/>
    </row>
    <row r="140" ht="12.75">
      <c r="E140" s="106"/>
    </row>
    <row r="141" ht="12.75">
      <c r="E141" s="106"/>
    </row>
    <row r="142" ht="12.75">
      <c r="E142" s="106"/>
    </row>
    <row r="143" ht="12.75">
      <c r="E143" s="106"/>
    </row>
    <row r="144" ht="12.75">
      <c r="E144" s="106"/>
    </row>
    <row r="145" ht="12.75">
      <c r="E145" s="106"/>
    </row>
    <row r="146" ht="12.75">
      <c r="E146" s="106"/>
    </row>
    <row r="147" ht="12.75">
      <c r="E147" s="106"/>
    </row>
    <row r="148" ht="12.75">
      <c r="E148" s="106"/>
    </row>
    <row r="149" ht="12.75">
      <c r="E149" s="106"/>
    </row>
    <row r="150" ht="12.75">
      <c r="E150" s="106"/>
    </row>
    <row r="151" ht="12.75">
      <c r="E151" s="106"/>
    </row>
    <row r="152" ht="12.75">
      <c r="E152" s="106"/>
    </row>
    <row r="153" ht="12.75">
      <c r="E153" s="106"/>
    </row>
    <row r="154" ht="12.75">
      <c r="E154" s="106"/>
    </row>
    <row r="155" ht="12.75">
      <c r="E155" s="106"/>
    </row>
    <row r="156" ht="12.75">
      <c r="E156" s="106"/>
    </row>
    <row r="157" ht="12.75">
      <c r="E157" s="106"/>
    </row>
    <row r="158" ht="12.75">
      <c r="E158" s="106"/>
    </row>
    <row r="159" ht="12.75">
      <c r="E159" s="106"/>
    </row>
    <row r="160" ht="12.75">
      <c r="E160" s="106"/>
    </row>
    <row r="161" ht="12.75">
      <c r="E161" s="106"/>
    </row>
    <row r="162" ht="12.75">
      <c r="E162" s="106"/>
    </row>
    <row r="163" ht="12.75">
      <c r="E163" s="106"/>
    </row>
    <row r="164" ht="12.75">
      <c r="E164" s="106"/>
    </row>
    <row r="165" ht="12.75">
      <c r="E165" s="106"/>
    </row>
    <row r="166" ht="12.75">
      <c r="E166" s="106"/>
    </row>
    <row r="167" ht="12.75">
      <c r="E167" s="106"/>
    </row>
    <row r="168" ht="12.75">
      <c r="E168" s="106"/>
    </row>
    <row r="169" ht="12.75">
      <c r="E169" s="106"/>
    </row>
    <row r="170" ht="12.75">
      <c r="E170" s="106"/>
    </row>
    <row r="171" ht="12.75">
      <c r="E171" s="106"/>
    </row>
    <row r="172" ht="12.75">
      <c r="E172" s="106"/>
    </row>
    <row r="173" ht="12.75">
      <c r="E173" s="106"/>
    </row>
    <row r="174" ht="12.75">
      <c r="E174" s="106"/>
    </row>
    <row r="175" ht="12.75">
      <c r="E175" s="106"/>
    </row>
    <row r="176" ht="12.75">
      <c r="E176" s="106"/>
    </row>
    <row r="177" ht="12.75">
      <c r="E177" s="106"/>
    </row>
    <row r="178" ht="12.75">
      <c r="E178" s="106"/>
    </row>
    <row r="179" ht="12.75">
      <c r="E179" s="106"/>
    </row>
    <row r="180" ht="12.75">
      <c r="E180" s="106"/>
    </row>
    <row r="181" ht="12.75">
      <c r="E181" s="106"/>
    </row>
    <row r="182" ht="12.75">
      <c r="E182" s="106"/>
    </row>
    <row r="183" ht="12.75">
      <c r="E183" s="106"/>
    </row>
    <row r="184" ht="12.75">
      <c r="E184" s="106"/>
    </row>
    <row r="185" ht="12.75">
      <c r="E185" s="106"/>
    </row>
    <row r="186" ht="12.75">
      <c r="E186" s="106"/>
    </row>
    <row r="187" ht="12.75">
      <c r="E187" s="106"/>
    </row>
    <row r="188" ht="12.75">
      <c r="E188" s="106"/>
    </row>
    <row r="189" ht="12.75">
      <c r="E189" s="106"/>
    </row>
    <row r="190" ht="12.75">
      <c r="E190" s="106"/>
    </row>
    <row r="191" ht="12.75">
      <c r="E191" s="106"/>
    </row>
    <row r="192" ht="12.75">
      <c r="E192" s="106"/>
    </row>
    <row r="193" ht="12.75">
      <c r="E193" s="106"/>
    </row>
    <row r="194" ht="12.75">
      <c r="E194" s="106"/>
    </row>
    <row r="195" ht="12.75">
      <c r="E195" s="106"/>
    </row>
    <row r="196" ht="12.75">
      <c r="E196" s="106"/>
    </row>
    <row r="197" ht="12.75">
      <c r="E197" s="106"/>
    </row>
    <row r="198" ht="12.75">
      <c r="E198" s="106"/>
    </row>
    <row r="199" ht="12.75">
      <c r="E199" s="106"/>
    </row>
    <row r="200" ht="12.75">
      <c r="E200" s="106"/>
    </row>
    <row r="201" ht="12.75">
      <c r="E201" s="106"/>
    </row>
    <row r="202" ht="12.75">
      <c r="E202" s="106"/>
    </row>
    <row r="203" ht="12.75">
      <c r="E203" s="106"/>
    </row>
    <row r="204" ht="12.75">
      <c r="E204" s="106"/>
    </row>
    <row r="205" ht="12.75">
      <c r="E205" s="106"/>
    </row>
    <row r="206" ht="12.75">
      <c r="E206" s="106"/>
    </row>
    <row r="207" ht="12.75">
      <c r="E207" s="106"/>
    </row>
    <row r="208" ht="12.75">
      <c r="E208" s="106"/>
    </row>
    <row r="209" ht="12.75">
      <c r="E209" s="106"/>
    </row>
    <row r="210" ht="12.75">
      <c r="E210" s="106"/>
    </row>
    <row r="211" ht="12.75">
      <c r="E211" s="106"/>
    </row>
    <row r="212" ht="12.75">
      <c r="E212" s="106"/>
    </row>
    <row r="213" ht="12.75">
      <c r="E213" s="106"/>
    </row>
    <row r="214" ht="12.75">
      <c r="E214" s="106"/>
    </row>
    <row r="215" ht="12.75">
      <c r="E215" s="106"/>
    </row>
    <row r="216" ht="12.75">
      <c r="E216" s="106"/>
    </row>
    <row r="217" ht="12.75">
      <c r="E217" s="106"/>
    </row>
    <row r="218" ht="12.75">
      <c r="E218" s="106"/>
    </row>
    <row r="219" ht="12.75">
      <c r="E219" s="106"/>
    </row>
    <row r="220" ht="12.75">
      <c r="E220" s="106"/>
    </row>
    <row r="221" ht="12.75">
      <c r="E221" s="106"/>
    </row>
    <row r="222" ht="12.75">
      <c r="E222" s="106"/>
    </row>
    <row r="223" ht="12.75">
      <c r="E223" s="106"/>
    </row>
    <row r="224" ht="12.75">
      <c r="E224" s="106"/>
    </row>
    <row r="225" ht="12.75">
      <c r="E225" s="106"/>
    </row>
    <row r="226" ht="12.75">
      <c r="E226" s="106"/>
    </row>
    <row r="227" ht="12.75">
      <c r="E227" s="106"/>
    </row>
    <row r="228" ht="12.75">
      <c r="E228" s="106"/>
    </row>
    <row r="229" ht="12.75">
      <c r="E229" s="106"/>
    </row>
    <row r="230" ht="12.75">
      <c r="E230" s="106"/>
    </row>
    <row r="231" ht="12.75">
      <c r="E231" s="106"/>
    </row>
    <row r="232" ht="12.75">
      <c r="E232" s="106"/>
    </row>
    <row r="233" ht="12.75">
      <c r="E233" s="106"/>
    </row>
    <row r="234" ht="12.75">
      <c r="E234" s="106"/>
    </row>
    <row r="235" ht="12.75">
      <c r="E235" s="106"/>
    </row>
    <row r="236" ht="12.75">
      <c r="E236" s="106"/>
    </row>
    <row r="237" ht="12.75">
      <c r="E237" s="106"/>
    </row>
    <row r="238" ht="12.75">
      <c r="E238" s="106"/>
    </row>
    <row r="239" ht="12.75">
      <c r="E239" s="106"/>
    </row>
    <row r="240" ht="12.75">
      <c r="E240" s="106"/>
    </row>
    <row r="241" ht="12.75">
      <c r="E241" s="106"/>
    </row>
    <row r="242" ht="12.75">
      <c r="E242" s="106"/>
    </row>
    <row r="243" ht="12.75">
      <c r="E243" s="106"/>
    </row>
    <row r="244" ht="12.75">
      <c r="E244" s="106"/>
    </row>
    <row r="245" ht="12.75">
      <c r="E245" s="106"/>
    </row>
    <row r="246" ht="12.75">
      <c r="E246" s="106"/>
    </row>
    <row r="247" ht="12.75">
      <c r="E247" s="106"/>
    </row>
    <row r="248" ht="12.75">
      <c r="E248" s="106"/>
    </row>
    <row r="249" ht="12.75">
      <c r="E249" s="106"/>
    </row>
    <row r="250" ht="12.75">
      <c r="E250" s="106"/>
    </row>
    <row r="251" ht="12.75">
      <c r="E251" s="106"/>
    </row>
    <row r="252" ht="12.75">
      <c r="E252" s="106"/>
    </row>
    <row r="253" ht="12.75">
      <c r="E253" s="106"/>
    </row>
    <row r="254" ht="12.75">
      <c r="E254" s="106"/>
    </row>
    <row r="255" ht="12.75">
      <c r="E255" s="106"/>
    </row>
    <row r="256" ht="12.75">
      <c r="E256" s="106"/>
    </row>
    <row r="257" ht="12.75">
      <c r="E257" s="106"/>
    </row>
    <row r="258" ht="12.75">
      <c r="E258" s="106"/>
    </row>
    <row r="259" ht="12.75">
      <c r="E259" s="106"/>
    </row>
    <row r="260" ht="12.75">
      <c r="E260" s="106"/>
    </row>
    <row r="261" ht="12.75">
      <c r="E261" s="106"/>
    </row>
    <row r="262" ht="12.75">
      <c r="E262" s="106"/>
    </row>
    <row r="263" ht="12.75">
      <c r="E263" s="106"/>
    </row>
    <row r="264" ht="12.75">
      <c r="E264" s="106"/>
    </row>
    <row r="265" ht="12.75">
      <c r="E265" s="106"/>
    </row>
    <row r="266" ht="12.75">
      <c r="E266" s="106"/>
    </row>
    <row r="267" ht="12.75">
      <c r="E267" s="106"/>
    </row>
    <row r="268" ht="12.75">
      <c r="E268" s="106"/>
    </row>
    <row r="269" ht="12.75">
      <c r="E269" s="106"/>
    </row>
    <row r="270" ht="12.75">
      <c r="E270" s="106"/>
    </row>
    <row r="271" ht="12.75">
      <c r="E271" s="106"/>
    </row>
    <row r="272" ht="12.75">
      <c r="E272" s="106"/>
    </row>
    <row r="273" ht="12.75">
      <c r="E273" s="106"/>
    </row>
    <row r="274" ht="12.75">
      <c r="E274" s="106"/>
    </row>
    <row r="275" ht="12.75">
      <c r="E275" s="106"/>
    </row>
    <row r="276" ht="12.75">
      <c r="E276" s="106"/>
    </row>
    <row r="277" ht="12.75">
      <c r="E277" s="106"/>
    </row>
    <row r="278" ht="12.75">
      <c r="E278" s="106"/>
    </row>
    <row r="279" ht="12.75">
      <c r="E279" s="106"/>
    </row>
    <row r="280" ht="12.75">
      <c r="E280" s="106"/>
    </row>
    <row r="281" ht="12.75">
      <c r="E281" s="106"/>
    </row>
    <row r="282" ht="12.75">
      <c r="E282" s="106"/>
    </row>
    <row r="283" ht="12.75">
      <c r="E283" s="106"/>
    </row>
    <row r="284" ht="12.75">
      <c r="E284" s="106"/>
    </row>
    <row r="285" ht="12.75">
      <c r="E285" s="106"/>
    </row>
    <row r="286" ht="12.75">
      <c r="E286" s="106"/>
    </row>
    <row r="287" ht="12.75">
      <c r="E287" s="106"/>
    </row>
    <row r="288" ht="12.75">
      <c r="E288" s="106"/>
    </row>
    <row r="289" ht="12.75">
      <c r="E289" s="106"/>
    </row>
    <row r="290" ht="12.75">
      <c r="E290" s="106"/>
    </row>
    <row r="291" ht="12.75">
      <c r="E291" s="106"/>
    </row>
    <row r="292" ht="12.75">
      <c r="E292" s="106"/>
    </row>
    <row r="293" ht="12.75">
      <c r="E293" s="106"/>
    </row>
    <row r="294" ht="12.75">
      <c r="E294" s="106"/>
    </row>
    <row r="295" ht="12.75">
      <c r="E295" s="106"/>
    </row>
    <row r="296" ht="12.75">
      <c r="E296" s="106"/>
    </row>
    <row r="297" ht="12.75">
      <c r="E297" s="106"/>
    </row>
    <row r="298" ht="12.75">
      <c r="E298" s="106"/>
    </row>
    <row r="299" ht="12.75">
      <c r="E299" s="106"/>
    </row>
    <row r="300" ht="12.75">
      <c r="E300" s="106"/>
    </row>
    <row r="301" ht="12.75">
      <c r="E301" s="106"/>
    </row>
    <row r="302" ht="12.75">
      <c r="E302" s="106"/>
    </row>
    <row r="303" ht="12.75">
      <c r="E303" s="106"/>
    </row>
    <row r="304" ht="12.75">
      <c r="E304" s="106"/>
    </row>
    <row r="305" ht="12.75">
      <c r="E305" s="106"/>
    </row>
    <row r="306" ht="12.75">
      <c r="E306" s="106"/>
    </row>
    <row r="307" ht="12.75">
      <c r="E307" s="106"/>
    </row>
    <row r="308" ht="12.75">
      <c r="E308" s="106"/>
    </row>
    <row r="309" ht="12.75">
      <c r="E309" s="106"/>
    </row>
    <row r="310" ht="12.75">
      <c r="E310" s="106"/>
    </row>
    <row r="311" ht="12.75">
      <c r="E311" s="106"/>
    </row>
    <row r="312" ht="12.75">
      <c r="E312" s="106"/>
    </row>
    <row r="313" ht="12.75">
      <c r="E313" s="106"/>
    </row>
    <row r="314" ht="12.75">
      <c r="E314" s="106"/>
    </row>
    <row r="315" ht="12.75">
      <c r="E315" s="106"/>
    </row>
    <row r="316" ht="12.75">
      <c r="E316" s="106"/>
    </row>
    <row r="317" ht="12.75">
      <c r="E317" s="106"/>
    </row>
    <row r="318" ht="12.75">
      <c r="E318" s="106"/>
    </row>
    <row r="319" ht="12.75">
      <c r="E319" s="106"/>
    </row>
    <row r="320" ht="12.75">
      <c r="E320" s="106"/>
    </row>
    <row r="321" ht="12.75">
      <c r="E321" s="106"/>
    </row>
    <row r="322" ht="12.75">
      <c r="E322" s="106"/>
    </row>
    <row r="323" ht="12.75">
      <c r="E323" s="106"/>
    </row>
    <row r="324" ht="12.75">
      <c r="E324" s="106"/>
    </row>
    <row r="325" ht="12.75">
      <c r="E325" s="106"/>
    </row>
    <row r="326" ht="12.75">
      <c r="E326" s="106"/>
    </row>
    <row r="327" ht="12.75">
      <c r="E327" s="106"/>
    </row>
    <row r="328" ht="12.75">
      <c r="E328" s="106"/>
    </row>
    <row r="329" ht="12.75">
      <c r="E329" s="106"/>
    </row>
    <row r="330" ht="12.75">
      <c r="E330" s="106"/>
    </row>
    <row r="331" ht="12.75">
      <c r="E331" s="106"/>
    </row>
    <row r="332" ht="12.75">
      <c r="E332" s="106"/>
    </row>
    <row r="333" ht="12.75">
      <c r="E333" s="106"/>
    </row>
    <row r="334" ht="12.75">
      <c r="E334" s="106"/>
    </row>
    <row r="335" ht="12.75">
      <c r="E335" s="106"/>
    </row>
    <row r="336" ht="12.75">
      <c r="E336" s="106"/>
    </row>
    <row r="337" ht="12.75">
      <c r="E337" s="106"/>
    </row>
    <row r="338" ht="12.75">
      <c r="E338" s="106"/>
    </row>
    <row r="339" ht="12.75">
      <c r="E339" s="106"/>
    </row>
    <row r="340" ht="12.75">
      <c r="E340" s="106"/>
    </row>
    <row r="341" ht="12.75">
      <c r="E341" s="106"/>
    </row>
    <row r="342" ht="12.75">
      <c r="E342" s="106"/>
    </row>
    <row r="343" ht="12.75">
      <c r="E343" s="106"/>
    </row>
    <row r="344" ht="12.75">
      <c r="E344" s="106"/>
    </row>
    <row r="345" ht="12.75">
      <c r="E345" s="106"/>
    </row>
    <row r="346" ht="12.75">
      <c r="E346" s="106"/>
    </row>
    <row r="347" ht="12.75">
      <c r="E347" s="106"/>
    </row>
    <row r="348" ht="12.75">
      <c r="E348" s="106"/>
    </row>
    <row r="349" ht="12.75">
      <c r="E349" s="106"/>
    </row>
    <row r="350" ht="12.75">
      <c r="E350" s="106"/>
    </row>
    <row r="351" ht="12.75">
      <c r="E351" s="106"/>
    </row>
    <row r="352" ht="12.75">
      <c r="E352" s="106"/>
    </row>
    <row r="353" ht="12.75">
      <c r="E353" s="106"/>
    </row>
    <row r="354" ht="12.75">
      <c r="E354" s="106"/>
    </row>
    <row r="355" ht="12.75">
      <c r="E355" s="106"/>
    </row>
    <row r="356" ht="12.75">
      <c r="E356" s="106"/>
    </row>
    <row r="357" ht="12.75">
      <c r="E357" s="106"/>
    </row>
    <row r="358" ht="12.75">
      <c r="E358" s="106"/>
    </row>
    <row r="359" ht="12.75">
      <c r="E359" s="106"/>
    </row>
    <row r="360" ht="12.75">
      <c r="E360" s="106"/>
    </row>
    <row r="361" ht="12.75">
      <c r="E361" s="106"/>
    </row>
    <row r="362" ht="12.75">
      <c r="E362" s="106"/>
    </row>
    <row r="363" ht="12.75">
      <c r="E363" s="106"/>
    </row>
    <row r="364" ht="12.75">
      <c r="E364" s="106"/>
    </row>
    <row r="365" ht="12.75">
      <c r="E365" s="106"/>
    </row>
    <row r="366" ht="12.75">
      <c r="E366" s="106"/>
    </row>
    <row r="367" ht="12.75">
      <c r="E367" s="106"/>
    </row>
    <row r="368" ht="12.75">
      <c r="E368" s="106"/>
    </row>
    <row r="369" ht="12.75">
      <c r="E369" s="106"/>
    </row>
    <row r="370" ht="12.75">
      <c r="E370" s="106"/>
    </row>
    <row r="371" ht="12.75">
      <c r="E371" s="106"/>
    </row>
    <row r="372" ht="12.75">
      <c r="E372" s="106"/>
    </row>
    <row r="373" ht="12.75">
      <c r="E373" s="106"/>
    </row>
    <row r="374" ht="12.75">
      <c r="E374" s="106"/>
    </row>
    <row r="375" ht="12.75">
      <c r="E375" s="106"/>
    </row>
    <row r="376" ht="12.75">
      <c r="E376" s="106"/>
    </row>
    <row r="377" ht="12.75">
      <c r="E377" s="106"/>
    </row>
    <row r="378" ht="12.75">
      <c r="E378" s="106"/>
    </row>
    <row r="379" ht="12.75">
      <c r="E379" s="106"/>
    </row>
    <row r="380" ht="12.75">
      <c r="E380" s="106"/>
    </row>
    <row r="381" ht="12.75">
      <c r="E381" s="106"/>
    </row>
    <row r="382" ht="12.75">
      <c r="E382" s="106"/>
    </row>
    <row r="383" ht="12.75">
      <c r="E383" s="106"/>
    </row>
    <row r="384" ht="12.75">
      <c r="E384" s="106"/>
    </row>
    <row r="385" ht="12.75">
      <c r="E385" s="106"/>
    </row>
    <row r="386" ht="12.75">
      <c r="E386" s="106"/>
    </row>
    <row r="387" ht="12.75">
      <c r="E387" s="106"/>
    </row>
    <row r="388" ht="12.75">
      <c r="E388" s="106"/>
    </row>
    <row r="389" ht="12.75">
      <c r="E389" s="106"/>
    </row>
    <row r="390" ht="12.75">
      <c r="E390" s="106"/>
    </row>
    <row r="391" ht="12.75">
      <c r="E391" s="106"/>
    </row>
    <row r="392" ht="12.75">
      <c r="E392" s="106"/>
    </row>
    <row r="393" ht="12.75">
      <c r="E393" s="106"/>
    </row>
    <row r="394" ht="12.75">
      <c r="E394" s="106"/>
    </row>
    <row r="395" ht="12.75">
      <c r="E395" s="106"/>
    </row>
    <row r="396" ht="12.75">
      <c r="E396" s="106"/>
    </row>
    <row r="397" ht="12.75">
      <c r="E397" s="106"/>
    </row>
    <row r="398" ht="12.75">
      <c r="E398" s="106"/>
    </row>
    <row r="399" ht="12.75">
      <c r="E399" s="106"/>
    </row>
    <row r="400" ht="12.75">
      <c r="E400" s="106"/>
    </row>
    <row r="401" ht="12.75">
      <c r="E401" s="106"/>
    </row>
    <row r="402" ht="12.75">
      <c r="E402" s="106"/>
    </row>
    <row r="403" ht="12.75">
      <c r="E403" s="106"/>
    </row>
    <row r="404" ht="12.75">
      <c r="E404" s="106"/>
    </row>
    <row r="405" ht="12.75">
      <c r="E405" s="106"/>
    </row>
    <row r="406" ht="12.75">
      <c r="E406" s="106"/>
    </row>
    <row r="407" ht="12.75">
      <c r="E407" s="106"/>
    </row>
    <row r="408" ht="12.75">
      <c r="E408" s="106"/>
    </row>
    <row r="409" ht="12.75">
      <c r="E409" s="106"/>
    </row>
    <row r="410" ht="12.75">
      <c r="E410" s="106"/>
    </row>
    <row r="411" ht="12.75">
      <c r="E411" s="106"/>
    </row>
    <row r="412" ht="12.75">
      <c r="E412" s="106"/>
    </row>
    <row r="413" ht="12.75">
      <c r="E413" s="106"/>
    </row>
    <row r="414" ht="12.75">
      <c r="E414" s="106"/>
    </row>
    <row r="415" ht="12.75">
      <c r="E415" s="106"/>
    </row>
    <row r="416" ht="12.75">
      <c r="E416" s="106"/>
    </row>
    <row r="417" ht="12.75">
      <c r="E417" s="106"/>
    </row>
    <row r="418" ht="12.75">
      <c r="E418" s="106"/>
    </row>
    <row r="419" ht="12.75">
      <c r="E419" s="106"/>
    </row>
    <row r="420" ht="12.75">
      <c r="E420" s="106"/>
    </row>
    <row r="421" ht="12.75">
      <c r="E421" s="106"/>
    </row>
    <row r="422" ht="12.75">
      <c r="E422" s="106"/>
    </row>
    <row r="423" ht="12.75">
      <c r="E423" s="106"/>
    </row>
    <row r="424" ht="12.75">
      <c r="E424" s="106"/>
    </row>
    <row r="425" ht="12.75">
      <c r="E425" s="106"/>
    </row>
    <row r="426" ht="12.75">
      <c r="E426" s="106"/>
    </row>
    <row r="427" ht="12.75">
      <c r="E427" s="106"/>
    </row>
    <row r="428" ht="12.75">
      <c r="E428" s="106"/>
    </row>
    <row r="429" ht="12.75">
      <c r="E429" s="106"/>
    </row>
    <row r="430" ht="12.75">
      <c r="E430" s="106"/>
    </row>
    <row r="431" ht="12.75">
      <c r="E431" s="106"/>
    </row>
    <row r="432" ht="12.75">
      <c r="E432" s="106"/>
    </row>
    <row r="433" ht="12.75">
      <c r="E433" s="106"/>
    </row>
    <row r="434" ht="12.75">
      <c r="E434" s="106"/>
    </row>
    <row r="435" ht="12.75">
      <c r="E435" s="106"/>
    </row>
    <row r="436" ht="12.75">
      <c r="E436" s="106"/>
    </row>
    <row r="437" ht="12.75">
      <c r="E437" s="106"/>
    </row>
    <row r="438" ht="12.75">
      <c r="E438" s="106"/>
    </row>
    <row r="439" ht="12.75">
      <c r="E439" s="106"/>
    </row>
    <row r="440" ht="12.75">
      <c r="E440" s="106"/>
    </row>
    <row r="441" ht="12.75">
      <c r="E441" s="106"/>
    </row>
    <row r="442" ht="12.75">
      <c r="E442" s="106"/>
    </row>
    <row r="443" ht="12.75">
      <c r="E443" s="106"/>
    </row>
    <row r="444" ht="12.75">
      <c r="E444" s="106"/>
    </row>
    <row r="445" ht="12.75">
      <c r="E445" s="106"/>
    </row>
    <row r="446" ht="12.75">
      <c r="E446" s="106"/>
    </row>
    <row r="447" ht="12.75">
      <c r="E447" s="106"/>
    </row>
    <row r="448" ht="12.75">
      <c r="E448" s="106"/>
    </row>
    <row r="449" ht="12.75">
      <c r="E449" s="106"/>
    </row>
    <row r="450" ht="12.75">
      <c r="E450" s="106"/>
    </row>
    <row r="451" ht="12.75">
      <c r="E451" s="106"/>
    </row>
    <row r="452" ht="12.75">
      <c r="E452" s="106"/>
    </row>
    <row r="453" ht="12.75">
      <c r="E453" s="106"/>
    </row>
    <row r="454" ht="12.75">
      <c r="E454" s="106"/>
    </row>
    <row r="455" ht="12.75">
      <c r="E455" s="106"/>
    </row>
    <row r="456" ht="12.75">
      <c r="E456" s="106"/>
    </row>
    <row r="457" ht="12.75">
      <c r="E457" s="106"/>
    </row>
    <row r="458" ht="12.75">
      <c r="E458" s="106"/>
    </row>
    <row r="459" ht="12.75">
      <c r="E459" s="106"/>
    </row>
    <row r="460" ht="12.75">
      <c r="E460" s="106"/>
    </row>
    <row r="461" ht="12.75">
      <c r="E461" s="106"/>
    </row>
    <row r="462" ht="12.75">
      <c r="E462" s="106"/>
    </row>
    <row r="463" ht="12.75">
      <c r="E463" s="106"/>
    </row>
    <row r="464" ht="12.75">
      <c r="E464" s="106"/>
    </row>
    <row r="465" ht="12.75">
      <c r="E465" s="106"/>
    </row>
    <row r="466" ht="12.75">
      <c r="E466" s="106"/>
    </row>
    <row r="467" ht="12.75">
      <c r="E467" s="106"/>
    </row>
    <row r="468" ht="12.75">
      <c r="E468" s="106"/>
    </row>
    <row r="469" ht="12.75">
      <c r="E469" s="106"/>
    </row>
    <row r="470" ht="12.75">
      <c r="E470" s="106"/>
    </row>
    <row r="471" ht="12.75">
      <c r="E471" s="106"/>
    </row>
    <row r="472" ht="12.75">
      <c r="E472" s="106"/>
    </row>
    <row r="473" ht="12.75">
      <c r="E473" s="106"/>
    </row>
    <row r="474" ht="12.75">
      <c r="E474" s="106"/>
    </row>
    <row r="475" ht="12.75">
      <c r="E475" s="106"/>
    </row>
    <row r="476" ht="12.75">
      <c r="E476" s="106"/>
    </row>
    <row r="477" ht="12.75">
      <c r="E477" s="106"/>
    </row>
    <row r="478" ht="12.75">
      <c r="E478" s="106"/>
    </row>
    <row r="479" ht="12.75">
      <c r="E479" s="106"/>
    </row>
    <row r="480" ht="12.75">
      <c r="E480" s="106"/>
    </row>
    <row r="481" ht="12.75">
      <c r="E481" s="106"/>
    </row>
    <row r="482" ht="12.75">
      <c r="E482" s="106"/>
    </row>
    <row r="483" ht="12.75">
      <c r="E483" s="106"/>
    </row>
    <row r="484" ht="12.75">
      <c r="E484" s="106"/>
    </row>
    <row r="485" ht="12.75">
      <c r="E485" s="106"/>
    </row>
  </sheetData>
  <mergeCells count="4">
    <mergeCell ref="B3:C3"/>
    <mergeCell ref="A4:E4"/>
    <mergeCell ref="A5:E5"/>
    <mergeCell ref="A6:E6"/>
  </mergeCells>
  <printOptions/>
  <pageMargins left="0.75" right="0.75" top="1" bottom="1" header="0" footer="0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D10" sqref="D10"/>
    </sheetView>
  </sheetViews>
  <sheetFormatPr defaultColWidth="11.421875" defaultRowHeight="12.75"/>
  <cols>
    <col min="1" max="1" width="3.421875" style="0" customWidth="1"/>
    <col min="2" max="2" width="32.00390625" style="0" customWidth="1"/>
    <col min="3" max="3" width="15.421875" style="0" customWidth="1"/>
    <col min="4" max="4" width="16.8515625" style="0" customWidth="1"/>
    <col min="5" max="5" width="15.00390625" style="0" customWidth="1"/>
    <col min="6" max="6" width="12.57421875" style="0" customWidth="1"/>
  </cols>
  <sheetData>
    <row r="1" spans="1:4" ht="12.75">
      <c r="A1" s="98"/>
      <c r="C1" s="99"/>
      <c r="D1" s="100"/>
    </row>
    <row r="2" spans="1:5" ht="12.75">
      <c r="A2" s="247" t="s">
        <v>253</v>
      </c>
      <c r="B2" s="247"/>
      <c r="C2" s="247"/>
      <c r="D2" s="247"/>
      <c r="E2" s="247"/>
    </row>
    <row r="3" spans="1:5" ht="12.75">
      <c r="A3" s="247" t="s">
        <v>254</v>
      </c>
      <c r="B3" s="247"/>
      <c r="C3" s="247"/>
      <c r="D3" s="247"/>
      <c r="E3" s="247"/>
    </row>
    <row r="4" spans="1:5" ht="12.75">
      <c r="A4" s="247" t="s">
        <v>244</v>
      </c>
      <c r="B4" s="247"/>
      <c r="C4" s="247"/>
      <c r="D4" s="247"/>
      <c r="E4" s="247"/>
    </row>
    <row r="5" spans="1:5" ht="13.5" thickBot="1">
      <c r="A5" s="78"/>
      <c r="B5" s="86"/>
      <c r="C5" s="86"/>
      <c r="D5" s="88"/>
      <c r="E5" s="77"/>
    </row>
    <row r="6" spans="1:4" ht="12.75">
      <c r="A6" s="83"/>
      <c r="B6" s="81"/>
      <c r="C6" s="81"/>
      <c r="D6" s="113"/>
    </row>
    <row r="7" spans="1:5" ht="12.75">
      <c r="A7" s="80"/>
      <c r="B7" s="81"/>
      <c r="C7" s="80"/>
      <c r="D7" s="80"/>
      <c r="E7" s="82" t="s">
        <v>245</v>
      </c>
    </row>
    <row r="8" spans="1:5" ht="12.75">
      <c r="A8" s="83"/>
      <c r="B8" s="84" t="s">
        <v>228</v>
      </c>
      <c r="C8" s="84">
        <v>2005</v>
      </c>
      <c r="D8" s="85">
        <v>2006</v>
      </c>
      <c r="E8" s="35" t="s">
        <v>246</v>
      </c>
    </row>
    <row r="9" spans="1:5" ht="13.5" thickBot="1">
      <c r="A9" s="78"/>
      <c r="B9" s="86"/>
      <c r="C9" s="86"/>
      <c r="D9" s="88"/>
      <c r="E9" s="77"/>
    </row>
    <row r="10" spans="1:5" ht="16.5" customHeight="1" thickBot="1">
      <c r="A10" s="77"/>
      <c r="B10" s="89" t="s">
        <v>247</v>
      </c>
      <c r="C10" s="90">
        <f>SUM(C12:C28)</f>
        <v>10085640120</v>
      </c>
      <c r="D10" s="90">
        <f>+PROTOTAL!F7</f>
        <v>11632621076</v>
      </c>
      <c r="E10" s="114">
        <f>+D10/C10-1</f>
        <v>0.15338450882580168</v>
      </c>
    </row>
    <row r="11" spans="1:5" ht="8.25" customHeight="1">
      <c r="A11" s="68"/>
      <c r="B11" s="115"/>
      <c r="C11" s="116"/>
      <c r="D11" s="116"/>
      <c r="E11" s="117"/>
    </row>
    <row r="12" spans="1:6" ht="22.5" customHeight="1">
      <c r="A12">
        <v>0</v>
      </c>
      <c r="B12" t="s">
        <v>233</v>
      </c>
      <c r="C12" s="74">
        <v>7583085697</v>
      </c>
      <c r="D12" s="74">
        <v>8497896117</v>
      </c>
      <c r="E12" s="92">
        <f>+D12/C12-1</f>
        <v>0.12063828058305015</v>
      </c>
      <c r="F12" s="74"/>
    </row>
    <row r="13" spans="3:8" ht="12.75">
      <c r="C13" s="74"/>
      <c r="D13" s="74"/>
      <c r="E13" s="92"/>
      <c r="H13" s="74"/>
    </row>
    <row r="14" spans="1:5" ht="12.75">
      <c r="A14">
        <v>1</v>
      </c>
      <c r="B14" t="s">
        <v>234</v>
      </c>
      <c r="C14" s="74">
        <v>360660897</v>
      </c>
      <c r="D14" s="74">
        <v>419388706</v>
      </c>
      <c r="E14" s="92">
        <f>+D14/C14-1</f>
        <v>0.16283386829152158</v>
      </c>
    </row>
    <row r="15" spans="3:8" ht="12.75">
      <c r="C15" s="74"/>
      <c r="D15" s="74"/>
      <c r="E15" s="92"/>
      <c r="H15" s="74"/>
    </row>
    <row r="16" spans="1:5" ht="12.75">
      <c r="A16">
        <v>2</v>
      </c>
      <c r="B16" t="s">
        <v>235</v>
      </c>
      <c r="C16" s="74">
        <v>184507289</v>
      </c>
      <c r="D16" s="74">
        <v>213373235</v>
      </c>
      <c r="E16" s="92">
        <f>+D16/C16-1</f>
        <v>0.15644881108192976</v>
      </c>
    </row>
    <row r="17" spans="3:5" ht="12.75">
      <c r="C17" s="74"/>
      <c r="D17" s="74"/>
      <c r="E17" s="92"/>
    </row>
    <row r="18" spans="1:5" ht="12.75">
      <c r="A18">
        <v>3</v>
      </c>
      <c r="B18" t="s">
        <v>236</v>
      </c>
      <c r="C18" s="74">
        <v>92933156</v>
      </c>
      <c r="D18" s="74">
        <v>140444813</v>
      </c>
      <c r="E18" s="92">
        <f>+D18/C18-1</f>
        <v>0.5112454913292732</v>
      </c>
    </row>
    <row r="19" spans="3:5" ht="12.75">
      <c r="C19" s="74"/>
      <c r="D19" s="74"/>
      <c r="E19" s="92"/>
    </row>
    <row r="20" spans="1:5" ht="12.75">
      <c r="A20">
        <v>5</v>
      </c>
      <c r="B20" t="s">
        <v>252</v>
      </c>
      <c r="C20" s="74">
        <v>0</v>
      </c>
      <c r="D20" s="74">
        <v>12750000</v>
      </c>
      <c r="E20" s="92">
        <v>1</v>
      </c>
    </row>
    <row r="21" spans="3:5" ht="12.75">
      <c r="C21" s="74"/>
      <c r="D21" s="74"/>
      <c r="E21" s="92"/>
    </row>
    <row r="22" spans="1:5" ht="12.75">
      <c r="A22">
        <v>6</v>
      </c>
      <c r="B22" t="s">
        <v>238</v>
      </c>
      <c r="C22" s="74">
        <v>1780284451</v>
      </c>
      <c r="D22" s="74">
        <v>2039372791</v>
      </c>
      <c r="E22" s="92">
        <f>+D22/C22-1</f>
        <v>0.1455319906065955</v>
      </c>
    </row>
    <row r="23" spans="3:5" ht="12.75">
      <c r="C23" s="74"/>
      <c r="D23" s="74"/>
      <c r="E23" s="92"/>
    </row>
    <row r="24" spans="1:5" ht="12.75">
      <c r="A24">
        <v>7</v>
      </c>
      <c r="B24" t="s">
        <v>239</v>
      </c>
      <c r="C24" s="74">
        <v>34168630</v>
      </c>
      <c r="D24" s="74">
        <v>39221059</v>
      </c>
      <c r="E24" s="92">
        <f>+D24/C24-1</f>
        <v>0.14786747376175158</v>
      </c>
    </row>
    <row r="25" spans="3:5" ht="12.75">
      <c r="C25" s="74"/>
      <c r="D25" s="74"/>
      <c r="E25" s="92" t="s">
        <v>255</v>
      </c>
    </row>
    <row r="26" spans="1:5" ht="12.75">
      <c r="A26">
        <v>8</v>
      </c>
      <c r="B26" t="s">
        <v>240</v>
      </c>
      <c r="C26" s="74">
        <v>0</v>
      </c>
      <c r="D26" s="74">
        <v>0</v>
      </c>
      <c r="E26" s="92">
        <v>0</v>
      </c>
    </row>
    <row r="27" spans="3:5" ht="12.75">
      <c r="C27" s="74"/>
      <c r="D27" s="74"/>
      <c r="E27" s="92" t="s">
        <v>255</v>
      </c>
    </row>
    <row r="28" spans="1:5" ht="12.75">
      <c r="A28">
        <v>9</v>
      </c>
      <c r="B28" t="s">
        <v>256</v>
      </c>
      <c r="C28" s="74">
        <v>50000000</v>
      </c>
      <c r="D28" s="64">
        <v>50000000</v>
      </c>
      <c r="E28" s="92">
        <f>+D28/C28-1</f>
        <v>0</v>
      </c>
    </row>
    <row r="29" spans="1:5" ht="13.5" thickBot="1">
      <c r="A29" s="77"/>
      <c r="B29" s="77"/>
      <c r="C29" s="63"/>
      <c r="D29" s="63"/>
      <c r="E29" s="105"/>
    </row>
    <row r="32" ht="12.75">
      <c r="C32" s="96"/>
    </row>
    <row r="33" spans="1:5" ht="12.75">
      <c r="A33" s="240"/>
      <c r="B33" s="240"/>
      <c r="C33" s="240"/>
      <c r="D33" s="240"/>
      <c r="E33" s="240"/>
    </row>
  </sheetData>
  <mergeCells count="4">
    <mergeCell ref="A2:E2"/>
    <mergeCell ref="A3:E3"/>
    <mergeCell ref="A4:E4"/>
    <mergeCell ref="A33:E33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">
      <selection activeCell="D9" sqref="D9"/>
    </sheetView>
  </sheetViews>
  <sheetFormatPr defaultColWidth="11.421875" defaultRowHeight="12.75"/>
  <cols>
    <col min="1" max="1" width="3.421875" style="0" customWidth="1"/>
    <col min="2" max="2" width="32.00390625" style="0" customWidth="1"/>
    <col min="3" max="3" width="16.00390625" style="0" customWidth="1"/>
    <col min="4" max="4" width="13.57421875" style="0" customWidth="1"/>
    <col min="5" max="5" width="15.00390625" style="0" customWidth="1"/>
  </cols>
  <sheetData>
    <row r="1" spans="1:5" ht="12.75">
      <c r="A1" s="247" t="s">
        <v>257</v>
      </c>
      <c r="B1" s="247"/>
      <c r="C1" s="247"/>
      <c r="D1" s="247"/>
      <c r="E1" s="247"/>
    </row>
    <row r="2" spans="1:5" ht="12.75">
      <c r="A2" s="247" t="s">
        <v>258</v>
      </c>
      <c r="B2" s="247"/>
      <c r="C2" s="247"/>
      <c r="D2" s="247"/>
      <c r="E2" s="247"/>
    </row>
    <row r="3" spans="1:5" ht="12.75">
      <c r="A3" s="247" t="s">
        <v>244</v>
      </c>
      <c r="B3" s="247"/>
      <c r="C3" s="247"/>
      <c r="D3" s="247"/>
      <c r="E3" s="247"/>
    </row>
    <row r="4" spans="1:5" ht="13.5" thickBot="1">
      <c r="A4" s="78"/>
      <c r="B4" s="86"/>
      <c r="C4" s="86"/>
      <c r="D4" s="88"/>
      <c r="E4" s="77"/>
    </row>
    <row r="5" ht="12.75">
      <c r="C5" s="101"/>
    </row>
    <row r="6" spans="1:5" ht="12.75">
      <c r="A6" s="80"/>
      <c r="B6" s="81"/>
      <c r="C6" s="80"/>
      <c r="D6" s="80"/>
      <c r="E6" s="82" t="s">
        <v>245</v>
      </c>
    </row>
    <row r="7" spans="1:5" ht="12.75">
      <c r="A7" s="83"/>
      <c r="B7" s="84" t="s">
        <v>228</v>
      </c>
      <c r="C7" s="84">
        <v>2005</v>
      </c>
      <c r="D7" s="85">
        <v>2006</v>
      </c>
      <c r="E7" s="35" t="s">
        <v>246</v>
      </c>
    </row>
    <row r="8" spans="1:5" ht="13.5" thickBot="1">
      <c r="A8" s="78"/>
      <c r="B8" s="102"/>
      <c r="C8" s="102"/>
      <c r="D8" s="103"/>
      <c r="E8" s="104"/>
    </row>
    <row r="9" spans="1:5" ht="21" customHeight="1" thickBot="1">
      <c r="A9" s="118"/>
      <c r="B9" s="119" t="s">
        <v>247</v>
      </c>
      <c r="C9" s="120">
        <f>SUM(C11:C25)</f>
        <v>5767441138</v>
      </c>
      <c r="D9" s="120">
        <f>+PROTOTAL!G7</f>
        <v>6712334021</v>
      </c>
      <c r="E9" s="121">
        <f>+D9/C9-1</f>
        <v>0.16383225426860015</v>
      </c>
    </row>
    <row r="10" spans="2:5" ht="13.5" customHeight="1">
      <c r="B10" s="122"/>
      <c r="C10" s="73"/>
      <c r="D10" s="73"/>
      <c r="E10" s="92"/>
    </row>
    <row r="11" spans="1:5" ht="12.75">
      <c r="A11">
        <v>0</v>
      </c>
      <c r="B11" t="s">
        <v>233</v>
      </c>
      <c r="C11" s="74">
        <v>4373782537</v>
      </c>
      <c r="D11" s="74">
        <v>5038475683</v>
      </c>
      <c r="E11" s="92">
        <f>+D11/C11-1</f>
        <v>0.15197215233657135</v>
      </c>
    </row>
    <row r="12" spans="3:5" ht="12.75">
      <c r="C12" s="74"/>
      <c r="D12" s="74"/>
      <c r="E12" s="106"/>
    </row>
    <row r="13" spans="1:5" ht="12.75">
      <c r="A13">
        <v>1</v>
      </c>
      <c r="B13" t="s">
        <v>234</v>
      </c>
      <c r="C13" s="74">
        <v>264252562</v>
      </c>
      <c r="D13" s="74">
        <v>312124597</v>
      </c>
      <c r="E13" s="92">
        <f>+D13/C13-1</f>
        <v>0.1811601546553785</v>
      </c>
    </row>
    <row r="14" spans="3:5" ht="12.75">
      <c r="C14" s="74"/>
      <c r="D14" s="74"/>
      <c r="E14" s="106"/>
    </row>
    <row r="15" spans="1:5" ht="12.75">
      <c r="A15">
        <v>2</v>
      </c>
      <c r="B15" t="s">
        <v>235</v>
      </c>
      <c r="C15" s="74">
        <v>46585187</v>
      </c>
      <c r="D15" s="74">
        <v>50736245</v>
      </c>
      <c r="E15" s="92">
        <f>+D15/C15-1</f>
        <v>0.08910682273315773</v>
      </c>
    </row>
    <row r="16" spans="3:5" ht="12.75">
      <c r="C16" s="74"/>
      <c r="D16" s="74"/>
      <c r="E16" s="106"/>
    </row>
    <row r="17" spans="1:5" ht="12.75">
      <c r="A17">
        <v>3</v>
      </c>
      <c r="B17" t="s">
        <v>236</v>
      </c>
      <c r="C17" s="74">
        <v>19355349</v>
      </c>
      <c r="D17" s="74">
        <v>18059203</v>
      </c>
      <c r="E17" s="92">
        <f>+D17/C17-1</f>
        <v>-0.0669657777806022</v>
      </c>
    </row>
    <row r="18" spans="3:5" ht="12.75">
      <c r="C18" s="74"/>
      <c r="D18" s="74"/>
      <c r="E18" s="106"/>
    </row>
    <row r="19" spans="1:5" ht="12.75">
      <c r="A19">
        <v>5</v>
      </c>
      <c r="B19" t="s">
        <v>248</v>
      </c>
      <c r="C19" s="74">
        <v>0</v>
      </c>
      <c r="D19" s="74">
        <v>1068513</v>
      </c>
      <c r="E19" s="92">
        <v>1</v>
      </c>
    </row>
    <row r="20" spans="3:5" ht="12.75">
      <c r="C20" s="74"/>
      <c r="D20" s="74"/>
      <c r="E20" s="106"/>
    </row>
    <row r="21" spans="1:5" ht="12.75">
      <c r="A21">
        <v>6</v>
      </c>
      <c r="B21" t="s">
        <v>238</v>
      </c>
      <c r="C21" s="74">
        <v>1043788065</v>
      </c>
      <c r="D21" s="74">
        <v>1204718503</v>
      </c>
      <c r="E21" s="92">
        <f>+D21/C21-1</f>
        <v>0.15417922794509065</v>
      </c>
    </row>
    <row r="22" spans="3:5" ht="12.75">
      <c r="C22" s="74"/>
      <c r="D22" s="74"/>
      <c r="E22" s="106"/>
    </row>
    <row r="23" spans="1:5" ht="12.75">
      <c r="A23">
        <v>7</v>
      </c>
      <c r="B23" t="s">
        <v>239</v>
      </c>
      <c r="C23" s="74">
        <v>19677438</v>
      </c>
      <c r="D23" s="74">
        <v>23254503</v>
      </c>
      <c r="E23" s="92">
        <f>+D23/C23-1</f>
        <v>0.1817850982429725</v>
      </c>
    </row>
    <row r="24" spans="3:5" ht="12.75">
      <c r="C24" s="74"/>
      <c r="D24" s="74"/>
      <c r="E24" s="106"/>
    </row>
    <row r="25" spans="1:5" ht="13.5" thickBot="1">
      <c r="A25" s="77"/>
      <c r="B25" s="77"/>
      <c r="C25" s="63"/>
      <c r="D25" s="63"/>
      <c r="E25" s="105"/>
    </row>
    <row r="26" spans="3:5" ht="12.75">
      <c r="C26" s="93"/>
      <c r="D26" s="93"/>
      <c r="E26" s="106"/>
    </row>
    <row r="28" ht="12.75">
      <c r="D28" s="73"/>
    </row>
    <row r="29" ht="12.75">
      <c r="C29" s="96"/>
    </row>
    <row r="30" spans="2:3" ht="12.75">
      <c r="B30" s="241"/>
      <c r="C30" s="241"/>
    </row>
    <row r="31" ht="12.75">
      <c r="B31" s="79"/>
    </row>
  </sheetData>
  <mergeCells count="4">
    <mergeCell ref="A1:E1"/>
    <mergeCell ref="A2:E2"/>
    <mergeCell ref="A3:E3"/>
    <mergeCell ref="B30:C30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D10" sqref="D10"/>
    </sheetView>
  </sheetViews>
  <sheetFormatPr defaultColWidth="11.421875" defaultRowHeight="12.75"/>
  <cols>
    <col min="1" max="1" width="3.421875" style="0" customWidth="1"/>
    <col min="2" max="2" width="32.00390625" style="0" customWidth="1"/>
    <col min="3" max="3" width="16.00390625" style="0" customWidth="1"/>
    <col min="4" max="4" width="13.28125" style="0" customWidth="1"/>
    <col min="5" max="5" width="15.00390625" style="0" customWidth="1"/>
  </cols>
  <sheetData>
    <row r="1" spans="1:4" ht="12.75">
      <c r="A1" s="98"/>
      <c r="C1" s="99"/>
      <c r="D1" s="100"/>
    </row>
    <row r="2" spans="1:5" ht="12.75">
      <c r="A2" s="247" t="s">
        <v>259</v>
      </c>
      <c r="B2" s="247"/>
      <c r="C2" s="247"/>
      <c r="D2" s="247"/>
      <c r="E2" s="247"/>
    </row>
    <row r="3" spans="1:5" ht="12.75">
      <c r="A3" s="247" t="s">
        <v>260</v>
      </c>
      <c r="B3" s="247"/>
      <c r="C3" s="247"/>
      <c r="D3" s="247"/>
      <c r="E3" s="247"/>
    </row>
    <row r="4" spans="1:5" ht="12.75">
      <c r="A4" s="247" t="s">
        <v>244</v>
      </c>
      <c r="B4" s="247"/>
      <c r="C4" s="247"/>
      <c r="D4" s="247"/>
      <c r="E4" s="247"/>
    </row>
    <row r="5" spans="1:5" ht="13.5" thickBot="1">
      <c r="A5" s="78"/>
      <c r="B5" s="86"/>
      <c r="C5" s="86"/>
      <c r="D5" s="88"/>
      <c r="E5" s="77"/>
    </row>
    <row r="6" spans="1:5" ht="12.75">
      <c r="A6" s="80"/>
      <c r="B6" s="81"/>
      <c r="C6" s="80"/>
      <c r="D6" s="80"/>
      <c r="E6" s="82" t="s">
        <v>245</v>
      </c>
    </row>
    <row r="7" spans="1:5" ht="12.75">
      <c r="A7" s="83"/>
      <c r="B7" s="84" t="s">
        <v>228</v>
      </c>
      <c r="C7" s="84">
        <v>2005</v>
      </c>
      <c r="D7" s="85">
        <v>2006</v>
      </c>
      <c r="E7" s="76" t="s">
        <v>246</v>
      </c>
    </row>
    <row r="8" spans="1:5" ht="13.5" thickBot="1">
      <c r="A8" s="78"/>
      <c r="B8" s="102"/>
      <c r="C8" s="102"/>
      <c r="D8" s="103"/>
      <c r="E8" s="102"/>
    </row>
    <row r="9" spans="1:5" ht="18.75" customHeight="1" thickBot="1">
      <c r="A9" s="118"/>
      <c r="B9" s="119" t="s">
        <v>247</v>
      </c>
      <c r="C9" s="120">
        <f>SUM(C11:C23)</f>
        <v>310208315</v>
      </c>
      <c r="D9" s="120">
        <f>+PROTOTAL!J7</f>
        <v>345600862</v>
      </c>
      <c r="E9" s="121">
        <f>+D9/C9-1</f>
        <v>0.11409283790474789</v>
      </c>
    </row>
    <row r="10" ht="12.75">
      <c r="C10" s="101"/>
    </row>
    <row r="11" spans="1:5" ht="12.75">
      <c r="A11">
        <v>0</v>
      </c>
      <c r="B11" t="s">
        <v>233</v>
      </c>
      <c r="C11" s="74">
        <v>229585344</v>
      </c>
      <c r="D11" s="74">
        <v>254280830</v>
      </c>
      <c r="E11" s="92">
        <f>+D11/C11-1</f>
        <v>0.10756560314233288</v>
      </c>
    </row>
    <row r="12" spans="3:5" ht="12.75">
      <c r="C12" s="74"/>
      <c r="D12" s="74"/>
      <c r="E12" s="106"/>
    </row>
    <row r="13" spans="1:5" ht="12.75">
      <c r="A13">
        <v>1</v>
      </c>
      <c r="B13" t="s">
        <v>234</v>
      </c>
      <c r="C13" s="74">
        <v>19515068</v>
      </c>
      <c r="D13" s="74">
        <v>22045711</v>
      </c>
      <c r="E13" s="92">
        <f>+D13/C13-1</f>
        <v>0.1296763608510101</v>
      </c>
    </row>
    <row r="14" spans="3:5" ht="12.75">
      <c r="C14" s="74"/>
      <c r="D14" s="74"/>
      <c r="E14" s="106"/>
    </row>
    <row r="15" spans="1:5" ht="12.75">
      <c r="A15">
        <v>2</v>
      </c>
      <c r="B15" t="s">
        <v>235</v>
      </c>
      <c r="C15" s="74">
        <v>5139775</v>
      </c>
      <c r="D15" s="74">
        <v>5107569</v>
      </c>
      <c r="E15" s="92">
        <f>+D15/C15-1</f>
        <v>-0.006266033046193664</v>
      </c>
    </row>
    <row r="16" spans="3:5" ht="12.75">
      <c r="C16" s="74"/>
      <c r="D16" s="74"/>
      <c r="E16" s="106"/>
    </row>
    <row r="17" spans="1:5" ht="12.75">
      <c r="A17">
        <v>3</v>
      </c>
      <c r="B17" t="s">
        <v>236</v>
      </c>
      <c r="C17" s="74">
        <v>0</v>
      </c>
      <c r="D17" s="74">
        <v>1034000</v>
      </c>
      <c r="E17" s="92">
        <v>1</v>
      </c>
    </row>
    <row r="18" spans="3:5" ht="12.75">
      <c r="C18" s="74"/>
      <c r="D18" s="74"/>
      <c r="E18" s="106"/>
    </row>
    <row r="19" spans="1:5" ht="12.75">
      <c r="A19">
        <v>6</v>
      </c>
      <c r="B19" t="s">
        <v>238</v>
      </c>
      <c r="C19" s="74">
        <v>53770687</v>
      </c>
      <c r="D19" s="74">
        <v>61825606</v>
      </c>
      <c r="E19" s="92">
        <f>+D19/C19-1</f>
        <v>0.14980130344996345</v>
      </c>
    </row>
    <row r="20" spans="3:5" ht="12.75">
      <c r="C20" s="74"/>
      <c r="D20" s="74"/>
      <c r="E20" s="106"/>
    </row>
    <row r="21" spans="1:5" ht="12.75">
      <c r="A21">
        <v>7</v>
      </c>
      <c r="B21" t="s">
        <v>239</v>
      </c>
      <c r="C21" s="74">
        <v>1197441</v>
      </c>
      <c r="D21" s="74">
        <v>1360054</v>
      </c>
      <c r="E21" s="92">
        <f>+D21/C21-1</f>
        <v>0.13580042774550072</v>
      </c>
    </row>
    <row r="22" spans="3:5" ht="12.75">
      <c r="C22" s="74"/>
      <c r="D22" s="74"/>
      <c r="E22" s="106"/>
    </row>
    <row r="23" spans="1:5" ht="12.75">
      <c r="A23" s="68">
        <v>9</v>
      </c>
      <c r="B23" s="68" t="s">
        <v>241</v>
      </c>
      <c r="C23" s="93">
        <v>1000000</v>
      </c>
      <c r="D23" s="93">
        <v>0</v>
      </c>
      <c r="E23" s="94">
        <f>+D23/C23-1</f>
        <v>-1</v>
      </c>
    </row>
    <row r="24" spans="1:5" ht="13.5" thickBot="1">
      <c r="A24" s="77"/>
      <c r="B24" s="77"/>
      <c r="C24" s="63"/>
      <c r="D24" s="63"/>
      <c r="E24" s="91"/>
    </row>
    <row r="25" spans="3:5" ht="12.75">
      <c r="C25" s="93"/>
      <c r="D25" s="93"/>
      <c r="E25" s="106"/>
    </row>
    <row r="28" ht="12.75">
      <c r="C28" s="96"/>
    </row>
    <row r="29" spans="2:3" ht="12.75">
      <c r="B29" s="241"/>
      <c r="C29" s="241"/>
    </row>
    <row r="30" ht="12.75">
      <c r="B30" s="79"/>
    </row>
  </sheetData>
  <mergeCells count="4">
    <mergeCell ref="A2:E2"/>
    <mergeCell ref="A3:E3"/>
    <mergeCell ref="A4:E4"/>
    <mergeCell ref="B29:C29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D11" sqref="D11"/>
    </sheetView>
  </sheetViews>
  <sheetFormatPr defaultColWidth="11.421875" defaultRowHeight="12.75"/>
  <cols>
    <col min="1" max="1" width="3.421875" style="0" customWidth="1"/>
    <col min="2" max="2" width="32.00390625" style="0" customWidth="1"/>
    <col min="3" max="3" width="16.00390625" style="0" customWidth="1"/>
    <col min="4" max="4" width="13.00390625" style="0" customWidth="1"/>
    <col min="5" max="5" width="15.00390625" style="0" customWidth="1"/>
  </cols>
  <sheetData>
    <row r="1" spans="1:4" ht="12.75">
      <c r="A1" s="98"/>
      <c r="C1" s="99"/>
      <c r="D1" s="100"/>
    </row>
    <row r="2" spans="1:5" ht="12.75">
      <c r="A2" s="247" t="s">
        <v>202</v>
      </c>
      <c r="B2" s="247"/>
      <c r="C2" s="247"/>
      <c r="D2" s="247"/>
      <c r="E2" s="247"/>
    </row>
    <row r="3" spans="1:5" ht="12.75">
      <c r="A3" s="247" t="s">
        <v>261</v>
      </c>
      <c r="B3" s="247"/>
      <c r="C3" s="247"/>
      <c r="D3" s="247"/>
      <c r="E3" s="247"/>
    </row>
    <row r="4" spans="1:5" ht="12.75">
      <c r="A4" s="247" t="s">
        <v>244</v>
      </c>
      <c r="B4" s="247"/>
      <c r="C4" s="247"/>
      <c r="D4" s="247"/>
      <c r="E4" s="247"/>
    </row>
    <row r="6" spans="1:5" ht="13.5" thickBot="1">
      <c r="A6" s="78"/>
      <c r="B6" s="86"/>
      <c r="C6" s="86"/>
      <c r="D6" s="88"/>
      <c r="E6" s="77"/>
    </row>
    <row r="7" spans="1:5" ht="12.75">
      <c r="A7" s="80"/>
      <c r="B7" s="81"/>
      <c r="C7" s="80"/>
      <c r="D7" s="80"/>
      <c r="E7" s="82" t="s">
        <v>245</v>
      </c>
    </row>
    <row r="8" spans="1:5" ht="12.75">
      <c r="A8" s="83"/>
      <c r="B8" s="84" t="s">
        <v>228</v>
      </c>
      <c r="C8" s="84">
        <v>2005</v>
      </c>
      <c r="D8" s="85">
        <v>2006</v>
      </c>
      <c r="E8" s="35" t="s">
        <v>246</v>
      </c>
    </row>
    <row r="9" spans="1:5" ht="13.5" thickBot="1">
      <c r="A9" s="77"/>
      <c r="B9" s="77"/>
      <c r="C9" s="77"/>
      <c r="D9" s="77"/>
      <c r="E9" s="77"/>
    </row>
    <row r="10" spans="1:5" ht="18" customHeight="1" thickBot="1">
      <c r="A10" s="118"/>
      <c r="B10" s="119" t="s">
        <v>247</v>
      </c>
      <c r="C10" s="120">
        <f>SUM(C11:C23)</f>
        <v>2370826804</v>
      </c>
      <c r="D10" s="120">
        <f>+PROTOTAL!K7</f>
        <v>2702882787</v>
      </c>
      <c r="E10" s="114">
        <f>+D10/C10-1</f>
        <v>0.14005914832739497</v>
      </c>
    </row>
    <row r="11" spans="1:5" ht="22.5" customHeight="1">
      <c r="A11">
        <v>0</v>
      </c>
      <c r="B11" t="s">
        <v>233</v>
      </c>
      <c r="C11" s="74">
        <v>1772032951</v>
      </c>
      <c r="D11" s="74">
        <v>2011260133</v>
      </c>
      <c r="E11" s="92">
        <f>+D11/C11-1</f>
        <v>0.1350015426434359</v>
      </c>
    </row>
    <row r="12" spans="3:5" ht="12.75">
      <c r="C12" s="74"/>
      <c r="D12" s="74"/>
      <c r="E12" s="92"/>
    </row>
    <row r="13" spans="1:5" ht="12.75">
      <c r="A13">
        <v>1</v>
      </c>
      <c r="B13" t="s">
        <v>234</v>
      </c>
      <c r="C13" s="74">
        <v>121124161</v>
      </c>
      <c r="D13" s="74">
        <v>136029482</v>
      </c>
      <c r="E13" s="92">
        <f aca="true" t="shared" si="0" ref="E13:E21">+D13/C13-1</f>
        <v>0.1230581981079728</v>
      </c>
    </row>
    <row r="14" spans="3:5" ht="12.75">
      <c r="C14" s="74"/>
      <c r="D14" s="74"/>
      <c r="E14" s="92"/>
    </row>
    <row r="15" spans="1:5" ht="12.75">
      <c r="A15">
        <v>2</v>
      </c>
      <c r="B15" t="s">
        <v>235</v>
      </c>
      <c r="C15" s="74">
        <v>40544750</v>
      </c>
      <c r="D15" s="74">
        <v>46176431</v>
      </c>
      <c r="E15" s="92">
        <f t="shared" si="0"/>
        <v>0.13890037551100942</v>
      </c>
    </row>
    <row r="16" spans="3:5" ht="12.75">
      <c r="C16" s="74"/>
      <c r="D16" s="74"/>
      <c r="E16" s="92"/>
    </row>
    <row r="17" spans="1:5" ht="12.75">
      <c r="A17">
        <v>3</v>
      </c>
      <c r="B17" t="s">
        <v>236</v>
      </c>
      <c r="C17" s="74">
        <v>6146484</v>
      </c>
      <c r="D17" s="74">
        <v>16334104</v>
      </c>
      <c r="E17" s="92">
        <f t="shared" si="0"/>
        <v>1.6574711656290004</v>
      </c>
    </row>
    <row r="18" spans="3:5" ht="12.75">
      <c r="C18" s="74"/>
      <c r="D18" s="74"/>
      <c r="E18" s="92"/>
    </row>
    <row r="19" spans="1:5" ht="12.75">
      <c r="A19">
        <v>6</v>
      </c>
      <c r="B19" t="s">
        <v>238</v>
      </c>
      <c r="C19" s="74">
        <v>418008392</v>
      </c>
      <c r="D19" s="74">
        <v>483504009</v>
      </c>
      <c r="E19" s="92">
        <f t="shared" si="0"/>
        <v>0.1566849332536846</v>
      </c>
    </row>
    <row r="20" spans="3:5" ht="12.75">
      <c r="C20" s="74"/>
      <c r="D20" s="74"/>
      <c r="E20" s="92"/>
    </row>
    <row r="21" spans="1:5" ht="12.75">
      <c r="A21">
        <v>7</v>
      </c>
      <c r="B21" t="s">
        <v>239</v>
      </c>
      <c r="C21" s="74">
        <v>7970066</v>
      </c>
      <c r="D21" s="74">
        <v>9282738</v>
      </c>
      <c r="E21" s="92">
        <f t="shared" si="0"/>
        <v>0.16470026722488873</v>
      </c>
    </row>
    <row r="22" spans="3:5" ht="12.75">
      <c r="C22" s="74"/>
      <c r="D22" s="74"/>
      <c r="E22" s="106"/>
    </row>
    <row r="23" spans="1:5" ht="12.75">
      <c r="A23" s="68">
        <v>9</v>
      </c>
      <c r="B23" s="68" t="s">
        <v>241</v>
      </c>
      <c r="C23" s="93">
        <v>5000000</v>
      </c>
      <c r="D23" s="93"/>
      <c r="E23" s="94">
        <v>1</v>
      </c>
    </row>
    <row r="24" spans="1:5" ht="13.5" thickBot="1">
      <c r="A24" s="77"/>
      <c r="B24" s="77"/>
      <c r="C24" s="63"/>
      <c r="D24" s="77"/>
      <c r="E24" s="105"/>
    </row>
    <row r="27" ht="12.75">
      <c r="C27" s="96"/>
    </row>
    <row r="28" spans="1:5" ht="12.75">
      <c r="A28" s="240"/>
      <c r="B28" s="240"/>
      <c r="C28" s="240"/>
      <c r="D28" s="240"/>
      <c r="E28" s="240"/>
    </row>
  </sheetData>
  <mergeCells count="4">
    <mergeCell ref="A2:E2"/>
    <mergeCell ref="A3:E3"/>
    <mergeCell ref="A4:E4"/>
    <mergeCell ref="A28:E28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10" sqref="D10"/>
    </sheetView>
  </sheetViews>
  <sheetFormatPr defaultColWidth="11.421875" defaultRowHeight="12.75"/>
  <cols>
    <col min="1" max="1" width="3.421875" style="0" customWidth="1"/>
    <col min="2" max="2" width="32.00390625" style="0" customWidth="1"/>
    <col min="3" max="3" width="16.00390625" style="0" customWidth="1"/>
    <col min="4" max="4" width="13.421875" style="0" customWidth="1"/>
    <col min="5" max="5" width="15.00390625" style="0" customWidth="1"/>
  </cols>
  <sheetData>
    <row r="1" spans="1:5" ht="12.75">
      <c r="A1" s="247" t="s">
        <v>262</v>
      </c>
      <c r="B1" s="247"/>
      <c r="C1" s="247"/>
      <c r="D1" s="247"/>
      <c r="E1" s="247"/>
    </row>
    <row r="2" spans="1:5" ht="12.75">
      <c r="A2" s="247" t="s">
        <v>263</v>
      </c>
      <c r="B2" s="247"/>
      <c r="C2" s="247"/>
      <c r="D2" s="247"/>
      <c r="E2" s="247"/>
    </row>
    <row r="3" spans="1:5" ht="12.75">
      <c r="A3" s="247" t="s">
        <v>244</v>
      </c>
      <c r="B3" s="247"/>
      <c r="C3" s="247"/>
      <c r="D3" s="247"/>
      <c r="E3" s="247"/>
    </row>
    <row r="4" spans="1:5" ht="12.75">
      <c r="A4" s="76"/>
      <c r="B4" s="76"/>
      <c r="C4" s="76"/>
      <c r="D4" s="76"/>
      <c r="E4" s="76"/>
    </row>
    <row r="5" spans="1:5" ht="12.75">
      <c r="A5" s="76"/>
      <c r="B5" s="76"/>
      <c r="C5" s="76"/>
      <c r="D5" s="76"/>
      <c r="E5" s="76"/>
    </row>
    <row r="6" spans="1:5" ht="13.5" thickBot="1">
      <c r="A6" s="102"/>
      <c r="B6" s="102"/>
      <c r="C6" s="102"/>
      <c r="D6" s="102"/>
      <c r="E6" s="102"/>
    </row>
    <row r="7" spans="1:5" ht="12.75">
      <c r="A7" s="80"/>
      <c r="B7" s="81"/>
      <c r="C7" s="80"/>
      <c r="D7" s="80"/>
      <c r="E7" s="82" t="s">
        <v>245</v>
      </c>
    </row>
    <row r="8" spans="1:5" ht="12.75">
      <c r="A8" s="83"/>
      <c r="B8" s="84" t="s">
        <v>228</v>
      </c>
      <c r="C8" s="84">
        <v>2005</v>
      </c>
      <c r="D8" s="85">
        <v>2006</v>
      </c>
      <c r="E8" s="35" t="s">
        <v>246</v>
      </c>
    </row>
    <row r="9" spans="1:5" ht="13.5" thickBot="1">
      <c r="A9" s="78"/>
      <c r="B9" s="102"/>
      <c r="C9" s="102"/>
      <c r="D9" s="103"/>
      <c r="E9" s="104"/>
    </row>
    <row r="10" spans="1:5" ht="17.25" customHeight="1" thickBot="1">
      <c r="A10" s="118"/>
      <c r="B10" s="119" t="s">
        <v>247</v>
      </c>
      <c r="C10" s="120">
        <f>SUM(C11:C20)</f>
        <v>232584599</v>
      </c>
      <c r="D10" s="120">
        <f>+PROTOTAL!H7</f>
        <v>287115527</v>
      </c>
      <c r="E10" s="123">
        <f>+D10/C10-1</f>
        <v>0.23445631496864494</v>
      </c>
    </row>
    <row r="11" spans="1:5" ht="20.25" customHeight="1">
      <c r="A11">
        <v>1</v>
      </c>
      <c r="B11" t="s">
        <v>234</v>
      </c>
      <c r="C11" s="74">
        <v>53584599</v>
      </c>
      <c r="D11" s="74">
        <v>63940596</v>
      </c>
      <c r="E11" s="112">
        <f>+D11/C11-1</f>
        <v>0.19326443032633311</v>
      </c>
    </row>
    <row r="12" spans="3:5" ht="12.75">
      <c r="C12" s="74"/>
      <c r="D12" s="74"/>
      <c r="E12" s="112"/>
    </row>
    <row r="13" spans="1:5" ht="12.75">
      <c r="A13">
        <v>2</v>
      </c>
      <c r="B13" t="s">
        <v>235</v>
      </c>
      <c r="C13" s="74">
        <v>18000000</v>
      </c>
      <c r="D13" s="74">
        <v>20339931</v>
      </c>
      <c r="E13" s="112">
        <f>+D13/C13-1</f>
        <v>0.1299961666666667</v>
      </c>
    </row>
    <row r="14" spans="3:5" ht="12.75">
      <c r="C14" s="74"/>
      <c r="D14" s="74"/>
      <c r="E14" s="112"/>
    </row>
    <row r="15" spans="1:5" ht="12.75">
      <c r="A15">
        <v>3</v>
      </c>
      <c r="B15" t="s">
        <v>236</v>
      </c>
      <c r="C15" s="74">
        <v>80000000</v>
      </c>
      <c r="D15" s="74">
        <v>107350000</v>
      </c>
      <c r="E15" s="112">
        <f>+D15/C15-1</f>
        <v>0.34187499999999993</v>
      </c>
    </row>
    <row r="16" spans="3:5" ht="12.75">
      <c r="C16" s="74"/>
      <c r="D16" s="74"/>
      <c r="E16" s="112"/>
    </row>
    <row r="17" spans="1:5" ht="12.75">
      <c r="A17">
        <v>5</v>
      </c>
      <c r="B17" t="s">
        <v>248</v>
      </c>
      <c r="C17" s="74">
        <v>74000000</v>
      </c>
      <c r="D17" s="74">
        <v>83620000</v>
      </c>
      <c r="E17" s="112">
        <f>+D17/C17-1</f>
        <v>0.1299999999999999</v>
      </c>
    </row>
    <row r="18" spans="3:5" ht="12.75">
      <c r="C18" s="74"/>
      <c r="D18" s="74"/>
      <c r="E18" s="112"/>
    </row>
    <row r="19" spans="1:5" ht="12.75">
      <c r="A19">
        <v>6</v>
      </c>
      <c r="B19" t="s">
        <v>238</v>
      </c>
      <c r="C19" s="74">
        <v>7000000</v>
      </c>
      <c r="D19" s="74">
        <v>11865000</v>
      </c>
      <c r="E19" s="112">
        <f>+D19/C19-1</f>
        <v>0.6950000000000001</v>
      </c>
    </row>
    <row r="20" spans="3:5" ht="12.75">
      <c r="C20" s="74"/>
      <c r="E20" s="74"/>
    </row>
    <row r="21" ht="12.75">
      <c r="C21" s="93"/>
    </row>
    <row r="24" ht="12.75">
      <c r="C24" s="96"/>
    </row>
    <row r="25" spans="1:5" ht="12.75">
      <c r="A25" s="240"/>
      <c r="B25" s="240"/>
      <c r="C25" s="240"/>
      <c r="D25" s="240"/>
      <c r="E25" s="240"/>
    </row>
  </sheetData>
  <mergeCells count="4">
    <mergeCell ref="A1:E1"/>
    <mergeCell ref="A2:E2"/>
    <mergeCell ref="A3:E3"/>
    <mergeCell ref="A25:E2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30.28125" style="0" bestFit="1" customWidth="1"/>
    <col min="2" max="2" width="16.00390625" style="0" customWidth="1"/>
    <col min="3" max="3" width="20.28125" style="0" customWidth="1"/>
    <col min="5" max="5" width="4.00390625" style="0" bestFit="1" customWidth="1"/>
  </cols>
  <sheetData>
    <row r="1" spans="1:3" ht="12.75">
      <c r="A1" s="249" t="s">
        <v>404</v>
      </c>
      <c r="B1" s="249"/>
      <c r="C1" s="249"/>
    </row>
    <row r="2" spans="1:3" ht="12.75">
      <c r="A2" s="249" t="s">
        <v>403</v>
      </c>
      <c r="B2" s="249"/>
      <c r="C2" s="249"/>
    </row>
    <row r="3" spans="1:3" ht="13.5" thickBot="1">
      <c r="A3" s="199"/>
      <c r="B3" s="199"/>
      <c r="C3" s="200"/>
    </row>
    <row r="4" spans="1:3" ht="36.75" customHeight="1" thickBot="1">
      <c r="A4" s="197" t="s">
        <v>380</v>
      </c>
      <c r="B4" s="197" t="s">
        <v>224</v>
      </c>
      <c r="C4" s="197" t="s">
        <v>226</v>
      </c>
    </row>
    <row r="5" spans="1:3" ht="12.75">
      <c r="A5" s="198"/>
      <c r="B5" s="198" t="s">
        <v>316</v>
      </c>
      <c r="C5" s="198" t="s">
        <v>316</v>
      </c>
    </row>
    <row r="6" spans="1:3" ht="12.75">
      <c r="A6" t="s">
        <v>401</v>
      </c>
      <c r="B6" s="203">
        <f>+'P-926'!A138</f>
        <v>50</v>
      </c>
      <c r="C6" s="196">
        <f>+EXTRAORD!A6</f>
        <v>25</v>
      </c>
    </row>
    <row r="7" spans="1:3" ht="12.75">
      <c r="A7" t="s">
        <v>397</v>
      </c>
      <c r="B7" s="203">
        <f>+'P-927'!A236</f>
        <v>80</v>
      </c>
      <c r="C7" s="196">
        <f>+EXTRAORD!A70</f>
        <v>95</v>
      </c>
    </row>
    <row r="8" spans="1:3" ht="12.75">
      <c r="A8" t="s">
        <v>402</v>
      </c>
      <c r="B8" s="203">
        <f>+'P-928'!A103</f>
        <v>47</v>
      </c>
      <c r="C8" s="196">
        <f>+EXTRAORD!A204</f>
        <v>1</v>
      </c>
    </row>
    <row r="9" spans="1:3" ht="12.75">
      <c r="A9" t="s">
        <v>398</v>
      </c>
      <c r="B9" s="203">
        <f>+'P-929'!A55</f>
        <v>30</v>
      </c>
      <c r="C9" s="196">
        <f>+EXTRAORD!A213</f>
        <v>2</v>
      </c>
    </row>
    <row r="10" spans="1:3" ht="12.75">
      <c r="A10" t="s">
        <v>399</v>
      </c>
      <c r="B10" s="203">
        <f>+'P-930'!A48</f>
        <v>20</v>
      </c>
      <c r="C10" s="196">
        <f>+EXTRAORD!A221</f>
        <v>7</v>
      </c>
    </row>
    <row r="11" spans="1:3" ht="13.5" thickBot="1">
      <c r="A11" s="77" t="s">
        <v>400</v>
      </c>
      <c r="B11" s="204">
        <f>+'P-932'!A17</f>
        <v>3</v>
      </c>
      <c r="C11" s="201">
        <v>0</v>
      </c>
    </row>
    <row r="12" spans="1:3" ht="13.5" thickBot="1">
      <c r="A12" s="183" t="s">
        <v>379</v>
      </c>
      <c r="B12" s="184">
        <f>SUM(B6:B11)</f>
        <v>230</v>
      </c>
      <c r="C12" s="202">
        <f>SUM(C6:C11)</f>
        <v>130</v>
      </c>
    </row>
    <row r="13" spans="4:5" ht="12.75">
      <c r="D13" s="35"/>
      <c r="E13" s="73"/>
    </row>
    <row r="15" ht="12.75">
      <c r="C15" s="74"/>
    </row>
  </sheetData>
  <mergeCells count="2">
    <mergeCell ref="A2:C2"/>
    <mergeCell ref="A1:C1"/>
  </mergeCells>
  <printOptions horizontalCentered="1"/>
  <pageMargins left="0.75" right="0.75" top="1.09" bottom="0.51" header="0" footer="0"/>
  <pageSetup horizontalDpi="600" verticalDpi="600" orientation="portrait" paperSize="12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L29"/>
  <sheetViews>
    <sheetView showGridLines="0" zoomScale="75" zoomScaleNormal="75" workbookViewId="0" topLeftCell="K1">
      <selection activeCell="W6" sqref="W6"/>
    </sheetView>
  </sheetViews>
  <sheetFormatPr defaultColWidth="11.421875" defaultRowHeight="12.75"/>
  <cols>
    <col min="1" max="1" width="3.57421875" style="154" customWidth="1"/>
    <col min="2" max="2" width="2.140625" style="154" customWidth="1"/>
    <col min="3" max="3" width="22.00390625" style="154" customWidth="1"/>
    <col min="4" max="4" width="19.421875" style="154" customWidth="1"/>
    <col min="5" max="5" width="11.421875" style="154" customWidth="1"/>
    <col min="6" max="7" width="0.85546875" style="154" customWidth="1"/>
    <col min="8" max="8" width="1.1484375" style="154" customWidth="1"/>
    <col min="9" max="9" width="31.421875" style="154" customWidth="1"/>
    <col min="10" max="10" width="19.421875" style="154" customWidth="1"/>
    <col min="11" max="11" width="11.421875" style="154" customWidth="1"/>
    <col min="12" max="12" width="3.8515625" style="154" customWidth="1"/>
    <col min="13" max="16384" width="11.421875" style="154" customWidth="1"/>
  </cols>
  <sheetData>
    <row r="1" spans="2:11" ht="13.5" thickBot="1">
      <c r="B1" s="269" t="s">
        <v>303</v>
      </c>
      <c r="C1" s="242"/>
      <c r="D1" s="242"/>
      <c r="E1" s="242"/>
      <c r="F1" s="242"/>
      <c r="G1" s="242"/>
      <c r="H1" s="242"/>
      <c r="I1" s="242"/>
      <c r="J1" s="242"/>
      <c r="K1" s="270"/>
    </row>
    <row r="2" spans="2:6" ht="13.5" thickBot="1">
      <c r="B2" s="140"/>
      <c r="C2" s="145"/>
      <c r="D2" s="146"/>
      <c r="E2" s="138"/>
      <c r="F2" s="138"/>
    </row>
    <row r="3" spans="2:12" ht="13.5" thickBot="1">
      <c r="B3" s="147"/>
      <c r="C3" s="242" t="s">
        <v>266</v>
      </c>
      <c r="D3" s="243"/>
      <c r="E3" s="148">
        <f>SUM(E5:E16)</f>
        <v>29</v>
      </c>
      <c r="F3" s="138"/>
      <c r="I3" s="269" t="s">
        <v>287</v>
      </c>
      <c r="J3" s="243"/>
      <c r="K3" s="148">
        <f>SUM(K4:K12)</f>
        <v>21</v>
      </c>
      <c r="L3" s="138"/>
    </row>
    <row r="4" spans="2:12" ht="24">
      <c r="B4" s="149"/>
      <c r="C4" s="141" t="s">
        <v>267</v>
      </c>
      <c r="D4" s="142"/>
      <c r="E4" s="150"/>
      <c r="F4" s="138"/>
      <c r="I4" s="156" t="s">
        <v>267</v>
      </c>
      <c r="J4" s="142"/>
      <c r="K4" s="150"/>
      <c r="L4" s="138"/>
    </row>
    <row r="5" spans="2:12" ht="36">
      <c r="B5" s="149"/>
      <c r="C5" s="137" t="s">
        <v>268</v>
      </c>
      <c r="D5" s="137" t="s">
        <v>269</v>
      </c>
      <c r="E5" s="151">
        <v>3</v>
      </c>
      <c r="F5" s="138"/>
      <c r="I5" s="157" t="s">
        <v>288</v>
      </c>
      <c r="J5" s="137" t="s">
        <v>289</v>
      </c>
      <c r="K5" s="151">
        <v>5</v>
      </c>
      <c r="L5" s="138"/>
    </row>
    <row r="6" spans="2:12" ht="24">
      <c r="B6" s="149"/>
      <c r="C6" s="137" t="s">
        <v>270</v>
      </c>
      <c r="D6" s="137" t="s">
        <v>271</v>
      </c>
      <c r="E6" s="151">
        <v>1</v>
      </c>
      <c r="F6" s="138"/>
      <c r="I6" s="157" t="s">
        <v>290</v>
      </c>
      <c r="J6" s="137" t="s">
        <v>291</v>
      </c>
      <c r="K6" s="151">
        <v>2</v>
      </c>
      <c r="L6" s="138"/>
    </row>
    <row r="7" spans="2:12" ht="24">
      <c r="B7" s="149"/>
      <c r="C7" s="141" t="s">
        <v>272</v>
      </c>
      <c r="D7" s="143"/>
      <c r="E7" s="151"/>
      <c r="F7" s="138"/>
      <c r="I7" s="156" t="s">
        <v>292</v>
      </c>
      <c r="J7" s="143" t="s">
        <v>293</v>
      </c>
      <c r="K7" s="151">
        <v>5</v>
      </c>
      <c r="L7" s="138"/>
    </row>
    <row r="8" spans="2:12" ht="48">
      <c r="B8" s="149"/>
      <c r="C8" s="143" t="s">
        <v>273</v>
      </c>
      <c r="D8" s="143" t="s">
        <v>274</v>
      </c>
      <c r="E8" s="150">
        <v>7</v>
      </c>
      <c r="F8" s="138"/>
      <c r="I8" s="156" t="s">
        <v>294</v>
      </c>
      <c r="J8" s="143" t="s">
        <v>295</v>
      </c>
      <c r="K8" s="151">
        <v>3</v>
      </c>
      <c r="L8" s="138"/>
    </row>
    <row r="9" spans="2:12" ht="24">
      <c r="B9" s="149"/>
      <c r="C9" s="141" t="s">
        <v>275</v>
      </c>
      <c r="D9" s="142"/>
      <c r="E9" s="151"/>
      <c r="F9" s="138"/>
      <c r="I9" s="156" t="s">
        <v>296</v>
      </c>
      <c r="J9" s="143" t="s">
        <v>297</v>
      </c>
      <c r="K9" s="151">
        <v>2</v>
      </c>
      <c r="L9" s="138"/>
    </row>
    <row r="10" spans="2:12" ht="36">
      <c r="B10" s="149"/>
      <c r="C10" s="137" t="s">
        <v>276</v>
      </c>
      <c r="D10" s="137" t="s">
        <v>277</v>
      </c>
      <c r="E10" s="151">
        <v>6</v>
      </c>
      <c r="F10" s="138"/>
      <c r="I10" s="156" t="s">
        <v>298</v>
      </c>
      <c r="J10" s="143" t="s">
        <v>299</v>
      </c>
      <c r="K10" s="151">
        <v>1</v>
      </c>
      <c r="L10" s="138"/>
    </row>
    <row r="11" spans="2:12" ht="24">
      <c r="B11" s="149"/>
      <c r="C11" s="141" t="s">
        <v>278</v>
      </c>
      <c r="D11" s="142"/>
      <c r="E11" s="151"/>
      <c r="F11" s="138"/>
      <c r="I11" s="156" t="s">
        <v>300</v>
      </c>
      <c r="J11" s="143" t="s">
        <v>301</v>
      </c>
      <c r="K11" s="151">
        <v>2</v>
      </c>
      <c r="L11" s="138"/>
    </row>
    <row r="12" spans="2:12" ht="24.75" thickBot="1">
      <c r="B12" s="149"/>
      <c r="C12" s="143" t="s">
        <v>279</v>
      </c>
      <c r="D12" s="143" t="s">
        <v>280</v>
      </c>
      <c r="E12" s="151">
        <v>2</v>
      </c>
      <c r="F12" s="138"/>
      <c r="I12" s="158" t="s">
        <v>191</v>
      </c>
      <c r="J12" s="144" t="s">
        <v>302</v>
      </c>
      <c r="K12" s="153">
        <v>1</v>
      </c>
      <c r="L12" s="138"/>
    </row>
    <row r="13" spans="2:6" ht="24">
      <c r="B13" s="149"/>
      <c r="C13" s="137" t="s">
        <v>281</v>
      </c>
      <c r="D13" s="137" t="s">
        <v>271</v>
      </c>
      <c r="E13" s="151">
        <v>1</v>
      </c>
      <c r="F13" s="138"/>
    </row>
    <row r="14" spans="2:6" ht="36">
      <c r="B14" s="149"/>
      <c r="C14" s="137" t="s">
        <v>282</v>
      </c>
      <c r="D14" s="137" t="s">
        <v>283</v>
      </c>
      <c r="E14" s="151">
        <v>6</v>
      </c>
      <c r="F14" s="138"/>
    </row>
    <row r="15" spans="2:6" ht="24">
      <c r="B15" s="149"/>
      <c r="C15" s="141" t="s">
        <v>284</v>
      </c>
      <c r="D15" s="142"/>
      <c r="E15" s="151"/>
      <c r="F15" s="138"/>
    </row>
    <row r="16" spans="2:6" ht="24">
      <c r="B16" s="149"/>
      <c r="C16" s="137" t="s">
        <v>285</v>
      </c>
      <c r="D16" s="137" t="s">
        <v>286</v>
      </c>
      <c r="E16" s="150">
        <v>3</v>
      </c>
      <c r="F16" s="138"/>
    </row>
    <row r="17" spans="2:6" ht="13.5" thickBot="1">
      <c r="B17" s="152"/>
      <c r="C17" s="144"/>
      <c r="D17" s="144"/>
      <c r="E17" s="153"/>
      <c r="F17" s="138"/>
    </row>
    <row r="28" spans="2:6" ht="13.5" thickBot="1">
      <c r="B28" s="139"/>
      <c r="C28" s="144"/>
      <c r="D28" s="144"/>
      <c r="E28" s="145"/>
      <c r="F28" s="138"/>
    </row>
    <row r="29" spans="2:6" ht="13.5" thickBot="1">
      <c r="B29" s="139"/>
      <c r="F29" s="155">
        <f>SUM(F3:F18)</f>
        <v>0</v>
      </c>
    </row>
  </sheetData>
  <mergeCells count="3">
    <mergeCell ref="C3:D3"/>
    <mergeCell ref="I3:J3"/>
    <mergeCell ref="B1:K1"/>
  </mergeCells>
  <printOptions gridLines="1"/>
  <pageMargins left="0.75" right="0.75" top="0.74" bottom="1" header="0" footer="0"/>
  <pageSetup horizontalDpi="600" verticalDpi="600" orientation="portrait" paperSize="12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10" sqref="B10"/>
    </sheetView>
  </sheetViews>
  <sheetFormatPr defaultColWidth="11.421875" defaultRowHeight="12.75"/>
  <cols>
    <col min="1" max="1" width="3.8515625" style="8" bestFit="1" customWidth="1"/>
    <col min="2" max="2" width="84.00390625" style="10" bestFit="1" customWidth="1"/>
    <col min="3" max="16384" width="11.421875" style="10" customWidth="1"/>
  </cols>
  <sheetData>
    <row r="1" ht="15.75">
      <c r="B1" s="9" t="s">
        <v>196</v>
      </c>
    </row>
    <row r="3" spans="1:2" s="11" customFormat="1" ht="15.75">
      <c r="A3" s="8"/>
      <c r="B3" s="11" t="s">
        <v>200</v>
      </c>
    </row>
    <row r="4" spans="1:2" ht="15.75">
      <c r="A4" s="8">
        <v>1</v>
      </c>
      <c r="B4" s="12" t="s">
        <v>183</v>
      </c>
    </row>
    <row r="5" spans="1:2" ht="15.75">
      <c r="A5" s="8">
        <v>2</v>
      </c>
      <c r="B5" s="13" t="s">
        <v>184</v>
      </c>
    </row>
    <row r="6" ht="15.75">
      <c r="B6" s="13"/>
    </row>
    <row r="7" spans="1:2" s="11" customFormat="1" ht="15.75">
      <c r="A7" s="8"/>
      <c r="B7" s="11" t="s">
        <v>201</v>
      </c>
    </row>
    <row r="8" spans="1:2" s="11" customFormat="1" ht="15.75">
      <c r="A8" s="8">
        <v>3</v>
      </c>
      <c r="B8" s="12" t="s">
        <v>194</v>
      </c>
    </row>
    <row r="9" spans="1:2" s="11" customFormat="1" ht="15.75">
      <c r="A9" s="8">
        <v>4</v>
      </c>
      <c r="B9" s="12" t="s">
        <v>195</v>
      </c>
    </row>
    <row r="10" spans="1:2" ht="15.75">
      <c r="A10" s="8">
        <v>5</v>
      </c>
      <c r="B10" s="12" t="s">
        <v>192</v>
      </c>
    </row>
    <row r="11" ht="15.75">
      <c r="B11" s="12"/>
    </row>
    <row r="12" ht="15.75">
      <c r="B12" s="14" t="s">
        <v>197</v>
      </c>
    </row>
    <row r="13" spans="1:2" ht="15.75">
      <c r="A13" s="8">
        <v>6</v>
      </c>
      <c r="B13" s="12" t="s">
        <v>185</v>
      </c>
    </row>
    <row r="14" spans="1:2" ht="15.75">
      <c r="A14" s="8">
        <v>7</v>
      </c>
      <c r="B14" s="13" t="s">
        <v>186</v>
      </c>
    </row>
    <row r="15" spans="1:2" ht="15.75">
      <c r="A15" s="8">
        <v>8</v>
      </c>
      <c r="B15" s="13" t="s">
        <v>187</v>
      </c>
    </row>
    <row r="16" spans="1:2" ht="15.75">
      <c r="A16" s="8">
        <v>9</v>
      </c>
      <c r="B16" s="13" t="s">
        <v>188</v>
      </c>
    </row>
    <row r="17" spans="1:2" ht="15.75">
      <c r="A17" s="8">
        <v>10</v>
      </c>
      <c r="B17" s="13" t="s">
        <v>189</v>
      </c>
    </row>
    <row r="18" ht="15.75">
      <c r="B18" s="13"/>
    </row>
    <row r="19" spans="1:2" s="11" customFormat="1" ht="15.75">
      <c r="A19" s="8"/>
      <c r="B19" s="11" t="s">
        <v>202</v>
      </c>
    </row>
    <row r="20" spans="1:2" s="11" customFormat="1" ht="15.75">
      <c r="A20" s="8">
        <v>11</v>
      </c>
      <c r="B20" s="12" t="s">
        <v>192</v>
      </c>
    </row>
    <row r="21" spans="1:2" ht="15.75">
      <c r="A21" s="8">
        <v>12</v>
      </c>
      <c r="B21" s="12" t="s">
        <v>190</v>
      </c>
    </row>
    <row r="22" ht="15.75">
      <c r="B22" s="12"/>
    </row>
    <row r="23" ht="15.75">
      <c r="B23" s="14" t="s">
        <v>197</v>
      </c>
    </row>
    <row r="24" spans="1:2" ht="15.75">
      <c r="A24" s="8">
        <v>13</v>
      </c>
      <c r="B24" s="12" t="s">
        <v>193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5"/>
  <sheetViews>
    <sheetView zoomScale="75" zoomScaleNormal="75" workbookViewId="0" topLeftCell="A1">
      <pane xSplit="2" ySplit="5" topLeftCell="C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21" sqref="B21:B23"/>
    </sheetView>
  </sheetViews>
  <sheetFormatPr defaultColWidth="11.421875" defaultRowHeight="12.75"/>
  <cols>
    <col min="1" max="1" width="5.140625" style="5" bestFit="1" customWidth="1"/>
    <col min="2" max="2" width="71.00390625" style="180" bestFit="1" customWidth="1"/>
    <col min="3" max="16384" width="3.57421875" style="2" customWidth="1"/>
  </cols>
  <sheetData>
    <row r="1" spans="1:2" s="1" customFormat="1" ht="15.75">
      <c r="A1" s="250" t="s">
        <v>409</v>
      </c>
      <c r="B1" s="250"/>
    </row>
    <row r="2" spans="1:2" s="3" customFormat="1" ht="15.75">
      <c r="A2" s="250" t="s">
        <v>410</v>
      </c>
      <c r="B2" s="250"/>
    </row>
    <row r="3" spans="1:2" s="4" customFormat="1" ht="16.5" thickBot="1">
      <c r="A3" s="205"/>
      <c r="B3" s="206"/>
    </row>
    <row r="4" spans="1:2" s="179" customFormat="1" ht="63.75" thickBot="1">
      <c r="A4" s="207" t="s">
        <v>316</v>
      </c>
      <c r="B4" s="208" t="s">
        <v>317</v>
      </c>
    </row>
    <row r="5" ht="15.75"/>
    <row r="6" ht="15.75">
      <c r="B6" s="193"/>
    </row>
    <row r="7" ht="15.75">
      <c r="B7" s="193" t="s">
        <v>324</v>
      </c>
    </row>
    <row r="8" spans="1:2" ht="15.75">
      <c r="A8" s="5">
        <v>3</v>
      </c>
      <c r="B8" s="193" t="s">
        <v>92</v>
      </c>
    </row>
    <row r="9" ht="15.75">
      <c r="B9" s="193"/>
    </row>
    <row r="10" ht="15.75">
      <c r="B10" s="193" t="s">
        <v>325</v>
      </c>
    </row>
    <row r="11" spans="1:2" ht="15.75">
      <c r="A11" s="5">
        <v>1</v>
      </c>
      <c r="B11" s="193" t="s">
        <v>138</v>
      </c>
    </row>
    <row r="12" ht="15.75">
      <c r="B12" s="193"/>
    </row>
    <row r="13" ht="15.75">
      <c r="B13" s="193"/>
    </row>
    <row r="14" ht="15.75">
      <c r="B14" s="193" t="s">
        <v>330</v>
      </c>
    </row>
    <row r="15" spans="1:2" ht="15.75">
      <c r="A15" s="5">
        <v>1</v>
      </c>
      <c r="B15" s="193" t="s">
        <v>121</v>
      </c>
    </row>
    <row r="16" ht="15.75">
      <c r="B16" s="193"/>
    </row>
    <row r="17" ht="15.75">
      <c r="B17" s="193"/>
    </row>
    <row r="18" ht="15.75">
      <c r="B18" s="193" t="s">
        <v>331</v>
      </c>
    </row>
    <row r="19" spans="1:2" ht="15.75">
      <c r="A19" s="5">
        <v>2</v>
      </c>
      <c r="B19" s="193" t="s">
        <v>125</v>
      </c>
    </row>
    <row r="20" spans="1:2" ht="15.75">
      <c r="A20" s="5">
        <v>1</v>
      </c>
      <c r="B20" s="193" t="s">
        <v>126</v>
      </c>
    </row>
    <row r="21" spans="1:2" ht="15.75">
      <c r="A21" s="5">
        <v>1</v>
      </c>
      <c r="B21" s="193" t="s">
        <v>127</v>
      </c>
    </row>
    <row r="22" spans="1:2" ht="15.75">
      <c r="A22" s="5">
        <v>1</v>
      </c>
      <c r="B22" s="193" t="s">
        <v>123</v>
      </c>
    </row>
    <row r="23" ht="15.75">
      <c r="B23" s="193"/>
    </row>
    <row r="24" ht="15.75">
      <c r="B24" s="193" t="s">
        <v>334</v>
      </c>
    </row>
    <row r="25" spans="1:2" ht="15.75">
      <c r="A25" s="5">
        <v>2</v>
      </c>
      <c r="B25" s="193" t="s">
        <v>122</v>
      </c>
    </row>
    <row r="26" ht="15.75">
      <c r="B26" s="193"/>
    </row>
    <row r="27" ht="15.75">
      <c r="B27" s="193"/>
    </row>
    <row r="28" ht="15.75">
      <c r="B28" s="193" t="s">
        <v>335</v>
      </c>
    </row>
    <row r="29" spans="1:2" ht="15.75">
      <c r="A29" s="5">
        <v>3</v>
      </c>
      <c r="B29" s="193" t="s">
        <v>123</v>
      </c>
    </row>
    <row r="30" ht="15.75">
      <c r="B30" s="193"/>
    </row>
    <row r="31" ht="15.75">
      <c r="B31" s="193"/>
    </row>
    <row r="32" ht="15.75">
      <c r="B32" s="193" t="s">
        <v>136</v>
      </c>
    </row>
    <row r="33" spans="1:2" ht="15.75">
      <c r="A33" s="5">
        <v>1</v>
      </c>
      <c r="B33" s="193" t="s">
        <v>137</v>
      </c>
    </row>
    <row r="34" ht="15.75">
      <c r="B34" s="193"/>
    </row>
    <row r="35" ht="15.75">
      <c r="B35" s="193"/>
    </row>
    <row r="36" ht="15.75">
      <c r="B36" s="193" t="s">
        <v>336</v>
      </c>
    </row>
    <row r="37" spans="1:2" ht="15.75">
      <c r="A37" s="5">
        <v>1</v>
      </c>
      <c r="B37" s="193" t="s">
        <v>133</v>
      </c>
    </row>
    <row r="38" ht="15.75">
      <c r="B38" s="193"/>
    </row>
    <row r="39" ht="15.75">
      <c r="B39" s="193"/>
    </row>
    <row r="40" ht="15.75">
      <c r="B40" s="193" t="s">
        <v>337</v>
      </c>
    </row>
    <row r="41" ht="15.75">
      <c r="B41" s="193" t="s">
        <v>339</v>
      </c>
    </row>
    <row r="42" spans="1:2" ht="15.75">
      <c r="A42" s="5">
        <v>2</v>
      </c>
      <c r="B42" s="193" t="s">
        <v>42</v>
      </c>
    </row>
    <row r="43" ht="15.75">
      <c r="B43" s="193"/>
    </row>
    <row r="44" ht="15.75">
      <c r="B44" s="193"/>
    </row>
    <row r="45" ht="15.75">
      <c r="B45" s="193" t="s">
        <v>340</v>
      </c>
    </row>
    <row r="46" spans="1:2" ht="15.75">
      <c r="A46" s="5">
        <v>1</v>
      </c>
      <c r="B46" s="193" t="s">
        <v>40</v>
      </c>
    </row>
    <row r="47" spans="1:2" ht="15.75">
      <c r="A47" s="5">
        <v>1</v>
      </c>
      <c r="B47" s="193" t="s">
        <v>41</v>
      </c>
    </row>
    <row r="48" ht="15.75">
      <c r="B48" s="193"/>
    </row>
    <row r="49" ht="15.75">
      <c r="B49" s="193"/>
    </row>
    <row r="50" ht="15.75">
      <c r="B50" s="193"/>
    </row>
    <row r="51" ht="15.75">
      <c r="B51" s="193" t="s">
        <v>341</v>
      </c>
    </row>
    <row r="52" spans="1:2" ht="15.75">
      <c r="A52" s="5">
        <v>1</v>
      </c>
      <c r="B52" s="193" t="s">
        <v>327</v>
      </c>
    </row>
    <row r="53" ht="15.75">
      <c r="B53" s="193"/>
    </row>
    <row r="54" ht="15.75">
      <c r="B54" s="193"/>
    </row>
    <row r="55" ht="15.75">
      <c r="B55" s="193"/>
    </row>
    <row r="56" ht="15.75">
      <c r="B56" s="193"/>
    </row>
    <row r="57" ht="15.75">
      <c r="B57" s="193" t="s">
        <v>342</v>
      </c>
    </row>
    <row r="58" spans="1:2" ht="15.75">
      <c r="A58" s="5">
        <v>1</v>
      </c>
      <c r="B58" s="193" t="s">
        <v>52</v>
      </c>
    </row>
    <row r="59" ht="15.75">
      <c r="B59" s="193"/>
    </row>
    <row r="60" ht="15.75">
      <c r="B60" s="193"/>
    </row>
    <row r="61" ht="15.75">
      <c r="B61" s="193" t="s">
        <v>343</v>
      </c>
    </row>
    <row r="62" spans="1:2" ht="15.75">
      <c r="A62" s="5">
        <v>1</v>
      </c>
      <c r="B62" s="193" t="s">
        <v>134</v>
      </c>
    </row>
    <row r="63" spans="1:2" ht="15.75">
      <c r="A63" s="5">
        <v>1</v>
      </c>
      <c r="B63" s="193" t="s">
        <v>139</v>
      </c>
    </row>
    <row r="64" ht="15.75"/>
    <row r="65" ht="15.75">
      <c r="B65" s="193"/>
    </row>
    <row r="66" ht="15.75">
      <c r="B66" s="193"/>
    </row>
    <row r="67" ht="15.75">
      <c r="B67" s="193" t="s">
        <v>54</v>
      </c>
    </row>
    <row r="68" spans="1:2" ht="15.75">
      <c r="A68" s="5">
        <v>1</v>
      </c>
      <c r="B68" s="193" t="s">
        <v>59</v>
      </c>
    </row>
    <row r="69" spans="1:2" ht="15.75">
      <c r="A69" s="5">
        <v>1</v>
      </c>
      <c r="B69" s="193" t="s">
        <v>44</v>
      </c>
    </row>
    <row r="70" spans="1:2" ht="15.75">
      <c r="A70" s="5">
        <v>1</v>
      </c>
      <c r="B70" s="193" t="s">
        <v>327</v>
      </c>
    </row>
    <row r="71" ht="15.75">
      <c r="B71" s="193"/>
    </row>
    <row r="72" ht="15.75">
      <c r="B72" s="193"/>
    </row>
    <row r="73" ht="15.75">
      <c r="B73" s="193" t="s">
        <v>345</v>
      </c>
    </row>
    <row r="74" spans="1:2" ht="15.75">
      <c r="A74" s="5">
        <v>1</v>
      </c>
      <c r="B74" s="193" t="s">
        <v>134</v>
      </c>
    </row>
    <row r="75" spans="1:2" ht="15.75">
      <c r="A75" s="5">
        <v>1</v>
      </c>
      <c r="B75" s="193" t="s">
        <v>140</v>
      </c>
    </row>
    <row r="76" spans="1:2" ht="15.75">
      <c r="A76" s="5">
        <v>1</v>
      </c>
      <c r="B76" s="193" t="s">
        <v>133</v>
      </c>
    </row>
    <row r="77" ht="15.75"/>
    <row r="78" ht="15.75">
      <c r="B78" s="193"/>
    </row>
    <row r="79" ht="15.75">
      <c r="B79" s="193" t="s">
        <v>346</v>
      </c>
    </row>
    <row r="80" spans="1:2" ht="15.75">
      <c r="A80" s="5">
        <v>1</v>
      </c>
      <c r="B80" s="193" t="s">
        <v>119</v>
      </c>
    </row>
    <row r="81" ht="15.75">
      <c r="B81" s="193"/>
    </row>
    <row r="82" ht="15.75">
      <c r="B82" s="193"/>
    </row>
    <row r="83" ht="15.75">
      <c r="B83" s="193" t="s">
        <v>57</v>
      </c>
    </row>
    <row r="84" spans="1:2" ht="15.75">
      <c r="A84" s="5">
        <v>1</v>
      </c>
      <c r="B84" s="193" t="s">
        <v>119</v>
      </c>
    </row>
    <row r="85" spans="1:2" ht="15.75">
      <c r="A85" s="5">
        <v>1</v>
      </c>
      <c r="B85" s="193" t="s">
        <v>120</v>
      </c>
    </row>
    <row r="86" spans="1:2" ht="15.75">
      <c r="A86" s="5">
        <v>1</v>
      </c>
      <c r="B86" s="193" t="s">
        <v>327</v>
      </c>
    </row>
    <row r="87" ht="15.75">
      <c r="B87" s="193"/>
    </row>
    <row r="88" ht="15.75">
      <c r="B88" s="193" t="s">
        <v>347</v>
      </c>
    </row>
    <row r="89" spans="1:2" ht="15.75">
      <c r="A89" s="5">
        <v>1</v>
      </c>
      <c r="B89" s="193" t="s">
        <v>120</v>
      </c>
    </row>
    <row r="90" spans="1:2" ht="15.75">
      <c r="A90" s="5">
        <v>1</v>
      </c>
      <c r="B90" s="193" t="s">
        <v>327</v>
      </c>
    </row>
    <row r="91" ht="15.75">
      <c r="B91" s="193"/>
    </row>
    <row r="92" ht="15.75">
      <c r="B92" s="193"/>
    </row>
    <row r="93" ht="15.75">
      <c r="B93" s="193" t="s">
        <v>349</v>
      </c>
    </row>
    <row r="94" spans="1:2" ht="15.75">
      <c r="A94" s="5">
        <v>1</v>
      </c>
      <c r="B94" s="193" t="s">
        <v>327</v>
      </c>
    </row>
    <row r="95" ht="15.75">
      <c r="B95" s="193"/>
    </row>
    <row r="96" ht="15.75">
      <c r="B96" s="193"/>
    </row>
    <row r="97" ht="15.75">
      <c r="B97" s="193" t="s">
        <v>350</v>
      </c>
    </row>
    <row r="98" spans="1:2" ht="15.75">
      <c r="A98" s="5">
        <v>1</v>
      </c>
      <c r="B98" s="193" t="s">
        <v>134</v>
      </c>
    </row>
    <row r="99" ht="15.75"/>
    <row r="100" ht="15.75">
      <c r="B100" s="193"/>
    </row>
    <row r="101" ht="15.75">
      <c r="B101" s="193" t="s">
        <v>351</v>
      </c>
    </row>
    <row r="102" spans="1:2" ht="15.75">
      <c r="A102" s="5">
        <v>1</v>
      </c>
      <c r="B102" s="193" t="s">
        <v>133</v>
      </c>
    </row>
    <row r="103" ht="15.75">
      <c r="B103" s="193"/>
    </row>
    <row r="104" ht="15.75">
      <c r="B104" s="193"/>
    </row>
    <row r="105" ht="15.75">
      <c r="B105" s="193" t="s">
        <v>352</v>
      </c>
    </row>
    <row r="106" spans="1:2" ht="15.75">
      <c r="A106" s="5">
        <v>1</v>
      </c>
      <c r="B106" s="193" t="s">
        <v>119</v>
      </c>
    </row>
    <row r="107" spans="1:2" ht="15.75">
      <c r="A107" s="5">
        <v>1</v>
      </c>
      <c r="B107" s="193" t="s">
        <v>327</v>
      </c>
    </row>
    <row r="108" ht="15.75">
      <c r="B108" s="193"/>
    </row>
    <row r="109" ht="15.75">
      <c r="B109" s="193"/>
    </row>
    <row r="110" ht="15.75">
      <c r="B110" s="193"/>
    </row>
    <row r="111" ht="15.75">
      <c r="B111" s="193"/>
    </row>
    <row r="112" ht="15.75">
      <c r="B112" s="193"/>
    </row>
    <row r="113" ht="15.75">
      <c r="B113" s="193" t="s">
        <v>355</v>
      </c>
    </row>
    <row r="114" spans="1:2" ht="15.75">
      <c r="A114" s="5">
        <v>1</v>
      </c>
      <c r="B114" s="193" t="s">
        <v>327</v>
      </c>
    </row>
    <row r="115" ht="15.75">
      <c r="B115" s="193"/>
    </row>
    <row r="116" ht="15.75">
      <c r="B116" s="193"/>
    </row>
    <row r="117" ht="15.75">
      <c r="B117" s="193" t="s">
        <v>50</v>
      </c>
    </row>
    <row r="118" spans="1:2" ht="15.75">
      <c r="A118" s="5">
        <v>1</v>
      </c>
      <c r="B118" s="193" t="s">
        <v>134</v>
      </c>
    </row>
    <row r="119" ht="15.75">
      <c r="B119" s="193"/>
    </row>
    <row r="120" ht="15.75">
      <c r="B120" s="193"/>
    </row>
    <row r="121" ht="15.75">
      <c r="B121" s="193" t="s">
        <v>49</v>
      </c>
    </row>
    <row r="122" spans="1:2" ht="15.75">
      <c r="A122" s="5">
        <v>1</v>
      </c>
      <c r="B122" s="193" t="s">
        <v>142</v>
      </c>
    </row>
    <row r="123" ht="15.75">
      <c r="B123" s="193"/>
    </row>
    <row r="124" ht="15.75">
      <c r="B124" s="193"/>
    </row>
    <row r="125" ht="15.75">
      <c r="B125" s="193" t="s">
        <v>356</v>
      </c>
    </row>
    <row r="126" spans="1:2" ht="15.75">
      <c r="A126" s="5">
        <v>1</v>
      </c>
      <c r="B126" s="193" t="s">
        <v>133</v>
      </c>
    </row>
    <row r="127" ht="15.75">
      <c r="B127" s="193"/>
    </row>
    <row r="128" ht="15.75">
      <c r="B128" s="193"/>
    </row>
    <row r="129" ht="15.75">
      <c r="B129" s="193" t="s">
        <v>357</v>
      </c>
    </row>
    <row r="130" spans="1:2" ht="15.75">
      <c r="A130" s="5">
        <v>1</v>
      </c>
      <c r="B130" s="193" t="s">
        <v>119</v>
      </c>
    </row>
    <row r="131" spans="1:2" ht="15.75">
      <c r="A131" s="5">
        <v>1</v>
      </c>
      <c r="B131" s="193" t="s">
        <v>120</v>
      </c>
    </row>
    <row r="132" spans="1:2" ht="15.75">
      <c r="A132" s="5">
        <v>1</v>
      </c>
      <c r="B132" s="193" t="s">
        <v>118</v>
      </c>
    </row>
    <row r="133" ht="15.75">
      <c r="B133" s="193"/>
    </row>
    <row r="134" ht="15.75">
      <c r="B134" s="193"/>
    </row>
    <row r="135" ht="15.75">
      <c r="B135" s="193" t="s">
        <v>358</v>
      </c>
    </row>
    <row r="136" spans="1:2" ht="15.75">
      <c r="A136" s="5">
        <v>1</v>
      </c>
      <c r="B136" s="193" t="s">
        <v>327</v>
      </c>
    </row>
    <row r="137" spans="1:2" s="181" customFormat="1" ht="16.5" thickBot="1">
      <c r="A137" s="209"/>
      <c r="B137" s="210"/>
    </row>
    <row r="138" spans="1:2" s="181" customFormat="1" ht="16.5" thickBot="1">
      <c r="A138" s="211">
        <f>SUM(A6:A137)</f>
        <v>50</v>
      </c>
      <c r="B138" s="212"/>
    </row>
    <row r="139" spans="1:2" s="181" customFormat="1" ht="15.75">
      <c r="A139" s="209"/>
      <c r="B139" s="212"/>
    </row>
    <row r="140" spans="1:2" s="215" customFormat="1" ht="15.75">
      <c r="A140" s="213"/>
      <c r="B140" s="214"/>
    </row>
    <row r="141" spans="1:2" s="215" customFormat="1" ht="15.75">
      <c r="A141" s="213"/>
      <c r="B141" s="214"/>
    </row>
    <row r="143" ht="15.75">
      <c r="B143" s="193"/>
    </row>
    <row r="144" ht="15.75">
      <c r="B144" s="193"/>
    </row>
    <row r="145" ht="15.75">
      <c r="B145" s="193"/>
    </row>
    <row r="146" ht="15.75">
      <c r="B146" s="193"/>
    </row>
    <row r="147" ht="15.75">
      <c r="B147" s="193"/>
    </row>
    <row r="148" ht="15.75">
      <c r="B148" s="193"/>
    </row>
    <row r="149" ht="15.75">
      <c r="B149" s="193"/>
    </row>
    <row r="150" ht="15.75">
      <c r="B150" s="193"/>
    </row>
    <row r="151" ht="15.75">
      <c r="B151" s="193"/>
    </row>
    <row r="152" ht="15.75">
      <c r="B152" s="193"/>
    </row>
    <row r="153" ht="15.75">
      <c r="B153" s="193"/>
    </row>
    <row r="154" ht="15.75">
      <c r="B154" s="193"/>
    </row>
    <row r="155" ht="15.75">
      <c r="B155" s="193"/>
    </row>
    <row r="156" ht="15.75">
      <c r="B156" s="193"/>
    </row>
    <row r="157" ht="15.75">
      <c r="B157" s="193"/>
    </row>
    <row r="158" ht="15.75">
      <c r="B158" s="193"/>
    </row>
    <row r="159" ht="15.75">
      <c r="B159" s="193"/>
    </row>
    <row r="160" ht="15.75">
      <c r="B160" s="193"/>
    </row>
    <row r="161" ht="15.75">
      <c r="B161" s="193"/>
    </row>
    <row r="162" ht="15.75">
      <c r="B162" s="193"/>
    </row>
    <row r="163" ht="15.75">
      <c r="B163" s="193"/>
    </row>
    <row r="164" ht="15.75">
      <c r="B164" s="193"/>
    </row>
    <row r="165" ht="15.75">
      <c r="B165" s="193"/>
    </row>
    <row r="166" ht="15.75">
      <c r="B166" s="193"/>
    </row>
    <row r="167" ht="15.75">
      <c r="B167" s="193"/>
    </row>
    <row r="168" ht="15.75">
      <c r="B168" s="193"/>
    </row>
    <row r="169" ht="15.75">
      <c r="B169" s="193"/>
    </row>
    <row r="170" ht="15.75">
      <c r="B170" s="193"/>
    </row>
    <row r="171" ht="15.75">
      <c r="B171" s="193"/>
    </row>
    <row r="172" ht="15.75">
      <c r="B172" s="193"/>
    </row>
    <row r="173" ht="15.75">
      <c r="B173" s="193"/>
    </row>
    <row r="174" ht="15.75">
      <c r="B174" s="193"/>
    </row>
    <row r="175" ht="15.75">
      <c r="B175" s="193"/>
    </row>
    <row r="176" ht="15.75">
      <c r="B176" s="193"/>
    </row>
    <row r="177" ht="15.75">
      <c r="B177" s="193"/>
    </row>
    <row r="178" ht="15.75">
      <c r="B178" s="193"/>
    </row>
    <row r="179" ht="15.75">
      <c r="B179" s="193"/>
    </row>
    <row r="180" ht="15.75">
      <c r="B180" s="193"/>
    </row>
    <row r="181" ht="15.75">
      <c r="B181" s="193"/>
    </row>
    <row r="182" ht="15.75">
      <c r="B182" s="193"/>
    </row>
    <row r="183" ht="15.75">
      <c r="B183" s="193"/>
    </row>
    <row r="184" ht="15.75">
      <c r="B184" s="193"/>
    </row>
    <row r="185" ht="15.75">
      <c r="B185" s="193"/>
    </row>
    <row r="186" ht="15.75">
      <c r="B186" s="193"/>
    </row>
    <row r="187" ht="15.75">
      <c r="B187" s="193"/>
    </row>
    <row r="188" ht="15.75">
      <c r="B188" s="193"/>
    </row>
    <row r="190" ht="15.75">
      <c r="B190" s="193"/>
    </row>
    <row r="191" ht="15.75">
      <c r="B191" s="193"/>
    </row>
    <row r="192" ht="15.75">
      <c r="B192" s="193"/>
    </row>
    <row r="193" ht="15.75">
      <c r="B193" s="193"/>
    </row>
    <row r="194" ht="15.75">
      <c r="B194" s="193"/>
    </row>
    <row r="195" ht="15.75">
      <c r="B195" s="193"/>
    </row>
    <row r="196" ht="15.75">
      <c r="B196" s="193"/>
    </row>
    <row r="197" ht="15.75">
      <c r="B197" s="193"/>
    </row>
    <row r="198" ht="15.75">
      <c r="B198" s="193"/>
    </row>
    <row r="200" ht="15.75">
      <c r="B200" s="193"/>
    </row>
    <row r="201" ht="15.75">
      <c r="B201" s="193"/>
    </row>
    <row r="202" ht="15.75">
      <c r="B202" s="193"/>
    </row>
    <row r="203" ht="15.75">
      <c r="B203" s="193"/>
    </row>
    <row r="204" ht="15.75">
      <c r="B204" s="193"/>
    </row>
    <row r="205" ht="15.75">
      <c r="B205" s="193"/>
    </row>
    <row r="206" ht="15.75">
      <c r="B206" s="193"/>
    </row>
    <row r="207" ht="15.75">
      <c r="B207" s="193"/>
    </row>
    <row r="208" ht="15.75">
      <c r="B208" s="193"/>
    </row>
    <row r="209" ht="15.75">
      <c r="B209" s="193"/>
    </row>
    <row r="211" ht="15.75">
      <c r="B211" s="193"/>
    </row>
    <row r="212" ht="15.75">
      <c r="B212" s="193"/>
    </row>
    <row r="213" ht="15.75">
      <c r="B213" s="193"/>
    </row>
    <row r="214" ht="15.75">
      <c r="B214" s="193"/>
    </row>
    <row r="215" ht="15.75">
      <c r="B215" s="193"/>
    </row>
    <row r="216" ht="15.75">
      <c r="B216" s="193"/>
    </row>
    <row r="217" ht="15.75">
      <c r="B217" s="193"/>
    </row>
    <row r="218" ht="15.75">
      <c r="B218" s="193"/>
    </row>
    <row r="219" ht="15.75">
      <c r="B219" s="193"/>
    </row>
    <row r="221" ht="15.75">
      <c r="B221" s="193"/>
    </row>
    <row r="222" ht="15.75">
      <c r="B222" s="193"/>
    </row>
    <row r="223" ht="15.75">
      <c r="B223" s="193"/>
    </row>
    <row r="224" ht="15.75">
      <c r="B224" s="193"/>
    </row>
    <row r="225" ht="15.75">
      <c r="B225" s="193"/>
    </row>
    <row r="226" ht="15.75">
      <c r="B226" s="193"/>
    </row>
    <row r="227" ht="15.75">
      <c r="B227" s="193"/>
    </row>
    <row r="228" ht="15.75">
      <c r="B228" s="193"/>
    </row>
    <row r="229" ht="15.75">
      <c r="B229" s="193"/>
    </row>
    <row r="230" ht="15.75">
      <c r="B230" s="193"/>
    </row>
    <row r="231" ht="15.75">
      <c r="B231" s="193"/>
    </row>
    <row r="233" ht="15.75">
      <c r="B233" s="193"/>
    </row>
    <row r="234" ht="15.75">
      <c r="B234" s="193"/>
    </row>
    <row r="235" ht="15.75">
      <c r="B235" s="193"/>
    </row>
    <row r="236" ht="15.75">
      <c r="B236" s="193"/>
    </row>
    <row r="237" ht="15.75">
      <c r="B237" s="193"/>
    </row>
    <row r="238" ht="15.75">
      <c r="B238" s="193"/>
    </row>
    <row r="239" ht="15.75">
      <c r="B239" s="193"/>
    </row>
    <row r="240" ht="15.75">
      <c r="B240" s="193"/>
    </row>
    <row r="241" ht="15.75">
      <c r="B241" s="193"/>
    </row>
    <row r="242" ht="15.75">
      <c r="B242" s="193"/>
    </row>
    <row r="243" ht="15.75">
      <c r="B243" s="193"/>
    </row>
    <row r="244" ht="15.75">
      <c r="B244" s="193"/>
    </row>
    <row r="245" ht="15.75">
      <c r="B245" s="193"/>
    </row>
    <row r="246" ht="15.75">
      <c r="B246" s="193"/>
    </row>
    <row r="247" ht="15.75">
      <c r="B247" s="193"/>
    </row>
    <row r="248" ht="15.75">
      <c r="B248" s="193"/>
    </row>
    <row r="249" ht="15.75">
      <c r="B249" s="193"/>
    </row>
    <row r="250" ht="15.75">
      <c r="B250" s="193"/>
    </row>
    <row r="251" ht="15.75">
      <c r="B251" s="193"/>
    </row>
    <row r="252" ht="15.75">
      <c r="B252" s="193"/>
    </row>
    <row r="253" ht="15.75">
      <c r="B253" s="193"/>
    </row>
    <row r="254" ht="15.75">
      <c r="B254" s="193"/>
    </row>
    <row r="255" spans="1:2" s="181" customFormat="1" ht="15.75">
      <c r="A255" s="209"/>
      <c r="B255" s="212"/>
    </row>
  </sheetData>
  <mergeCells count="2">
    <mergeCell ref="A1:B1"/>
    <mergeCell ref="A2:B2"/>
  </mergeCells>
  <printOptions horizontalCentered="1"/>
  <pageMargins left="0.3937007874015748" right="0.3937007874015748" top="0.42" bottom="0.3937007874015748" header="0.15748031496062992" footer="0"/>
  <pageSetup fitToHeight="18" fitToWidth="10" horizontalDpi="600" verticalDpi="600" orientation="portrait" paperSize="123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2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6" sqref="C6"/>
    </sheetView>
  </sheetViews>
  <sheetFormatPr defaultColWidth="11.421875" defaultRowHeight="12.75"/>
  <cols>
    <col min="1" max="1" width="4.421875" style="5" bestFit="1" customWidth="1"/>
    <col min="2" max="2" width="80.8515625" style="180" customWidth="1"/>
    <col min="3" max="16384" width="3.57421875" style="2" customWidth="1"/>
  </cols>
  <sheetData>
    <row r="1" spans="1:2" s="1" customFormat="1" ht="15.75">
      <c r="A1" s="250" t="s">
        <v>409</v>
      </c>
      <c r="B1" s="250"/>
    </row>
    <row r="2" spans="1:2" s="3" customFormat="1" ht="15.75">
      <c r="A2" s="250" t="s">
        <v>318</v>
      </c>
      <c r="B2" s="250"/>
    </row>
    <row r="3" spans="1:2" s="4" customFormat="1" ht="16.5" thickBot="1">
      <c r="A3" s="205"/>
      <c r="B3" s="206"/>
    </row>
    <row r="4" spans="1:2" s="179" customFormat="1" ht="63.75" thickBot="1">
      <c r="A4" s="207" t="s">
        <v>316</v>
      </c>
      <c r="B4" s="208" t="s">
        <v>317</v>
      </c>
    </row>
    <row r="5" ht="15.75"/>
    <row r="6" spans="1:2" s="181" customFormat="1" ht="15.75">
      <c r="A6" s="209"/>
      <c r="B6" s="212"/>
    </row>
    <row r="7" ht="15.75">
      <c r="B7" s="193" t="s">
        <v>360</v>
      </c>
    </row>
    <row r="8" spans="1:2" ht="15.75">
      <c r="A8" s="5">
        <v>1</v>
      </c>
      <c r="B8" s="193" t="s">
        <v>92</v>
      </c>
    </row>
    <row r="9" ht="15.75">
      <c r="B9" s="193"/>
    </row>
    <row r="10" ht="15.75">
      <c r="B10" s="193" t="s">
        <v>407</v>
      </c>
    </row>
    <row r="11" spans="1:2" ht="15.75">
      <c r="A11" s="5">
        <v>1</v>
      </c>
      <c r="B11" s="193" t="s">
        <v>406</v>
      </c>
    </row>
    <row r="12" ht="15.75">
      <c r="B12" s="193"/>
    </row>
    <row r="13" ht="15.75">
      <c r="B13" s="193" t="s">
        <v>361</v>
      </c>
    </row>
    <row r="14" spans="1:2" ht="15.75">
      <c r="A14" s="5">
        <v>1</v>
      </c>
      <c r="B14" s="193" t="s">
        <v>91</v>
      </c>
    </row>
    <row r="15" ht="15.75">
      <c r="B15" s="193"/>
    </row>
    <row r="16" ht="15.75">
      <c r="B16" s="193"/>
    </row>
    <row r="17" ht="15.75">
      <c r="B17" s="193" t="s">
        <v>38</v>
      </c>
    </row>
    <row r="18" spans="1:2" ht="15.75">
      <c r="A18" s="5">
        <v>1</v>
      </c>
      <c r="B18" s="193" t="s">
        <v>39</v>
      </c>
    </row>
    <row r="19" spans="1:2" ht="15.75">
      <c r="A19" s="5">
        <v>1</v>
      </c>
      <c r="B19" s="193" t="s">
        <v>115</v>
      </c>
    </row>
    <row r="20" spans="1:2" ht="15.75">
      <c r="A20" s="5">
        <v>2</v>
      </c>
      <c r="B20" s="193" t="s">
        <v>88</v>
      </c>
    </row>
    <row r="21" spans="1:2" ht="15.75">
      <c r="A21" s="5">
        <v>1</v>
      </c>
      <c r="B21" s="193" t="s">
        <v>117</v>
      </c>
    </row>
    <row r="22" ht="15.75">
      <c r="B22" s="193"/>
    </row>
    <row r="23" ht="15.75">
      <c r="B23" s="193"/>
    </row>
    <row r="24" ht="15.75">
      <c r="B24" s="193"/>
    </row>
    <row r="25" ht="15.75">
      <c r="B25" s="193" t="s">
        <v>362</v>
      </c>
    </row>
    <row r="26" spans="1:2" ht="15.75">
      <c r="A26" s="5">
        <v>1</v>
      </c>
      <c r="B26" s="193" t="s">
        <v>117</v>
      </c>
    </row>
    <row r="27" ht="15.75">
      <c r="B27" s="193"/>
    </row>
    <row r="28" ht="15.75">
      <c r="B28" s="193"/>
    </row>
    <row r="29" ht="15.75">
      <c r="B29" s="193"/>
    </row>
    <row r="30" ht="15.75">
      <c r="B30" s="193" t="s">
        <v>363</v>
      </c>
    </row>
    <row r="31" spans="1:2" ht="15.75">
      <c r="A31" s="5">
        <v>1</v>
      </c>
      <c r="B31" s="193" t="s">
        <v>90</v>
      </c>
    </row>
    <row r="32" ht="15.75">
      <c r="B32" s="193"/>
    </row>
    <row r="33" ht="15.75">
      <c r="B33" s="193"/>
    </row>
    <row r="34" ht="15.75">
      <c r="B34" s="193" t="s">
        <v>152</v>
      </c>
    </row>
    <row r="35" spans="1:2" ht="15.75">
      <c r="A35" s="5">
        <v>1</v>
      </c>
      <c r="B35" s="193" t="s">
        <v>153</v>
      </c>
    </row>
    <row r="36" spans="1:2" ht="15.75">
      <c r="A36" s="5">
        <v>1</v>
      </c>
      <c r="B36" s="193" t="s">
        <v>90</v>
      </c>
    </row>
    <row r="37" ht="15.75">
      <c r="B37" s="193"/>
    </row>
    <row r="38" ht="15.75">
      <c r="B38" s="193"/>
    </row>
    <row r="39" ht="15.75">
      <c r="B39" s="193" t="s">
        <v>364</v>
      </c>
    </row>
    <row r="40" spans="1:2" ht="15.75">
      <c r="A40" s="5">
        <v>1</v>
      </c>
      <c r="B40" s="193" t="s">
        <v>90</v>
      </c>
    </row>
    <row r="41" ht="15.75">
      <c r="B41" s="193"/>
    </row>
    <row r="42" ht="15.75">
      <c r="B42" s="193"/>
    </row>
    <row r="43" ht="15.75">
      <c r="B43" s="193" t="s">
        <v>369</v>
      </c>
    </row>
    <row r="44" spans="1:2" ht="15.75">
      <c r="A44" s="5">
        <v>1</v>
      </c>
      <c r="B44" s="193" t="s">
        <v>25</v>
      </c>
    </row>
    <row r="45" ht="15.75">
      <c r="B45" s="193"/>
    </row>
    <row r="46" ht="15.75">
      <c r="B46" s="193"/>
    </row>
    <row r="47" ht="15.75">
      <c r="B47" s="193" t="s">
        <v>370</v>
      </c>
    </row>
    <row r="48" spans="1:2" ht="15.75">
      <c r="A48" s="5">
        <v>1</v>
      </c>
      <c r="B48" s="193" t="s">
        <v>88</v>
      </c>
    </row>
    <row r="49" ht="15.75">
      <c r="B49" s="193"/>
    </row>
    <row r="50" ht="15.75">
      <c r="B50" s="193"/>
    </row>
    <row r="51" ht="15.75">
      <c r="B51" s="193" t="s">
        <v>129</v>
      </c>
    </row>
    <row r="52" spans="1:2" ht="15.75">
      <c r="A52" s="5">
        <v>1</v>
      </c>
      <c r="B52" s="193" t="s">
        <v>25</v>
      </c>
    </row>
    <row r="53" spans="1:2" ht="15.75">
      <c r="A53" s="5">
        <v>1</v>
      </c>
      <c r="B53" s="193" t="s">
        <v>88</v>
      </c>
    </row>
    <row r="54" ht="15.75">
      <c r="B54" s="193"/>
    </row>
    <row r="55" ht="15.75">
      <c r="B55" s="193"/>
    </row>
    <row r="56" ht="15.75">
      <c r="B56" s="193" t="s">
        <v>128</v>
      </c>
    </row>
    <row r="57" spans="1:2" ht="15.75">
      <c r="A57" s="5">
        <v>1</v>
      </c>
      <c r="B57" s="193" t="s">
        <v>115</v>
      </c>
    </row>
    <row r="58" spans="1:2" ht="15.75">
      <c r="A58" s="5">
        <v>1</v>
      </c>
      <c r="B58" s="193" t="s">
        <v>88</v>
      </c>
    </row>
    <row r="59" ht="15.75">
      <c r="B59" s="193"/>
    </row>
    <row r="60" ht="15.75">
      <c r="B60" s="193"/>
    </row>
    <row r="61" ht="15.75">
      <c r="B61" s="193" t="s">
        <v>47</v>
      </c>
    </row>
    <row r="62" spans="1:2" ht="15.75">
      <c r="A62" s="5">
        <v>1</v>
      </c>
      <c r="B62" s="193" t="s">
        <v>91</v>
      </c>
    </row>
    <row r="63" ht="15.75">
      <c r="B63" s="193"/>
    </row>
    <row r="64" ht="15.75">
      <c r="B64" s="193"/>
    </row>
    <row r="65" ht="15.75">
      <c r="B65" s="193"/>
    </row>
    <row r="66" ht="15.75">
      <c r="B66" s="193" t="s">
        <v>1</v>
      </c>
    </row>
    <row r="67" spans="1:2" ht="15.75">
      <c r="A67" s="5">
        <v>1</v>
      </c>
      <c r="B67" s="193" t="s">
        <v>88</v>
      </c>
    </row>
    <row r="68" ht="15.75">
      <c r="B68" s="193"/>
    </row>
    <row r="69" ht="15.75">
      <c r="B69" s="193"/>
    </row>
    <row r="70" ht="15.75">
      <c r="B70" s="193" t="s">
        <v>395</v>
      </c>
    </row>
    <row r="71" spans="1:2" ht="15.75">
      <c r="A71" s="5">
        <v>1</v>
      </c>
      <c r="B71" s="193" t="s">
        <v>88</v>
      </c>
    </row>
    <row r="72" ht="15.75">
      <c r="B72" s="193"/>
    </row>
    <row r="73" ht="15.75">
      <c r="B73" s="193"/>
    </row>
    <row r="74" ht="15.75">
      <c r="B74" s="193"/>
    </row>
    <row r="75" ht="15.75">
      <c r="B75" s="193" t="s">
        <v>2</v>
      </c>
    </row>
    <row r="76" spans="1:2" ht="15.75">
      <c r="A76" s="5">
        <v>1</v>
      </c>
      <c r="B76" s="193" t="s">
        <v>90</v>
      </c>
    </row>
    <row r="77" ht="15.75">
      <c r="B77" s="193"/>
    </row>
    <row r="78" ht="15.75">
      <c r="B78" s="193"/>
    </row>
    <row r="79" ht="15.75">
      <c r="B79" s="193" t="s">
        <v>4</v>
      </c>
    </row>
    <row r="80" spans="1:2" ht="15.75">
      <c r="A80" s="5">
        <v>1</v>
      </c>
      <c r="B80" s="193" t="s">
        <v>91</v>
      </c>
    </row>
    <row r="81" spans="1:2" ht="15.75">
      <c r="A81" s="5">
        <v>1</v>
      </c>
      <c r="B81" s="193" t="s">
        <v>89</v>
      </c>
    </row>
    <row r="82" spans="1:2" ht="15.75">
      <c r="A82" s="5">
        <v>1</v>
      </c>
      <c r="B82" s="193" t="s">
        <v>92</v>
      </c>
    </row>
    <row r="83" ht="15.75">
      <c r="B83" s="193"/>
    </row>
    <row r="84" ht="15.75">
      <c r="B84" s="193"/>
    </row>
    <row r="85" ht="15.75">
      <c r="B85" s="193" t="s">
        <v>5</v>
      </c>
    </row>
    <row r="86" spans="1:2" ht="15.75">
      <c r="A86" s="5">
        <v>1</v>
      </c>
      <c r="B86" s="193" t="s">
        <v>88</v>
      </c>
    </row>
    <row r="87" ht="15.75">
      <c r="B87" s="193"/>
    </row>
    <row r="88" ht="15.75">
      <c r="B88" s="193"/>
    </row>
    <row r="89" ht="15.75">
      <c r="B89" s="193" t="s">
        <v>8</v>
      </c>
    </row>
    <row r="90" spans="1:2" ht="15.75">
      <c r="A90" s="5">
        <v>1</v>
      </c>
      <c r="B90" s="193" t="s">
        <v>90</v>
      </c>
    </row>
    <row r="91" ht="15.75">
      <c r="B91" s="193"/>
    </row>
    <row r="92" ht="15.75">
      <c r="B92" s="193"/>
    </row>
    <row r="93" ht="15.75">
      <c r="B93" s="193" t="s">
        <v>9</v>
      </c>
    </row>
    <row r="94" spans="1:2" ht="15.75">
      <c r="A94" s="5">
        <v>1</v>
      </c>
      <c r="B94" s="193" t="s">
        <v>117</v>
      </c>
    </row>
    <row r="95" ht="15.75">
      <c r="B95" s="193"/>
    </row>
    <row r="96" ht="15.75">
      <c r="B96" s="193"/>
    </row>
    <row r="97" ht="15.75">
      <c r="B97" s="193"/>
    </row>
    <row r="98" ht="15.75">
      <c r="B98" s="193" t="s">
        <v>10</v>
      </c>
    </row>
    <row r="99" spans="1:2" ht="15.75">
      <c r="A99" s="5">
        <v>1</v>
      </c>
      <c r="B99" s="193" t="s">
        <v>116</v>
      </c>
    </row>
    <row r="100" ht="15.75">
      <c r="B100" s="193"/>
    </row>
    <row r="101" ht="15.75">
      <c r="B101" s="193"/>
    </row>
    <row r="102" ht="15.75">
      <c r="B102" s="193" t="s">
        <v>157</v>
      </c>
    </row>
    <row r="103" spans="1:2" ht="15.75">
      <c r="A103" s="5">
        <v>1</v>
      </c>
      <c r="B103" s="193" t="s">
        <v>25</v>
      </c>
    </row>
    <row r="104" spans="1:2" ht="15.75">
      <c r="A104" s="5">
        <v>1</v>
      </c>
      <c r="B104" s="193" t="s">
        <v>115</v>
      </c>
    </row>
    <row r="105" spans="1:2" ht="15.75">
      <c r="A105" s="5">
        <v>1</v>
      </c>
      <c r="B105" s="193" t="s">
        <v>88</v>
      </c>
    </row>
    <row r="106" ht="15.75">
      <c r="B106" s="193"/>
    </row>
    <row r="107" ht="15.75">
      <c r="B107" s="193"/>
    </row>
    <row r="108" ht="15.75">
      <c r="B108" s="193" t="s">
        <v>130</v>
      </c>
    </row>
    <row r="109" spans="1:2" ht="15.75">
      <c r="A109" s="5">
        <v>1</v>
      </c>
      <c r="B109" s="193" t="s">
        <v>115</v>
      </c>
    </row>
    <row r="110" spans="1:2" ht="15.75">
      <c r="A110" s="5">
        <v>1</v>
      </c>
      <c r="B110" s="193" t="s">
        <v>88</v>
      </c>
    </row>
    <row r="111" ht="15.75">
      <c r="B111" s="193"/>
    </row>
    <row r="112" ht="15.75">
      <c r="B112" s="193"/>
    </row>
    <row r="113" ht="15.75">
      <c r="B113" s="193" t="s">
        <v>13</v>
      </c>
    </row>
    <row r="114" spans="1:2" ht="15.75">
      <c r="A114" s="5">
        <v>1</v>
      </c>
      <c r="B114" s="193" t="s">
        <v>25</v>
      </c>
    </row>
    <row r="115" spans="1:2" ht="15.75">
      <c r="A115" s="5">
        <v>1</v>
      </c>
      <c r="B115" s="193" t="s">
        <v>88</v>
      </c>
    </row>
    <row r="116" ht="15.75">
      <c r="B116" s="193"/>
    </row>
    <row r="117" ht="15.75">
      <c r="B117" s="193"/>
    </row>
    <row r="118" ht="15.75">
      <c r="B118" s="193" t="s">
        <v>14</v>
      </c>
    </row>
    <row r="119" spans="1:2" ht="15.75">
      <c r="A119" s="5">
        <v>1</v>
      </c>
      <c r="B119" s="193" t="s">
        <v>92</v>
      </c>
    </row>
    <row r="120" ht="15.75">
      <c r="B120" s="193"/>
    </row>
    <row r="121" ht="15.75">
      <c r="B121" s="193"/>
    </row>
    <row r="122" ht="15.75">
      <c r="B122" s="193" t="s">
        <v>15</v>
      </c>
    </row>
    <row r="123" spans="1:2" ht="15.75">
      <c r="A123" s="5">
        <v>1</v>
      </c>
      <c r="B123" s="193" t="s">
        <v>88</v>
      </c>
    </row>
    <row r="124" ht="15.75">
      <c r="B124" s="193"/>
    </row>
    <row r="125" ht="15.75">
      <c r="B125" s="193"/>
    </row>
    <row r="126" ht="15.75">
      <c r="B126" s="193" t="s">
        <v>20</v>
      </c>
    </row>
    <row r="127" spans="1:2" ht="15.75">
      <c r="A127" s="5">
        <v>1</v>
      </c>
      <c r="B127" s="193" t="s">
        <v>93</v>
      </c>
    </row>
    <row r="128" spans="1:2" ht="15.75">
      <c r="A128" s="5">
        <v>1</v>
      </c>
      <c r="B128" s="193" t="s">
        <v>92</v>
      </c>
    </row>
    <row r="129" ht="15.75">
      <c r="B129" s="193"/>
    </row>
    <row r="130" ht="15.75">
      <c r="B130" s="193"/>
    </row>
    <row r="131" ht="15.75">
      <c r="B131" s="193" t="s">
        <v>154</v>
      </c>
    </row>
    <row r="132" spans="1:2" ht="15.75">
      <c r="A132" s="5">
        <v>1</v>
      </c>
      <c r="B132" s="193" t="s">
        <v>153</v>
      </c>
    </row>
    <row r="133" spans="1:2" ht="15.75">
      <c r="A133" s="5">
        <v>1</v>
      </c>
      <c r="B133" s="193" t="s">
        <v>90</v>
      </c>
    </row>
    <row r="134" ht="15.75">
      <c r="B134" s="193"/>
    </row>
    <row r="135" ht="15.75">
      <c r="B135" s="193"/>
    </row>
    <row r="136" ht="15.75">
      <c r="B136" s="193" t="s">
        <v>19</v>
      </c>
    </row>
    <row r="137" spans="1:2" ht="15.75">
      <c r="A137" s="5">
        <v>1</v>
      </c>
      <c r="B137" s="193" t="s">
        <v>25</v>
      </c>
    </row>
    <row r="138" ht="15.75">
      <c r="B138" s="193"/>
    </row>
    <row r="139" ht="15.75">
      <c r="B139" s="193"/>
    </row>
    <row r="140" ht="15.75">
      <c r="B140" s="193" t="s">
        <v>26</v>
      </c>
    </row>
    <row r="141" spans="1:2" ht="15.75">
      <c r="A141" s="5">
        <v>1</v>
      </c>
      <c r="B141" s="193" t="s">
        <v>88</v>
      </c>
    </row>
    <row r="142" ht="15.75">
      <c r="B142" s="193"/>
    </row>
    <row r="143" ht="15.75">
      <c r="B143" s="193"/>
    </row>
    <row r="144" ht="15.75">
      <c r="B144" s="193"/>
    </row>
    <row r="145" ht="15.75">
      <c r="B145" s="193" t="s">
        <v>55</v>
      </c>
    </row>
    <row r="146" spans="1:2" ht="15.75">
      <c r="A146" s="5">
        <v>1</v>
      </c>
      <c r="B146" s="193" t="s">
        <v>89</v>
      </c>
    </row>
    <row r="147" ht="15.75">
      <c r="B147" s="193"/>
    </row>
    <row r="148" ht="15.75">
      <c r="B148" s="193"/>
    </row>
    <row r="149" ht="15.75">
      <c r="B149" s="193"/>
    </row>
    <row r="150" ht="15.75">
      <c r="B150" s="193" t="s">
        <v>29</v>
      </c>
    </row>
    <row r="151" spans="1:2" ht="15.75">
      <c r="A151" s="5">
        <v>1</v>
      </c>
      <c r="B151" s="193" t="s">
        <v>90</v>
      </c>
    </row>
    <row r="152" ht="15.75">
      <c r="B152" s="193"/>
    </row>
    <row r="153" ht="15.75">
      <c r="B153" s="193"/>
    </row>
    <row r="154" ht="15.75">
      <c r="B154" s="193" t="s">
        <v>30</v>
      </c>
    </row>
    <row r="155" spans="1:2" ht="15.75">
      <c r="A155" s="5">
        <v>1</v>
      </c>
      <c r="B155" s="193" t="s">
        <v>90</v>
      </c>
    </row>
    <row r="156" ht="15.75">
      <c r="B156" s="193"/>
    </row>
    <row r="157" ht="15.75">
      <c r="B157" s="193"/>
    </row>
    <row r="158" ht="15.75">
      <c r="B158" s="193" t="s">
        <v>31</v>
      </c>
    </row>
    <row r="159" spans="1:2" ht="15.75">
      <c r="A159" s="5">
        <v>1</v>
      </c>
      <c r="B159" s="193" t="s">
        <v>117</v>
      </c>
    </row>
    <row r="160" ht="15.75">
      <c r="B160" s="193"/>
    </row>
    <row r="161" ht="15.75">
      <c r="B161" s="193"/>
    </row>
    <row r="162" ht="15.75">
      <c r="B162" s="193" t="s">
        <v>32</v>
      </c>
    </row>
    <row r="163" spans="1:2" ht="15.75">
      <c r="A163" s="5">
        <v>1</v>
      </c>
      <c r="B163" s="193" t="s">
        <v>89</v>
      </c>
    </row>
    <row r="164" ht="15.75">
      <c r="B164" s="193"/>
    </row>
    <row r="165" ht="15.75">
      <c r="B165" s="193"/>
    </row>
    <row r="166" ht="15.75">
      <c r="B166" s="193" t="s">
        <v>33</v>
      </c>
    </row>
    <row r="167" spans="1:2" ht="15.75">
      <c r="A167" s="5">
        <v>1</v>
      </c>
      <c r="B167" s="193" t="s">
        <v>90</v>
      </c>
    </row>
    <row r="168" ht="15.75">
      <c r="B168" s="193"/>
    </row>
    <row r="169" ht="15.75">
      <c r="B169" s="193"/>
    </row>
    <row r="170" ht="15.75">
      <c r="B170" s="193" t="s">
        <v>113</v>
      </c>
    </row>
    <row r="171" spans="1:2" ht="15.75">
      <c r="A171" s="5">
        <v>1</v>
      </c>
      <c r="B171" s="193" t="s">
        <v>25</v>
      </c>
    </row>
    <row r="172" spans="1:2" ht="15.75">
      <c r="A172" s="5">
        <v>1</v>
      </c>
      <c r="B172" s="193" t="s">
        <v>88</v>
      </c>
    </row>
    <row r="173" spans="1:2" ht="15.75">
      <c r="A173" s="5">
        <v>1</v>
      </c>
      <c r="B173" s="193" t="s">
        <v>88</v>
      </c>
    </row>
    <row r="174" ht="15.75">
      <c r="B174" s="193"/>
    </row>
    <row r="175" ht="15.75">
      <c r="B175" s="193" t="s">
        <v>114</v>
      </c>
    </row>
    <row r="176" spans="1:2" ht="15.75">
      <c r="A176" s="5">
        <v>1</v>
      </c>
      <c r="B176" s="193" t="s">
        <v>115</v>
      </c>
    </row>
    <row r="177" spans="1:2" ht="15.75">
      <c r="A177" s="5">
        <v>1</v>
      </c>
      <c r="B177" s="193" t="s">
        <v>88</v>
      </c>
    </row>
    <row r="178" ht="15.75">
      <c r="B178" s="193"/>
    </row>
    <row r="179" ht="15.75">
      <c r="B179" s="193"/>
    </row>
    <row r="180" ht="15.75">
      <c r="B180" s="193" t="s">
        <v>131</v>
      </c>
    </row>
    <row r="181" spans="1:2" ht="15.75">
      <c r="A181" s="5">
        <v>1</v>
      </c>
      <c r="B181" s="193" t="s">
        <v>115</v>
      </c>
    </row>
    <row r="182" ht="15.75">
      <c r="B182" s="193"/>
    </row>
    <row r="183" ht="15.75">
      <c r="B183" s="193"/>
    </row>
    <row r="184" ht="15.75">
      <c r="B184" s="193"/>
    </row>
    <row r="185" ht="15.75">
      <c r="B185" s="193"/>
    </row>
    <row r="186" ht="15.75">
      <c r="B186" s="193" t="s">
        <v>155</v>
      </c>
    </row>
    <row r="187" spans="1:2" ht="15.75">
      <c r="A187" s="5">
        <v>1</v>
      </c>
      <c r="B187" s="193" t="s">
        <v>153</v>
      </c>
    </row>
    <row r="188" spans="1:2" ht="15.75">
      <c r="A188" s="5">
        <v>1</v>
      </c>
      <c r="B188" s="193" t="s">
        <v>90</v>
      </c>
    </row>
    <row r="189" ht="15.75">
      <c r="B189" s="193"/>
    </row>
    <row r="190" ht="15.75">
      <c r="B190" s="193"/>
    </row>
    <row r="191" ht="15.75">
      <c r="B191" s="193" t="s">
        <v>34</v>
      </c>
    </row>
    <row r="192" spans="1:2" ht="15.75">
      <c r="A192" s="5">
        <v>1</v>
      </c>
      <c r="B192" s="193" t="s">
        <v>89</v>
      </c>
    </row>
    <row r="193" spans="1:2" ht="15.75">
      <c r="A193" s="5">
        <v>1</v>
      </c>
      <c r="B193" s="193" t="s">
        <v>90</v>
      </c>
    </row>
    <row r="194" ht="15.75">
      <c r="B194" s="193"/>
    </row>
    <row r="195" ht="15.75">
      <c r="B195" s="193"/>
    </row>
    <row r="196" ht="15.75">
      <c r="B196" s="193" t="s">
        <v>35</v>
      </c>
    </row>
    <row r="197" spans="1:2" ht="15.75">
      <c r="A197" s="5">
        <v>1</v>
      </c>
      <c r="B197" s="193" t="s">
        <v>90</v>
      </c>
    </row>
    <row r="198" ht="15.75">
      <c r="B198" s="193"/>
    </row>
    <row r="199" ht="15.75">
      <c r="B199" s="193"/>
    </row>
    <row r="200" ht="15.75">
      <c r="B200" s="216" t="s">
        <v>36</v>
      </c>
    </row>
    <row r="201" ht="15.75">
      <c r="B201" s="193"/>
    </row>
    <row r="202" ht="15.75">
      <c r="B202" s="193" t="s">
        <v>323</v>
      </c>
    </row>
    <row r="203" spans="1:2" ht="15.75">
      <c r="A203" s="5">
        <v>3</v>
      </c>
      <c r="B203" s="193" t="s">
        <v>87</v>
      </c>
    </row>
    <row r="204" spans="1:2" ht="15.75">
      <c r="A204" s="5">
        <v>1</v>
      </c>
      <c r="B204" s="193" t="s">
        <v>87</v>
      </c>
    </row>
    <row r="205" spans="1:2" ht="15.75">
      <c r="A205" s="5">
        <v>1</v>
      </c>
      <c r="B205" s="193" t="s">
        <v>88</v>
      </c>
    </row>
    <row r="206" ht="15.75">
      <c r="B206" s="193"/>
    </row>
    <row r="207" ht="15.75">
      <c r="B207" s="193"/>
    </row>
    <row r="208" ht="15.75">
      <c r="B208" s="193" t="s">
        <v>343</v>
      </c>
    </row>
    <row r="209" spans="1:2" ht="15.75">
      <c r="A209" s="5">
        <v>2</v>
      </c>
      <c r="B209" s="193" t="s">
        <v>24</v>
      </c>
    </row>
    <row r="210" ht="15.75">
      <c r="B210" s="193"/>
    </row>
    <row r="211" ht="15.75">
      <c r="B211" s="193"/>
    </row>
    <row r="212" ht="15.75">
      <c r="B212" s="193" t="s">
        <v>37</v>
      </c>
    </row>
    <row r="213" spans="1:2" ht="15.75">
      <c r="A213" s="5">
        <v>2</v>
      </c>
      <c r="B213" s="193" t="s">
        <v>141</v>
      </c>
    </row>
    <row r="214" ht="15.75">
      <c r="B214" s="193"/>
    </row>
    <row r="215" ht="15.75">
      <c r="B215" s="193"/>
    </row>
    <row r="216" ht="15.75">
      <c r="B216" s="193" t="s">
        <v>348</v>
      </c>
    </row>
    <row r="217" spans="1:2" ht="15.75">
      <c r="A217" s="5">
        <v>1</v>
      </c>
      <c r="B217" s="193" t="s">
        <v>87</v>
      </c>
    </row>
    <row r="218" spans="1:2" ht="15.75">
      <c r="A218" s="5">
        <v>2</v>
      </c>
      <c r="B218" s="193" t="s">
        <v>24</v>
      </c>
    </row>
    <row r="219" ht="15.75">
      <c r="B219" s="193"/>
    </row>
    <row r="220" ht="15.75">
      <c r="B220" s="193"/>
    </row>
    <row r="221" ht="15.75">
      <c r="B221" s="193" t="s">
        <v>350</v>
      </c>
    </row>
    <row r="222" spans="1:2" ht="15.75">
      <c r="A222" s="5">
        <v>2</v>
      </c>
      <c r="B222" s="193" t="s">
        <v>24</v>
      </c>
    </row>
    <row r="223" ht="15.75">
      <c r="B223" s="193"/>
    </row>
    <row r="224" ht="15.75">
      <c r="B224" s="193"/>
    </row>
    <row r="225" ht="15.75">
      <c r="B225" s="193" t="s">
        <v>353</v>
      </c>
    </row>
    <row r="226" spans="1:2" ht="15.75">
      <c r="A226" s="5">
        <v>1</v>
      </c>
      <c r="B226" s="193" t="s">
        <v>87</v>
      </c>
    </row>
    <row r="227" ht="15.75">
      <c r="B227" s="193"/>
    </row>
    <row r="228" ht="15.75">
      <c r="B228" s="193"/>
    </row>
    <row r="229" ht="15.75">
      <c r="B229" s="193" t="s">
        <v>354</v>
      </c>
    </row>
    <row r="230" spans="1:2" ht="15.75">
      <c r="A230" s="5">
        <v>2</v>
      </c>
      <c r="B230" s="193" t="s">
        <v>24</v>
      </c>
    </row>
    <row r="231" ht="15.75">
      <c r="B231" s="193"/>
    </row>
    <row r="232" ht="15.75">
      <c r="B232" s="193"/>
    </row>
    <row r="233" ht="15.75">
      <c r="B233" s="193" t="s">
        <v>58</v>
      </c>
    </row>
    <row r="234" spans="1:2" ht="15.75">
      <c r="A234" s="5">
        <v>1</v>
      </c>
      <c r="B234" s="193" t="s">
        <v>87</v>
      </c>
    </row>
    <row r="235" ht="16.5" thickBot="1">
      <c r="B235" s="193"/>
    </row>
    <row r="236" spans="1:2" ht="16.5" thickBot="1">
      <c r="A236" s="211">
        <f>SUM(A8:A234)</f>
        <v>80</v>
      </c>
      <c r="B236" s="193"/>
    </row>
    <row r="237" ht="15.75">
      <c r="B237" s="193"/>
    </row>
    <row r="238" spans="1:2" s="219" customFormat="1" ht="15.75">
      <c r="A238" s="217"/>
      <c r="B238" s="218"/>
    </row>
    <row r="239" spans="1:2" s="219" customFormat="1" ht="15.75">
      <c r="A239" s="217"/>
      <c r="B239" s="218"/>
    </row>
    <row r="240" ht="15.75">
      <c r="B240" s="193"/>
    </row>
    <row r="241" ht="15.75">
      <c r="B241" s="193"/>
    </row>
    <row r="242" ht="15.75">
      <c r="B242" s="193"/>
    </row>
    <row r="243" ht="15.75">
      <c r="B243" s="193"/>
    </row>
    <row r="244" ht="15.75">
      <c r="B244" s="193"/>
    </row>
    <row r="245" ht="15.75">
      <c r="B245" s="193"/>
    </row>
    <row r="246" ht="15.75">
      <c r="B246" s="193"/>
    </row>
    <row r="247" ht="15.75">
      <c r="B247" s="193"/>
    </row>
    <row r="248" ht="15.75">
      <c r="B248" s="193"/>
    </row>
    <row r="249" ht="15.75">
      <c r="B249" s="193"/>
    </row>
    <row r="250" ht="15.75">
      <c r="B250" s="193"/>
    </row>
    <row r="251" ht="15.75">
      <c r="B251" s="193"/>
    </row>
    <row r="252" ht="15.75">
      <c r="B252" s="193"/>
    </row>
    <row r="253" ht="15.75">
      <c r="B253" s="193"/>
    </row>
    <row r="254" ht="15.75">
      <c r="B254" s="193"/>
    </row>
    <row r="255" ht="15.75">
      <c r="B255" s="193"/>
    </row>
    <row r="256" ht="15.75">
      <c r="B256" s="193"/>
    </row>
    <row r="257" ht="15.75">
      <c r="B257" s="193"/>
    </row>
    <row r="258" ht="15.75">
      <c r="B258" s="193"/>
    </row>
    <row r="259" ht="15.75">
      <c r="B259" s="193"/>
    </row>
    <row r="260" ht="15.75">
      <c r="B260" s="193"/>
    </row>
    <row r="261" ht="15.75">
      <c r="B261" s="193"/>
    </row>
    <row r="262" ht="15.75">
      <c r="B262" s="193"/>
    </row>
    <row r="263" ht="15.75">
      <c r="B263" s="193"/>
    </row>
    <row r="264" ht="15.75">
      <c r="B264" s="193"/>
    </row>
    <row r="265" ht="15.75">
      <c r="B265" s="193"/>
    </row>
    <row r="266" ht="15.75">
      <c r="B266" s="193"/>
    </row>
    <row r="267" ht="15.75">
      <c r="B267" s="193"/>
    </row>
    <row r="268" ht="15.75">
      <c r="B268" s="193"/>
    </row>
    <row r="269" ht="15.75">
      <c r="B269" s="193"/>
    </row>
    <row r="270" ht="15.75">
      <c r="B270" s="193"/>
    </row>
    <row r="271" ht="15.75">
      <c r="B271" s="193"/>
    </row>
    <row r="272" ht="15.75">
      <c r="B272" s="193"/>
    </row>
    <row r="273" ht="15.75">
      <c r="B273" s="193"/>
    </row>
    <row r="274" ht="15.75">
      <c r="B274" s="193"/>
    </row>
    <row r="275" ht="15.75">
      <c r="B275" s="193"/>
    </row>
    <row r="276" ht="15.75">
      <c r="B276" s="193"/>
    </row>
    <row r="277" ht="15.75">
      <c r="B277" s="193"/>
    </row>
    <row r="278" ht="15.75">
      <c r="B278" s="193"/>
    </row>
    <row r="279" ht="15.75">
      <c r="B279" s="193"/>
    </row>
    <row r="280" ht="15.75">
      <c r="B280" s="193"/>
    </row>
    <row r="281" ht="15.75">
      <c r="B281" s="193"/>
    </row>
    <row r="282" ht="15.75">
      <c r="B282" s="193"/>
    </row>
    <row r="283" ht="15.75">
      <c r="B283" s="193"/>
    </row>
    <row r="284" ht="15.75">
      <c r="B284" s="193"/>
    </row>
    <row r="285" ht="15.75">
      <c r="B285" s="193"/>
    </row>
    <row r="286" ht="15.75">
      <c r="B286" s="193"/>
    </row>
    <row r="287" ht="15.75">
      <c r="B287" s="193"/>
    </row>
    <row r="288" ht="15.75">
      <c r="B288" s="193"/>
    </row>
    <row r="289" ht="15.75">
      <c r="B289" s="193"/>
    </row>
    <row r="290" ht="15.75">
      <c r="B290" s="193"/>
    </row>
    <row r="291" ht="15.75">
      <c r="B291" s="193"/>
    </row>
    <row r="292" ht="15.75">
      <c r="B292" s="193"/>
    </row>
    <row r="293" ht="15.75">
      <c r="B293" s="193"/>
    </row>
    <row r="294" ht="15.75">
      <c r="B294" s="193"/>
    </row>
    <row r="295" ht="15.75">
      <c r="B295" s="193"/>
    </row>
    <row r="296" ht="15.75">
      <c r="B296" s="193"/>
    </row>
    <row r="297" ht="15.75">
      <c r="B297" s="193"/>
    </row>
    <row r="298" ht="15.75">
      <c r="B298" s="193"/>
    </row>
    <row r="299" ht="15.75">
      <c r="B299" s="193"/>
    </row>
    <row r="300" ht="15.75">
      <c r="B300" s="193"/>
    </row>
    <row r="301" ht="15.75">
      <c r="B301" s="193"/>
    </row>
    <row r="302" ht="15.75">
      <c r="B302" s="193"/>
    </row>
    <row r="303" ht="15.75">
      <c r="B303" s="193"/>
    </row>
    <row r="304" ht="15.75">
      <c r="B304" s="193"/>
    </row>
    <row r="305" ht="15.75">
      <c r="B305" s="193"/>
    </row>
    <row r="306" ht="15.75">
      <c r="B306" s="193"/>
    </row>
    <row r="307" ht="15.75">
      <c r="B307" s="193"/>
    </row>
    <row r="308" ht="15.75">
      <c r="B308" s="193"/>
    </row>
    <row r="309" ht="15.75">
      <c r="B309" s="193"/>
    </row>
    <row r="310" ht="15.75">
      <c r="B310" s="193"/>
    </row>
    <row r="311" ht="15.75">
      <c r="B311" s="193"/>
    </row>
    <row r="312" ht="15.75">
      <c r="B312" s="193"/>
    </row>
    <row r="313" ht="15.75">
      <c r="B313" s="193"/>
    </row>
    <row r="314" ht="15.75">
      <c r="B314" s="193"/>
    </row>
    <row r="315" ht="15.75">
      <c r="B315" s="193"/>
    </row>
    <row r="316" ht="15.75">
      <c r="B316" s="193"/>
    </row>
    <row r="317" ht="15.75">
      <c r="B317" s="193"/>
    </row>
    <row r="318" ht="15.75">
      <c r="B318" s="193"/>
    </row>
    <row r="319" ht="15.75">
      <c r="B319" s="193"/>
    </row>
    <row r="320" ht="15.75">
      <c r="B320" s="193"/>
    </row>
    <row r="321" ht="15.75">
      <c r="B321" s="193"/>
    </row>
    <row r="322" ht="15.75">
      <c r="B322" s="193"/>
    </row>
    <row r="323" ht="15.75">
      <c r="B323" s="193"/>
    </row>
    <row r="324" ht="15.75">
      <c r="B324" s="193"/>
    </row>
    <row r="325" ht="15.75">
      <c r="B325" s="193"/>
    </row>
    <row r="326" ht="15.75">
      <c r="B326" s="193"/>
    </row>
    <row r="327" ht="15.75">
      <c r="B327" s="193"/>
    </row>
    <row r="328" ht="15.75">
      <c r="B328" s="193"/>
    </row>
    <row r="329" ht="15.75">
      <c r="B329" s="193"/>
    </row>
    <row r="330" ht="15.75">
      <c r="B330" s="193"/>
    </row>
    <row r="331" ht="15.75">
      <c r="B331" s="193"/>
    </row>
    <row r="332" ht="15.75">
      <c r="B332" s="193"/>
    </row>
    <row r="333" ht="15.75">
      <c r="B333" s="193"/>
    </row>
    <row r="334" ht="15.75">
      <c r="B334" s="193"/>
    </row>
    <row r="335" ht="15.75">
      <c r="B335" s="193"/>
    </row>
    <row r="336" ht="15.75">
      <c r="B336" s="193"/>
    </row>
    <row r="337" ht="15.75">
      <c r="B337" s="193"/>
    </row>
    <row r="338" ht="15.75">
      <c r="B338" s="193"/>
    </row>
    <row r="339" ht="15.75">
      <c r="B339" s="193"/>
    </row>
    <row r="340" ht="15.75">
      <c r="B340" s="193"/>
    </row>
    <row r="341" ht="15.75">
      <c r="B341" s="193"/>
    </row>
    <row r="342" ht="15.75">
      <c r="B342" s="193"/>
    </row>
    <row r="343" ht="15.75">
      <c r="B343" s="193"/>
    </row>
    <row r="344" ht="15.75">
      <c r="B344" s="193"/>
    </row>
    <row r="345" ht="15.75">
      <c r="B345" s="193"/>
    </row>
    <row r="346" ht="15.75">
      <c r="B346" s="193"/>
    </row>
    <row r="347" ht="15.75">
      <c r="B347" s="193"/>
    </row>
    <row r="348" ht="15.75">
      <c r="B348" s="193"/>
    </row>
    <row r="349" ht="15.75">
      <c r="B349" s="193"/>
    </row>
    <row r="350" ht="15.75">
      <c r="B350" s="193"/>
    </row>
    <row r="351" ht="15.75">
      <c r="B351" s="193"/>
    </row>
    <row r="352" ht="15.75">
      <c r="B352" s="193"/>
    </row>
    <row r="353" ht="15.75">
      <c r="B353" s="193"/>
    </row>
    <row r="354" ht="15.75">
      <c r="B354" s="193"/>
    </row>
    <row r="355" ht="15.75">
      <c r="B355" s="193"/>
    </row>
    <row r="356" ht="15.75">
      <c r="B356" s="193"/>
    </row>
    <row r="357" ht="15.75">
      <c r="B357" s="193"/>
    </row>
    <row r="358" ht="15.75">
      <c r="B358" s="193"/>
    </row>
    <row r="359" ht="15.75">
      <c r="B359" s="193"/>
    </row>
    <row r="360" ht="15.75">
      <c r="B360" s="193"/>
    </row>
    <row r="361" ht="15.75">
      <c r="B361" s="193"/>
    </row>
    <row r="362" ht="15.75">
      <c r="B362" s="193"/>
    </row>
    <row r="363" ht="15.75">
      <c r="B363" s="193"/>
    </row>
    <row r="364" ht="15.75">
      <c r="B364" s="193"/>
    </row>
    <row r="365" ht="15.75">
      <c r="B365" s="193"/>
    </row>
    <row r="366" ht="15.75">
      <c r="B366" s="193"/>
    </row>
    <row r="367" ht="15.75">
      <c r="B367" s="193"/>
    </row>
    <row r="368" ht="15.75">
      <c r="B368" s="193"/>
    </row>
    <row r="369" ht="15.75">
      <c r="B369" s="193"/>
    </row>
    <row r="370" ht="15.75">
      <c r="B370" s="193"/>
    </row>
    <row r="371" ht="15.75">
      <c r="B371" s="193"/>
    </row>
    <row r="372" ht="15.75">
      <c r="B372" s="193"/>
    </row>
    <row r="373" ht="15.75">
      <c r="B373" s="193"/>
    </row>
    <row r="374" ht="15.75">
      <c r="B374" s="193"/>
    </row>
    <row r="375" ht="15.75">
      <c r="B375" s="193"/>
    </row>
    <row r="376" ht="15.75">
      <c r="B376" s="193"/>
    </row>
    <row r="377" ht="15.75">
      <c r="B377" s="193"/>
    </row>
    <row r="378" ht="15.75">
      <c r="B378" s="193"/>
    </row>
    <row r="379" ht="15.75">
      <c r="B379" s="193"/>
    </row>
    <row r="380" ht="15.75">
      <c r="B380" s="193"/>
    </row>
    <row r="381" ht="15.75">
      <c r="B381" s="193"/>
    </row>
    <row r="382" ht="15.75">
      <c r="B382" s="193"/>
    </row>
    <row r="383" ht="15.75">
      <c r="B383" s="193"/>
    </row>
    <row r="384" ht="15.75">
      <c r="B384" s="193"/>
    </row>
    <row r="385" ht="15.75">
      <c r="B385" s="193"/>
    </row>
    <row r="386" ht="15.75">
      <c r="B386" s="193"/>
    </row>
    <row r="387" ht="15.75">
      <c r="B387" s="193"/>
    </row>
    <row r="388" ht="15.75">
      <c r="B388" s="193"/>
    </row>
    <row r="389" ht="15.75">
      <c r="B389" s="193"/>
    </row>
    <row r="390" ht="15.75">
      <c r="B390" s="193"/>
    </row>
    <row r="391" ht="15.75">
      <c r="B391" s="193"/>
    </row>
    <row r="392" ht="15.75">
      <c r="B392" s="216"/>
    </row>
    <row r="393" ht="15.75">
      <c r="B393" s="193"/>
    </row>
    <row r="394" ht="15.75">
      <c r="B394" s="193"/>
    </row>
    <row r="395" ht="15.75">
      <c r="B395" s="193"/>
    </row>
    <row r="396" ht="15.75">
      <c r="B396" s="193"/>
    </row>
    <row r="397" ht="15.75">
      <c r="B397" s="193"/>
    </row>
    <row r="398" ht="15.75">
      <c r="B398" s="193"/>
    </row>
    <row r="399" ht="15.75">
      <c r="B399" s="193"/>
    </row>
    <row r="400" ht="15.75">
      <c r="B400" s="193"/>
    </row>
    <row r="401" ht="15.75">
      <c r="B401" s="193"/>
    </row>
    <row r="402" ht="15.75">
      <c r="B402" s="193"/>
    </row>
    <row r="403" ht="15.75">
      <c r="B403" s="193"/>
    </row>
    <row r="404" ht="15.75">
      <c r="B404" s="193"/>
    </row>
    <row r="405" ht="15.75">
      <c r="B405" s="193"/>
    </row>
    <row r="406" ht="15.75">
      <c r="B406" s="193"/>
    </row>
    <row r="407" ht="15.75">
      <c r="B407" s="193"/>
    </row>
    <row r="408" ht="15.75">
      <c r="B408" s="193"/>
    </row>
    <row r="409" ht="15.75">
      <c r="B409" s="193"/>
    </row>
    <row r="410" ht="15.75">
      <c r="B410" s="193"/>
    </row>
    <row r="411" ht="15.75">
      <c r="B411" s="193"/>
    </row>
    <row r="412" ht="15.75">
      <c r="B412" s="193"/>
    </row>
    <row r="413" ht="15.75">
      <c r="B413" s="193"/>
    </row>
    <row r="414" ht="15.75">
      <c r="B414" s="193"/>
    </row>
    <row r="415" ht="15.75">
      <c r="B415" s="193"/>
    </row>
    <row r="416" ht="15.75">
      <c r="B416" s="193"/>
    </row>
    <row r="417" ht="15.75">
      <c r="B417" s="193"/>
    </row>
    <row r="418" ht="15.75">
      <c r="B418" s="193"/>
    </row>
    <row r="419" ht="15.75">
      <c r="B419" s="193"/>
    </row>
    <row r="420" ht="15.75">
      <c r="B420" s="193"/>
    </row>
  </sheetData>
  <mergeCells count="2">
    <mergeCell ref="A1:B1"/>
    <mergeCell ref="A2:B2"/>
  </mergeCells>
  <printOptions horizontalCentered="1"/>
  <pageMargins left="0.75" right="0.75" top="0.4724409448818898" bottom="0.3937007874015748" header="0" footer="0"/>
  <pageSetup horizontalDpi="600" verticalDpi="600" orientation="portrait" paperSize="123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6" sqref="C6"/>
    </sheetView>
  </sheetViews>
  <sheetFormatPr defaultColWidth="11.421875" defaultRowHeight="12.75"/>
  <cols>
    <col min="1" max="1" width="4.140625" style="5" bestFit="1" customWidth="1"/>
    <col min="2" max="2" width="67.00390625" style="180" customWidth="1"/>
    <col min="3" max="16384" width="3.57421875" style="2" customWidth="1"/>
  </cols>
  <sheetData>
    <row r="1" spans="1:2" s="1" customFormat="1" ht="15.75">
      <c r="A1" s="250" t="s">
        <v>409</v>
      </c>
      <c r="B1" s="250"/>
    </row>
    <row r="2" spans="1:2" s="3" customFormat="1" ht="15.75">
      <c r="A2" s="250" t="s">
        <v>319</v>
      </c>
      <c r="B2" s="250"/>
    </row>
    <row r="3" spans="1:2" s="4" customFormat="1" ht="13.5" thickBot="1">
      <c r="A3" s="220"/>
      <c r="B3" s="221"/>
    </row>
    <row r="4" spans="1:2" s="179" customFormat="1" ht="79.5" thickBot="1">
      <c r="A4" s="207" t="s">
        <v>316</v>
      </c>
      <c r="B4" s="208" t="s">
        <v>317</v>
      </c>
    </row>
    <row r="5" ht="15.75"/>
    <row r="6" spans="1:2" s="181" customFormat="1" ht="15.75">
      <c r="A6" s="5"/>
      <c r="B6" s="193" t="s">
        <v>64</v>
      </c>
    </row>
    <row r="7" spans="1:2" ht="15.75">
      <c r="A7" s="5">
        <v>1</v>
      </c>
      <c r="B7" s="193" t="s">
        <v>158</v>
      </c>
    </row>
    <row r="8" spans="1:2" ht="15.75">
      <c r="A8" s="5">
        <v>1</v>
      </c>
      <c r="B8" s="193" t="s">
        <v>371</v>
      </c>
    </row>
    <row r="9" ht="15.75">
      <c r="B9" s="193"/>
    </row>
    <row r="10" ht="15.75">
      <c r="B10" s="193"/>
    </row>
    <row r="11" ht="15.75">
      <c r="B11" s="193" t="s">
        <v>65</v>
      </c>
    </row>
    <row r="12" ht="15.75">
      <c r="B12" s="193"/>
    </row>
    <row r="13" ht="15.75">
      <c r="B13" s="193" t="s">
        <v>66</v>
      </c>
    </row>
    <row r="14" spans="1:2" ht="15.75">
      <c r="A14" s="5">
        <v>1</v>
      </c>
      <c r="B14" s="193" t="s">
        <v>163</v>
      </c>
    </row>
    <row r="15" ht="15.75">
      <c r="B15" s="193"/>
    </row>
    <row r="16" ht="15.75">
      <c r="B16" s="193" t="s">
        <v>67</v>
      </c>
    </row>
    <row r="17" spans="1:2" ht="15.75">
      <c r="A17" s="5">
        <v>1</v>
      </c>
      <c r="B17" s="193" t="s">
        <v>163</v>
      </c>
    </row>
    <row r="18" ht="15.75">
      <c r="B18" s="193"/>
    </row>
    <row r="19" ht="15.75">
      <c r="B19" s="193"/>
    </row>
    <row r="20" ht="15.75">
      <c r="B20" s="193" t="s">
        <v>68</v>
      </c>
    </row>
    <row r="21" spans="1:2" ht="15.75">
      <c r="A21" s="5">
        <v>1</v>
      </c>
      <c r="B21" s="193" t="s">
        <v>164</v>
      </c>
    </row>
    <row r="22" ht="15.75">
      <c r="B22" s="193"/>
    </row>
    <row r="23" ht="15.75">
      <c r="B23" s="193"/>
    </row>
    <row r="24" ht="15.75">
      <c r="B24" s="193" t="s">
        <v>69</v>
      </c>
    </row>
    <row r="25" spans="1:2" ht="15.75">
      <c r="A25" s="5">
        <v>1</v>
      </c>
      <c r="B25" s="193" t="s">
        <v>165</v>
      </c>
    </row>
    <row r="26" ht="15.75">
      <c r="B26" s="193"/>
    </row>
    <row r="27" ht="15.75">
      <c r="B27" s="193"/>
    </row>
    <row r="28" ht="15.75">
      <c r="B28" s="193" t="s">
        <v>71</v>
      </c>
    </row>
    <row r="29" ht="15.75">
      <c r="B29" s="193" t="s">
        <v>72</v>
      </c>
    </row>
    <row r="30" spans="1:2" ht="15.75">
      <c r="A30" s="5">
        <v>1</v>
      </c>
      <c r="B30" s="193" t="s">
        <v>159</v>
      </c>
    </row>
    <row r="31" spans="1:2" ht="15.75">
      <c r="A31" s="5">
        <v>6</v>
      </c>
      <c r="B31" s="193" t="s">
        <v>161</v>
      </c>
    </row>
    <row r="32" spans="1:2" ht="15.75">
      <c r="A32" s="5">
        <v>8</v>
      </c>
      <c r="B32" s="193" t="s">
        <v>160</v>
      </c>
    </row>
    <row r="33" ht="15.75">
      <c r="B33" s="193"/>
    </row>
    <row r="34" ht="15.75">
      <c r="B34" s="193"/>
    </row>
    <row r="35" ht="15.75">
      <c r="B35" s="193" t="s">
        <v>73</v>
      </c>
    </row>
    <row r="36" spans="1:2" ht="15.75">
      <c r="A36" s="5">
        <v>1</v>
      </c>
      <c r="B36" s="193" t="s">
        <v>40</v>
      </c>
    </row>
    <row r="37" ht="15.75">
      <c r="B37" s="193"/>
    </row>
    <row r="38" ht="15.75">
      <c r="B38" s="193"/>
    </row>
    <row r="39" ht="15.75">
      <c r="B39" s="193" t="s">
        <v>74</v>
      </c>
    </row>
    <row r="40" spans="1:2" ht="15.75">
      <c r="A40" s="5">
        <v>1</v>
      </c>
      <c r="B40" s="193" t="s">
        <v>161</v>
      </c>
    </row>
    <row r="41" spans="1:2" ht="15.75">
      <c r="A41" s="5">
        <v>1</v>
      </c>
      <c r="B41" s="193" t="s">
        <v>160</v>
      </c>
    </row>
    <row r="42" spans="1:2" ht="15.75">
      <c r="A42" s="5">
        <v>1</v>
      </c>
      <c r="B42" s="193" t="s">
        <v>127</v>
      </c>
    </row>
    <row r="43" ht="15.75">
      <c r="B43" s="193"/>
    </row>
    <row r="44" ht="15.75">
      <c r="B44" s="193"/>
    </row>
    <row r="45" ht="15.75">
      <c r="B45" s="193" t="s">
        <v>75</v>
      </c>
    </row>
    <row r="46" spans="1:2" ht="15.75">
      <c r="A46" s="5">
        <v>1</v>
      </c>
      <c r="B46" s="193" t="s">
        <v>161</v>
      </c>
    </row>
    <row r="47" spans="1:2" ht="15.75">
      <c r="A47" s="5">
        <v>1</v>
      </c>
      <c r="B47" s="193" t="s">
        <v>127</v>
      </c>
    </row>
    <row r="48" ht="15.75">
      <c r="B48" s="193"/>
    </row>
    <row r="49" ht="15.75">
      <c r="B49" s="193"/>
    </row>
    <row r="50" ht="15.75">
      <c r="B50" s="193" t="s">
        <v>76</v>
      </c>
    </row>
    <row r="51" spans="1:2" ht="15.75">
      <c r="A51" s="5">
        <v>1</v>
      </c>
      <c r="B51" s="193" t="s">
        <v>161</v>
      </c>
    </row>
    <row r="52" spans="1:2" ht="15.75">
      <c r="A52" s="5">
        <v>1</v>
      </c>
      <c r="B52" s="193" t="s">
        <v>162</v>
      </c>
    </row>
    <row r="53" spans="1:2" ht="15.75">
      <c r="A53" s="5">
        <v>1</v>
      </c>
      <c r="B53" s="193" t="s">
        <v>127</v>
      </c>
    </row>
    <row r="54" ht="15.75">
      <c r="B54" s="193"/>
    </row>
    <row r="55" ht="15.75">
      <c r="B55" s="193"/>
    </row>
    <row r="56" ht="15.75">
      <c r="B56" s="193" t="s">
        <v>77</v>
      </c>
    </row>
    <row r="57" spans="1:2" ht="15.75">
      <c r="A57" s="5">
        <v>1</v>
      </c>
      <c r="B57" s="193" t="s">
        <v>127</v>
      </c>
    </row>
    <row r="58" ht="15.75">
      <c r="B58" s="193"/>
    </row>
    <row r="59" ht="15.75">
      <c r="B59" s="193"/>
    </row>
    <row r="60" ht="15.75">
      <c r="B60" s="193" t="s">
        <v>78</v>
      </c>
    </row>
    <row r="61" spans="1:2" ht="15.75">
      <c r="A61" s="5">
        <v>1</v>
      </c>
      <c r="B61" s="193" t="s">
        <v>161</v>
      </c>
    </row>
    <row r="62" spans="1:2" ht="15.75">
      <c r="A62" s="5">
        <v>1</v>
      </c>
      <c r="B62" s="193" t="s">
        <v>162</v>
      </c>
    </row>
    <row r="63" spans="1:2" ht="15.75">
      <c r="A63" s="5">
        <v>1</v>
      </c>
      <c r="B63" s="193" t="s">
        <v>127</v>
      </c>
    </row>
    <row r="64" ht="15.75">
      <c r="B64" s="193"/>
    </row>
    <row r="65" ht="15.75">
      <c r="B65" s="193"/>
    </row>
    <row r="66" ht="15.75">
      <c r="B66" s="193" t="s">
        <v>79</v>
      </c>
    </row>
    <row r="67" spans="1:2" ht="15.75">
      <c r="A67" s="5">
        <v>2</v>
      </c>
      <c r="B67" s="193" t="s">
        <v>160</v>
      </c>
    </row>
    <row r="68" ht="15.75">
      <c r="B68" s="193"/>
    </row>
    <row r="69" ht="15.75">
      <c r="B69" s="193" t="s">
        <v>80</v>
      </c>
    </row>
    <row r="70" spans="1:2" ht="15.75">
      <c r="A70" s="5">
        <v>1</v>
      </c>
      <c r="B70" s="193" t="s">
        <v>127</v>
      </c>
    </row>
    <row r="71" ht="15.75">
      <c r="B71" s="193"/>
    </row>
    <row r="72" ht="15.75">
      <c r="B72" s="193"/>
    </row>
    <row r="73" ht="15.75">
      <c r="B73" s="193" t="s">
        <v>81</v>
      </c>
    </row>
    <row r="74" spans="1:2" ht="15.75">
      <c r="A74" s="5">
        <v>1</v>
      </c>
      <c r="B74" s="193" t="s">
        <v>161</v>
      </c>
    </row>
    <row r="75" spans="1:2" ht="15.75">
      <c r="A75" s="5">
        <v>1</v>
      </c>
      <c r="B75" s="193" t="s">
        <v>135</v>
      </c>
    </row>
    <row r="76" ht="15.75">
      <c r="B76" s="193"/>
    </row>
    <row r="77" ht="15.75">
      <c r="B77" s="193"/>
    </row>
    <row r="78" ht="15.75">
      <c r="B78" s="193" t="s">
        <v>82</v>
      </c>
    </row>
    <row r="79" spans="1:2" ht="15.75">
      <c r="A79" s="5">
        <v>2</v>
      </c>
      <c r="B79" s="193" t="s">
        <v>160</v>
      </c>
    </row>
    <row r="80" ht="15.75">
      <c r="B80" s="193"/>
    </row>
    <row r="81" ht="15.75">
      <c r="B81" s="193"/>
    </row>
    <row r="82" ht="15.75">
      <c r="B82" s="193" t="s">
        <v>83</v>
      </c>
    </row>
    <row r="83" spans="1:2" ht="15.75">
      <c r="A83" s="5">
        <v>1</v>
      </c>
      <c r="B83" s="193" t="s">
        <v>161</v>
      </c>
    </row>
    <row r="84" spans="1:2" ht="15.75">
      <c r="A84" s="5">
        <v>1</v>
      </c>
      <c r="B84" s="193" t="s">
        <v>135</v>
      </c>
    </row>
    <row r="85" ht="15.75">
      <c r="B85" s="193"/>
    </row>
    <row r="86" ht="15.75">
      <c r="B86" s="193"/>
    </row>
    <row r="87" ht="15.75">
      <c r="B87" s="193" t="s">
        <v>84</v>
      </c>
    </row>
    <row r="88" spans="1:2" ht="15.75">
      <c r="A88" s="5">
        <v>1</v>
      </c>
      <c r="B88" s="193" t="s">
        <v>127</v>
      </c>
    </row>
    <row r="89" ht="15.75">
      <c r="B89" s="193"/>
    </row>
    <row r="90" ht="15.75">
      <c r="B90" s="193"/>
    </row>
    <row r="91" ht="15.75">
      <c r="B91" s="193" t="s">
        <v>85</v>
      </c>
    </row>
    <row r="92" spans="1:2" ht="15.75">
      <c r="A92" s="5">
        <v>1</v>
      </c>
      <c r="B92" s="193" t="s">
        <v>127</v>
      </c>
    </row>
    <row r="93" ht="15.75">
      <c r="B93" s="193"/>
    </row>
    <row r="94" ht="15.75">
      <c r="B94" s="193"/>
    </row>
    <row r="95" ht="15.75">
      <c r="B95" s="193" t="s">
        <v>86</v>
      </c>
    </row>
    <row r="96" spans="1:2" ht="15.75">
      <c r="A96" s="5">
        <v>1</v>
      </c>
      <c r="B96" s="193" t="s">
        <v>127</v>
      </c>
    </row>
    <row r="97" ht="15.75">
      <c r="B97" s="193"/>
    </row>
    <row r="98" ht="15.75">
      <c r="B98" s="193"/>
    </row>
    <row r="99" ht="15.75">
      <c r="B99" s="193" t="s">
        <v>94</v>
      </c>
    </row>
    <row r="100" spans="1:2" ht="15.75">
      <c r="A100" s="5">
        <v>1</v>
      </c>
      <c r="B100" s="193" t="s">
        <v>127</v>
      </c>
    </row>
    <row r="101" ht="15.75">
      <c r="B101" s="193"/>
    </row>
    <row r="102" spans="1:2" ht="16.5" thickBot="1">
      <c r="A102" s="209"/>
      <c r="B102" s="212"/>
    </row>
    <row r="103" spans="1:2" ht="16.5" thickBot="1">
      <c r="A103" s="211">
        <f>SUM(A7:A101)</f>
        <v>47</v>
      </c>
      <c r="B103" s="193"/>
    </row>
    <row r="104" ht="15.75">
      <c r="B104" s="193"/>
    </row>
    <row r="105" spans="1:2" s="224" customFormat="1" ht="15.75">
      <c r="A105" s="222"/>
      <c r="B105" s="223"/>
    </row>
    <row r="106" spans="1:2" s="224" customFormat="1" ht="15.75">
      <c r="A106" s="222"/>
      <c r="B106" s="223"/>
    </row>
    <row r="107" ht="15.75">
      <c r="B107" s="193"/>
    </row>
    <row r="108" ht="15.75">
      <c r="B108" s="193"/>
    </row>
    <row r="109" ht="15.75">
      <c r="B109" s="193"/>
    </row>
    <row r="110" ht="15.75">
      <c r="B110" s="193"/>
    </row>
    <row r="111" ht="15.75">
      <c r="B111" s="193"/>
    </row>
    <row r="112" ht="15.75">
      <c r="B112" s="193"/>
    </row>
    <row r="113" ht="15.75">
      <c r="B113" s="193"/>
    </row>
    <row r="114" ht="15.75">
      <c r="B114" s="193"/>
    </row>
    <row r="115" ht="15.75">
      <c r="B115" s="193"/>
    </row>
    <row r="116" ht="15.75">
      <c r="B116" s="193"/>
    </row>
    <row r="117" ht="15.75">
      <c r="B117" s="193"/>
    </row>
    <row r="118" ht="15.75">
      <c r="B118" s="193"/>
    </row>
    <row r="119" ht="15.75">
      <c r="B119" s="193"/>
    </row>
    <row r="120" ht="15.75">
      <c r="B120" s="193"/>
    </row>
    <row r="121" ht="15.75">
      <c r="B121" s="193"/>
    </row>
    <row r="122" ht="15.75">
      <c r="B122" s="193"/>
    </row>
    <row r="123" ht="15.75">
      <c r="B123" s="193"/>
    </row>
    <row r="124" ht="15.75">
      <c r="B124" s="193"/>
    </row>
    <row r="125" ht="15.75">
      <c r="B125" s="193"/>
    </row>
    <row r="126" ht="15.75">
      <c r="B126" s="193"/>
    </row>
    <row r="127" ht="15.75">
      <c r="B127" s="193"/>
    </row>
    <row r="128" ht="15.75">
      <c r="B128" s="193"/>
    </row>
    <row r="129" ht="15.75">
      <c r="B129" s="193"/>
    </row>
    <row r="130" ht="15.75">
      <c r="B130" s="193"/>
    </row>
    <row r="131" ht="15.75">
      <c r="B131" s="193"/>
    </row>
    <row r="132" ht="15.75">
      <c r="B132" s="193"/>
    </row>
    <row r="133" ht="15.75">
      <c r="B133" s="193"/>
    </row>
    <row r="134" ht="15.75">
      <c r="B134" s="193"/>
    </row>
    <row r="135" ht="15.75">
      <c r="B135" s="193"/>
    </row>
    <row r="136" ht="15.75">
      <c r="B136" s="193"/>
    </row>
    <row r="137" ht="15.75">
      <c r="B137" s="193"/>
    </row>
    <row r="138" ht="15.75">
      <c r="B138" s="193"/>
    </row>
    <row r="139" ht="15.75">
      <c r="B139" s="193"/>
    </row>
    <row r="140" ht="15.75">
      <c r="B140" s="193"/>
    </row>
    <row r="141" ht="15.75">
      <c r="B141" s="193"/>
    </row>
    <row r="142" ht="15.75">
      <c r="B142" s="193"/>
    </row>
    <row r="143" ht="15.75">
      <c r="B143" s="193"/>
    </row>
    <row r="144" ht="15.75">
      <c r="B144" s="193"/>
    </row>
    <row r="145" ht="15.75">
      <c r="B145" s="193"/>
    </row>
    <row r="146" ht="15.75">
      <c r="B146" s="193"/>
    </row>
    <row r="147" ht="15.75">
      <c r="B147" s="193"/>
    </row>
    <row r="148" ht="15.75">
      <c r="B148" s="193"/>
    </row>
    <row r="149" ht="15.75">
      <c r="B149" s="193"/>
    </row>
    <row r="150" ht="15.75">
      <c r="B150" s="193"/>
    </row>
    <row r="151" ht="15.75">
      <c r="B151" s="193"/>
    </row>
    <row r="152" ht="15.75">
      <c r="B152" s="193"/>
    </row>
    <row r="153" ht="15.75">
      <c r="B153" s="193"/>
    </row>
    <row r="154" ht="15.75">
      <c r="B154" s="193"/>
    </row>
    <row r="155" ht="15.75">
      <c r="B155" s="193"/>
    </row>
    <row r="156" ht="15.75">
      <c r="B156" s="193"/>
    </row>
    <row r="157" ht="15.75">
      <c r="B157" s="193"/>
    </row>
    <row r="158" ht="15.75">
      <c r="B158" s="193"/>
    </row>
    <row r="159" ht="15.75">
      <c r="B159" s="193"/>
    </row>
    <row r="160" ht="15.75">
      <c r="B160" s="193"/>
    </row>
    <row r="161" ht="15.75">
      <c r="B161" s="193"/>
    </row>
    <row r="162" ht="15.75">
      <c r="B162" s="193"/>
    </row>
    <row r="163" ht="15.75">
      <c r="B163" s="193"/>
    </row>
    <row r="164" ht="15.75">
      <c r="B164" s="193"/>
    </row>
    <row r="165" ht="15.75">
      <c r="B165" s="193"/>
    </row>
    <row r="166" ht="15.75">
      <c r="B166" s="193"/>
    </row>
    <row r="167" ht="15.75">
      <c r="B167" s="193"/>
    </row>
    <row r="168" ht="15.75">
      <c r="B168" s="193"/>
    </row>
    <row r="169" ht="15.75">
      <c r="B169" s="193"/>
    </row>
    <row r="170" ht="15.75">
      <c r="B170" s="193"/>
    </row>
  </sheetData>
  <mergeCells count="2">
    <mergeCell ref="A2:B2"/>
    <mergeCell ref="A1:B1"/>
  </mergeCells>
  <printOptions horizontalCentered="1"/>
  <pageMargins left="0.75" right="0.75" top="0.31" bottom="0.35433070866141736" header="0" footer="0.37"/>
  <pageSetup horizontalDpi="600" verticalDpi="600" orientation="portrait" paperSize="123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6" sqref="C6"/>
    </sheetView>
  </sheetViews>
  <sheetFormatPr defaultColWidth="11.421875" defaultRowHeight="12.75"/>
  <cols>
    <col min="1" max="1" width="4.140625" style="5" bestFit="1" customWidth="1"/>
    <col min="2" max="2" width="75.140625" style="180" customWidth="1"/>
    <col min="3" max="16384" width="3.57421875" style="2" customWidth="1"/>
  </cols>
  <sheetData>
    <row r="1" spans="1:2" s="1" customFormat="1" ht="15.75">
      <c r="A1" s="250" t="s">
        <v>409</v>
      </c>
      <c r="B1" s="250"/>
    </row>
    <row r="2" spans="1:2" s="3" customFormat="1" ht="15.75">
      <c r="A2" s="250" t="s">
        <v>320</v>
      </c>
      <c r="B2" s="250"/>
    </row>
    <row r="3" spans="1:2" s="4" customFormat="1" ht="13.5" thickBot="1">
      <c r="A3" s="220"/>
      <c r="B3" s="221"/>
    </row>
    <row r="4" spans="1:2" s="179" customFormat="1" ht="79.5" thickBot="1">
      <c r="A4" s="207" t="s">
        <v>316</v>
      </c>
      <c r="B4" s="208" t="s">
        <v>317</v>
      </c>
    </row>
    <row r="5" ht="15.75"/>
    <row r="6" spans="1:2" s="181" customFormat="1" ht="15.75">
      <c r="A6" s="5"/>
      <c r="B6" s="193" t="s">
        <v>96</v>
      </c>
    </row>
    <row r="7" spans="1:2" ht="15.75">
      <c r="A7" s="5">
        <v>1</v>
      </c>
      <c r="B7" s="193" t="s">
        <v>146</v>
      </c>
    </row>
    <row r="8" spans="1:2" ht="15.75">
      <c r="A8" s="5">
        <v>1</v>
      </c>
      <c r="B8" s="193" t="s">
        <v>88</v>
      </c>
    </row>
    <row r="9" ht="15.75">
      <c r="B9" s="193"/>
    </row>
    <row r="10" ht="15.75">
      <c r="B10" s="193"/>
    </row>
    <row r="11" ht="15.75">
      <c r="B11" s="193" t="s">
        <v>97</v>
      </c>
    </row>
    <row r="12" spans="1:2" ht="15.75">
      <c r="A12" s="5">
        <v>1</v>
      </c>
      <c r="B12" s="193" t="s">
        <v>146</v>
      </c>
    </row>
    <row r="13" spans="1:2" ht="15.75">
      <c r="A13" s="5">
        <v>1</v>
      </c>
      <c r="B13" s="193" t="s">
        <v>88</v>
      </c>
    </row>
    <row r="14" spans="1:2" ht="15.75">
      <c r="A14" s="5">
        <v>2</v>
      </c>
      <c r="B14" s="193" t="s">
        <v>88</v>
      </c>
    </row>
    <row r="15" ht="15.75">
      <c r="B15" s="193"/>
    </row>
    <row r="16" ht="15.75">
      <c r="B16" s="193"/>
    </row>
    <row r="17" ht="15.75">
      <c r="B17" s="193" t="s">
        <v>98</v>
      </c>
    </row>
    <row r="18" spans="1:2" ht="15.75">
      <c r="A18" s="5">
        <v>13</v>
      </c>
      <c r="B18" s="193" t="s">
        <v>147</v>
      </c>
    </row>
    <row r="19" spans="1:2" ht="15.75">
      <c r="A19" s="5">
        <v>1</v>
      </c>
      <c r="B19" s="193" t="s">
        <v>88</v>
      </c>
    </row>
    <row r="20" ht="15.75">
      <c r="B20" s="193"/>
    </row>
    <row r="21" ht="15.75">
      <c r="B21" s="193"/>
    </row>
    <row r="22" ht="15.75">
      <c r="B22" s="193"/>
    </row>
    <row r="23" ht="15.75">
      <c r="B23" s="193"/>
    </row>
    <row r="24" ht="15.75">
      <c r="B24" s="193" t="s">
        <v>99</v>
      </c>
    </row>
    <row r="25" spans="1:2" ht="15.75">
      <c r="A25" s="5">
        <v>1</v>
      </c>
      <c r="B25" s="193" t="s">
        <v>48</v>
      </c>
    </row>
    <row r="26" spans="1:2" ht="15.75">
      <c r="A26" s="5">
        <v>1</v>
      </c>
      <c r="B26" s="193" t="s">
        <v>88</v>
      </c>
    </row>
    <row r="27" ht="15.75">
      <c r="B27" s="193"/>
    </row>
    <row r="28" ht="15.75">
      <c r="B28" s="193"/>
    </row>
    <row r="29" ht="15.75">
      <c r="B29" s="193"/>
    </row>
    <row r="30" ht="15.75">
      <c r="B30" s="193"/>
    </row>
    <row r="31" ht="15.75">
      <c r="B31" s="193" t="s">
        <v>100</v>
      </c>
    </row>
    <row r="32" spans="1:2" ht="15.75">
      <c r="A32" s="5">
        <v>1</v>
      </c>
      <c r="B32" s="193" t="s">
        <v>88</v>
      </c>
    </row>
    <row r="33" ht="15.75">
      <c r="B33" s="193"/>
    </row>
    <row r="34" ht="15.75">
      <c r="B34" s="193"/>
    </row>
    <row r="35" ht="15.75">
      <c r="B35" s="193" t="s">
        <v>101</v>
      </c>
    </row>
    <row r="36" spans="1:2" ht="15.75">
      <c r="A36" s="5">
        <v>1</v>
      </c>
      <c r="B36" s="193" t="s">
        <v>146</v>
      </c>
    </row>
    <row r="37" spans="1:2" ht="15.75">
      <c r="A37" s="5">
        <v>1</v>
      </c>
      <c r="B37" s="193" t="s">
        <v>88</v>
      </c>
    </row>
    <row r="38" ht="15.75">
      <c r="B38" s="193"/>
    </row>
    <row r="39" ht="15.75">
      <c r="B39" s="193"/>
    </row>
    <row r="40" ht="15.75">
      <c r="B40" s="193"/>
    </row>
    <row r="41" ht="15.75">
      <c r="B41" s="193" t="s">
        <v>102</v>
      </c>
    </row>
    <row r="42" spans="1:2" ht="15.75">
      <c r="A42" s="5">
        <v>1</v>
      </c>
      <c r="B42" s="193" t="s">
        <v>146</v>
      </c>
    </row>
    <row r="43" spans="1:2" ht="15.75">
      <c r="A43" s="5">
        <v>1</v>
      </c>
      <c r="B43" s="193" t="s">
        <v>88</v>
      </c>
    </row>
    <row r="44" ht="15.75">
      <c r="B44" s="193"/>
    </row>
    <row r="45" ht="15.75">
      <c r="B45" s="193"/>
    </row>
    <row r="46" ht="15.75">
      <c r="B46" s="193" t="s">
        <v>103</v>
      </c>
    </row>
    <row r="47" spans="1:2" ht="15.75">
      <c r="A47" s="5">
        <v>1</v>
      </c>
      <c r="B47" s="193" t="s">
        <v>148</v>
      </c>
    </row>
    <row r="48" ht="15.75">
      <c r="B48" s="193"/>
    </row>
    <row r="49" ht="15.75">
      <c r="B49" s="193"/>
    </row>
    <row r="50" ht="15.75">
      <c r="B50" s="193" t="s">
        <v>104</v>
      </c>
    </row>
    <row r="51" spans="1:2" ht="15.75">
      <c r="A51" s="5">
        <v>1</v>
      </c>
      <c r="B51" s="193" t="s">
        <v>146</v>
      </c>
    </row>
    <row r="52" spans="1:2" ht="15.75">
      <c r="A52" s="5">
        <v>1</v>
      </c>
      <c r="B52" s="193" t="s">
        <v>88</v>
      </c>
    </row>
    <row r="53" spans="1:2" ht="15.75">
      <c r="A53" s="209"/>
      <c r="B53" s="210"/>
    </row>
    <row r="54" spans="1:2" s="181" customFormat="1" ht="16.5" thickBot="1">
      <c r="A54" s="209"/>
      <c r="B54" s="225"/>
    </row>
    <row r="55" spans="1:2" s="181" customFormat="1" ht="16.5" thickBot="1">
      <c r="A55" s="211">
        <f>SUM(A7:A53)</f>
        <v>30</v>
      </c>
      <c r="B55" s="225"/>
    </row>
    <row r="57" spans="1:2" s="219" customFormat="1" ht="15.75">
      <c r="A57" s="217"/>
      <c r="B57" s="226"/>
    </row>
    <row r="58" spans="1:2" s="219" customFormat="1" ht="15.75">
      <c r="A58" s="217"/>
      <c r="B58" s="226"/>
    </row>
  </sheetData>
  <mergeCells count="2">
    <mergeCell ref="A2:B2"/>
    <mergeCell ref="A1:B1"/>
  </mergeCells>
  <printOptions horizontalCentered="1"/>
  <pageMargins left="0.75" right="0.75" top="0.6299212598425197" bottom="0.76" header="0" footer="0.15748031496062992"/>
  <pageSetup horizontalDpi="600" verticalDpi="600" orientation="portrait" paperSize="123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3"/>
  <sheetViews>
    <sheetView zoomScale="75" zoomScaleNormal="75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" sqref="C7"/>
    </sheetView>
  </sheetViews>
  <sheetFormatPr defaultColWidth="11.421875" defaultRowHeight="12.75"/>
  <cols>
    <col min="1" max="1" width="4.140625" style="5" bestFit="1" customWidth="1"/>
    <col min="2" max="2" width="67.00390625" style="180" customWidth="1"/>
    <col min="3" max="16384" width="3.57421875" style="2" customWidth="1"/>
  </cols>
  <sheetData>
    <row r="1" spans="1:2" s="1" customFormat="1" ht="15.75">
      <c r="A1" s="250" t="s">
        <v>409</v>
      </c>
      <c r="B1" s="250"/>
    </row>
    <row r="2" spans="1:2" s="3" customFormat="1" ht="15.75">
      <c r="A2" s="250" t="s">
        <v>321</v>
      </c>
      <c r="B2" s="250"/>
    </row>
    <row r="3" spans="1:2" s="4" customFormat="1" ht="13.5" thickBot="1">
      <c r="A3" s="220"/>
      <c r="B3" s="221"/>
    </row>
    <row r="4" spans="1:2" s="179" customFormat="1" ht="79.5" thickBot="1">
      <c r="A4" s="207" t="s">
        <v>316</v>
      </c>
      <c r="B4" s="208" t="s">
        <v>317</v>
      </c>
    </row>
    <row r="5" spans="1:2" s="179" customFormat="1" ht="15.75">
      <c r="A5" s="227"/>
      <c r="B5" s="228"/>
    </row>
    <row r="6" ht="15.75">
      <c r="B6" s="193" t="s">
        <v>105</v>
      </c>
    </row>
    <row r="7" spans="1:2" ht="15.75">
      <c r="A7" s="5">
        <v>6</v>
      </c>
      <c r="B7" s="193" t="s">
        <v>168</v>
      </c>
    </row>
    <row r="8" spans="1:2" ht="15.75">
      <c r="A8" s="5">
        <v>1</v>
      </c>
      <c r="B8" s="193" t="s">
        <v>133</v>
      </c>
    </row>
    <row r="9" ht="15.75">
      <c r="B9" s="193"/>
    </row>
    <row r="10" ht="15.75">
      <c r="B10" s="193"/>
    </row>
    <row r="11" ht="15.75">
      <c r="B11" s="193" t="s">
        <v>106</v>
      </c>
    </row>
    <row r="12" spans="1:2" ht="15.75">
      <c r="A12" s="5">
        <v>1</v>
      </c>
      <c r="B12" s="193" t="s">
        <v>126</v>
      </c>
    </row>
    <row r="13" spans="1:2" ht="15.75">
      <c r="A13" s="5">
        <v>1</v>
      </c>
      <c r="B13" s="193" t="s">
        <v>167</v>
      </c>
    </row>
    <row r="14" ht="15.75">
      <c r="B14" s="193"/>
    </row>
    <row r="15" ht="15.75">
      <c r="B15" s="193"/>
    </row>
    <row r="16" ht="15.75">
      <c r="B16" s="193" t="s">
        <v>108</v>
      </c>
    </row>
    <row r="17" spans="1:2" ht="15.75">
      <c r="A17" s="5">
        <v>1</v>
      </c>
      <c r="B17" s="193" t="s">
        <v>168</v>
      </c>
    </row>
    <row r="18" spans="1:2" ht="15.75">
      <c r="A18" s="5">
        <v>1</v>
      </c>
      <c r="B18" s="193" t="s">
        <v>327</v>
      </c>
    </row>
    <row r="19" ht="15.75">
      <c r="B19" s="193"/>
    </row>
    <row r="20" ht="15.75">
      <c r="B20" s="193"/>
    </row>
    <row r="21" ht="15.75">
      <c r="B21" s="193" t="s">
        <v>109</v>
      </c>
    </row>
    <row r="22" spans="1:2" ht="15.75">
      <c r="A22" s="5">
        <v>1</v>
      </c>
      <c r="B22" s="193" t="s">
        <v>168</v>
      </c>
    </row>
    <row r="23" ht="15.75">
      <c r="B23" s="193"/>
    </row>
    <row r="24" ht="15.75">
      <c r="B24" s="193"/>
    </row>
    <row r="25" ht="15.75">
      <c r="B25" s="193" t="s">
        <v>110</v>
      </c>
    </row>
    <row r="26" spans="1:2" ht="15.75">
      <c r="A26" s="5">
        <v>1</v>
      </c>
      <c r="B26" s="193" t="s">
        <v>60</v>
      </c>
    </row>
    <row r="27" spans="1:2" ht="15.75">
      <c r="A27" s="5">
        <v>1</v>
      </c>
      <c r="B27" s="193" t="s">
        <v>169</v>
      </c>
    </row>
    <row r="28" ht="15.75">
      <c r="B28" s="193"/>
    </row>
    <row r="29" ht="15.75">
      <c r="B29" s="193"/>
    </row>
    <row r="30" ht="15.75">
      <c r="B30" s="193" t="s">
        <v>408</v>
      </c>
    </row>
    <row r="31" spans="1:2" ht="15.75">
      <c r="A31" s="5">
        <v>1</v>
      </c>
      <c r="B31" s="193" t="s">
        <v>168</v>
      </c>
    </row>
    <row r="32" ht="15.75">
      <c r="B32" s="193"/>
    </row>
    <row r="33" ht="15.75">
      <c r="B33" s="193"/>
    </row>
    <row r="34" ht="15.75">
      <c r="B34" s="193" t="s">
        <v>112</v>
      </c>
    </row>
    <row r="35" spans="1:2" ht="15.75">
      <c r="A35" s="5">
        <v>1</v>
      </c>
      <c r="B35" s="193" t="s">
        <v>168</v>
      </c>
    </row>
    <row r="36" ht="15.75">
      <c r="B36" s="193"/>
    </row>
    <row r="37" ht="15.75">
      <c r="B37" s="193"/>
    </row>
    <row r="38" ht="15.75">
      <c r="B38" s="193" t="s">
        <v>172</v>
      </c>
    </row>
    <row r="39" spans="1:2" ht="15.75">
      <c r="A39" s="5">
        <v>1</v>
      </c>
      <c r="B39" s="193" t="s">
        <v>168</v>
      </c>
    </row>
    <row r="40" spans="1:2" ht="15.75">
      <c r="A40" s="5">
        <v>1</v>
      </c>
      <c r="B40" s="193" t="s">
        <v>169</v>
      </c>
    </row>
    <row r="41" ht="15.75">
      <c r="B41" s="193"/>
    </row>
    <row r="42" ht="15.75">
      <c r="B42" s="193"/>
    </row>
    <row r="43" ht="15.75">
      <c r="B43" s="193" t="s">
        <v>173</v>
      </c>
    </row>
    <row r="44" spans="1:2" ht="15.75">
      <c r="A44" s="5">
        <v>1</v>
      </c>
      <c r="B44" s="193" t="s">
        <v>327</v>
      </c>
    </row>
    <row r="45" spans="1:2" ht="15.75">
      <c r="A45" s="5">
        <v>1</v>
      </c>
      <c r="B45" s="193" t="s">
        <v>169</v>
      </c>
    </row>
    <row r="47" ht="16.5" thickBot="1">
      <c r="B47" s="193"/>
    </row>
    <row r="48" spans="1:2" ht="16.5" thickBot="1">
      <c r="A48" s="211">
        <f>SUM(A7:A46)</f>
        <v>20</v>
      </c>
      <c r="B48" s="193"/>
    </row>
    <row r="49" ht="15.75">
      <c r="B49" s="193"/>
    </row>
    <row r="50" ht="15.75">
      <c r="B50" s="193"/>
    </row>
    <row r="51" spans="1:2" s="219" customFormat="1" ht="15.75">
      <c r="A51" s="217"/>
      <c r="B51" s="218"/>
    </row>
    <row r="52" spans="1:2" s="219" customFormat="1" ht="15.75">
      <c r="A52" s="217"/>
      <c r="B52" s="218"/>
    </row>
    <row r="53" ht="15.75">
      <c r="B53" s="193"/>
    </row>
  </sheetData>
  <mergeCells count="2">
    <mergeCell ref="A2:B2"/>
    <mergeCell ref="A1:B1"/>
  </mergeCells>
  <printOptions horizontalCentered="1"/>
  <pageMargins left="0.75" right="0.75" top="0.49" bottom="0.41" header="0" footer="0"/>
  <pageSetup horizontalDpi="600" verticalDpi="600" orientation="portrait" paperSize="123" scale="8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7"/>
  <sheetViews>
    <sheetView zoomScale="75" zoomScaleNormal="75" workbookViewId="0" topLeftCell="A1">
      <pane xSplit="2" ySplit="5" topLeftCell="C6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C6" sqref="C6"/>
    </sheetView>
  </sheetViews>
  <sheetFormatPr defaultColWidth="11.421875" defaultRowHeight="12.75"/>
  <cols>
    <col min="1" max="1" width="4.140625" style="5" bestFit="1" customWidth="1"/>
    <col min="2" max="2" width="67.00390625" style="180" customWidth="1"/>
    <col min="3" max="3" width="5.8515625" style="2" customWidth="1"/>
    <col min="4" max="16384" width="3.57421875" style="2" customWidth="1"/>
  </cols>
  <sheetData>
    <row r="1" spans="1:2" s="1" customFormat="1" ht="15.75">
      <c r="A1" s="250" t="s">
        <v>409</v>
      </c>
      <c r="B1" s="250"/>
    </row>
    <row r="2" spans="1:2" s="3" customFormat="1" ht="15.75">
      <c r="A2" s="250" t="s">
        <v>322</v>
      </c>
      <c r="B2" s="250"/>
    </row>
    <row r="3" spans="1:2" s="4" customFormat="1" ht="16.5" thickBot="1">
      <c r="A3" s="205"/>
      <c r="B3" s="206"/>
    </row>
    <row r="4" spans="1:2" s="179" customFormat="1" ht="69.75" thickBot="1">
      <c r="A4" s="207" t="s">
        <v>316</v>
      </c>
      <c r="B4" s="208" t="s">
        <v>317</v>
      </c>
    </row>
    <row r="6" ht="15.75">
      <c r="B6" s="193" t="s">
        <v>174</v>
      </c>
    </row>
    <row r="7" spans="1:2" ht="15.75">
      <c r="A7" s="5">
        <v>1</v>
      </c>
      <c r="B7" s="193" t="s">
        <v>89</v>
      </c>
    </row>
    <row r="8" ht="15.75">
      <c r="B8" s="193"/>
    </row>
    <row r="9" ht="15.75">
      <c r="B9" s="193"/>
    </row>
    <row r="10" ht="15.75">
      <c r="B10" s="193" t="s">
        <v>175</v>
      </c>
    </row>
    <row r="11" spans="1:2" ht="15.75">
      <c r="A11" s="5">
        <v>1</v>
      </c>
      <c r="B11" s="193" t="s">
        <v>90</v>
      </c>
    </row>
    <row r="12" ht="15.75">
      <c r="B12" s="193"/>
    </row>
    <row r="13" ht="15.75">
      <c r="B13" s="193"/>
    </row>
    <row r="14" ht="15.75">
      <c r="B14" s="193" t="s">
        <v>176</v>
      </c>
    </row>
    <row r="15" spans="1:2" ht="15.75">
      <c r="A15" s="5">
        <v>1</v>
      </c>
      <c r="B15" s="193" t="s">
        <v>89</v>
      </c>
    </row>
    <row r="16" ht="16.5" thickBot="1">
      <c r="B16" s="193"/>
    </row>
    <row r="17" spans="1:2" ht="16.5" thickBot="1">
      <c r="A17" s="211">
        <f>SUM(A7:A15)</f>
        <v>3</v>
      </c>
      <c r="B17" s="193"/>
    </row>
    <row r="18" ht="15.75">
      <c r="B18" s="193"/>
    </row>
    <row r="19" spans="1:2" s="219" customFormat="1" ht="15.75">
      <c r="A19" s="217"/>
      <c r="B19" s="218"/>
    </row>
    <row r="20" spans="1:2" s="219" customFormat="1" ht="15.75">
      <c r="A20" s="217"/>
      <c r="B20" s="218"/>
    </row>
    <row r="21" ht="15.75">
      <c r="B21" s="193"/>
    </row>
    <row r="22" ht="15.75">
      <c r="B22" s="193"/>
    </row>
    <row r="23" ht="15.75">
      <c r="B23" s="193"/>
    </row>
    <row r="24" ht="15.75">
      <c r="B24" s="193"/>
    </row>
    <row r="25" ht="15.75">
      <c r="B25" s="193"/>
    </row>
    <row r="26" ht="15.75">
      <c r="B26" s="193"/>
    </row>
    <row r="27" ht="15.75">
      <c r="B27" s="193"/>
    </row>
    <row r="28" ht="15.75">
      <c r="B28" s="193"/>
    </row>
    <row r="29" ht="15.75">
      <c r="B29" s="193"/>
    </row>
    <row r="30" ht="15.75">
      <c r="B30" s="193"/>
    </row>
    <row r="31" ht="15.75">
      <c r="B31" s="193"/>
    </row>
    <row r="32" ht="15.75">
      <c r="B32" s="193"/>
    </row>
    <row r="33" ht="15.75">
      <c r="B33" s="193"/>
    </row>
    <row r="34" ht="15.75">
      <c r="B34" s="193"/>
    </row>
    <row r="35" ht="15.75">
      <c r="B35" s="193"/>
    </row>
    <row r="36" ht="15.75">
      <c r="B36" s="193"/>
    </row>
    <row r="37" ht="15.75">
      <c r="B37" s="193"/>
    </row>
    <row r="38" ht="15.75">
      <c r="B38" s="193"/>
    </row>
    <row r="39" ht="15.75">
      <c r="B39" s="193"/>
    </row>
    <row r="40" ht="15.75">
      <c r="B40" s="193"/>
    </row>
    <row r="41" ht="15.75">
      <c r="B41" s="193"/>
    </row>
    <row r="42" ht="15.75">
      <c r="B42" s="193"/>
    </row>
    <row r="43" ht="15.75">
      <c r="B43" s="193"/>
    </row>
    <row r="44" ht="15.75">
      <c r="B44" s="193"/>
    </row>
    <row r="45" ht="15.75">
      <c r="B45" s="193"/>
    </row>
    <row r="46" ht="15.75">
      <c r="B46" s="193"/>
    </row>
    <row r="47" ht="15.75">
      <c r="B47" s="193"/>
    </row>
  </sheetData>
  <mergeCells count="2">
    <mergeCell ref="A2:B2"/>
    <mergeCell ref="A1:B1"/>
  </mergeCells>
  <printOptions horizontalCentered="1"/>
  <pageMargins left="0.75" right="0.75" top="0.99" bottom="0.7" header="0" footer="0"/>
  <pageSetup horizontalDpi="600" verticalDpi="600" orientation="portrait" paperSize="123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73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B20" sqref="B20"/>
    </sheetView>
  </sheetViews>
  <sheetFormatPr defaultColWidth="11.421875" defaultRowHeight="12.75"/>
  <cols>
    <col min="1" max="1" width="7.7109375" style="5" bestFit="1" customWidth="1"/>
    <col min="2" max="2" width="80.28125" style="180" bestFit="1" customWidth="1"/>
    <col min="3" max="3" width="6.421875" style="229" bestFit="1" customWidth="1"/>
    <col min="4" max="16384" width="3.57421875" style="2" customWidth="1"/>
  </cols>
  <sheetData>
    <row r="1" spans="1:2" ht="15.75">
      <c r="A1" s="251" t="s">
        <v>182</v>
      </c>
      <c r="B1" s="251"/>
    </row>
    <row r="2" spans="2:3" s="230" customFormat="1" ht="16.5" thickBot="1">
      <c r="B2" s="231"/>
      <c r="C2" s="232"/>
    </row>
    <row r="3" spans="1:3" s="179" customFormat="1" ht="32.25" thickBot="1">
      <c r="A3" s="207" t="s">
        <v>316</v>
      </c>
      <c r="B3" s="208" t="s">
        <v>317</v>
      </c>
      <c r="C3" s="233" t="s">
        <v>51</v>
      </c>
    </row>
    <row r="4" ht="15.75"/>
    <row r="5" ht="15.75"/>
    <row r="6" spans="1:3" ht="32.25" thickBot="1">
      <c r="A6" s="5">
        <f>SUM(A9:A68)</f>
        <v>25</v>
      </c>
      <c r="B6" s="182" t="s">
        <v>177</v>
      </c>
      <c r="C6" s="234"/>
    </row>
    <row r="7" ht="15.75"/>
    <row r="8" spans="1:3" s="181" customFormat="1" ht="15.75">
      <c r="A8" s="209"/>
      <c r="B8" s="235" t="s">
        <v>45</v>
      </c>
      <c r="C8" s="236"/>
    </row>
    <row r="9" spans="1:3" ht="15.75">
      <c r="A9" s="5">
        <f>3-1</f>
        <v>2</v>
      </c>
      <c r="B9" s="193" t="s">
        <v>125</v>
      </c>
      <c r="C9" s="2">
        <v>12</v>
      </c>
    </row>
    <row r="10" spans="1:3" ht="15.75">
      <c r="A10" s="5">
        <v>1</v>
      </c>
      <c r="B10" s="193" t="s">
        <v>46</v>
      </c>
      <c r="C10" s="2">
        <v>12</v>
      </c>
    </row>
    <row r="11" ht="15.75"/>
    <row r="12" spans="2:3" ht="15.75">
      <c r="B12" s="193" t="s">
        <v>328</v>
      </c>
      <c r="C12" s="194"/>
    </row>
    <row r="13" spans="1:3" ht="15.75">
      <c r="A13" s="5">
        <v>1</v>
      </c>
      <c r="B13" s="193" t="s">
        <v>22</v>
      </c>
      <c r="C13" s="194">
        <v>11</v>
      </c>
    </row>
    <row r="14" spans="2:3" ht="15.75">
      <c r="B14" s="193"/>
      <c r="C14" s="194"/>
    </row>
    <row r="15" spans="2:3" ht="15.75">
      <c r="B15" s="193"/>
      <c r="C15" s="194"/>
    </row>
    <row r="16" spans="2:3" ht="15.75">
      <c r="B16" s="193" t="s">
        <v>329</v>
      </c>
      <c r="C16" s="194"/>
    </row>
    <row r="17" spans="2:3" ht="15.75">
      <c r="B17" s="193"/>
      <c r="C17" s="194"/>
    </row>
    <row r="18" spans="2:3" ht="15.75">
      <c r="B18" s="193" t="s">
        <v>61</v>
      </c>
      <c r="C18" s="194"/>
    </row>
    <row r="19" spans="1:3" ht="15.75">
      <c r="A19" s="5">
        <v>1</v>
      </c>
      <c r="B19" s="193" t="s">
        <v>125</v>
      </c>
      <c r="C19" s="194">
        <v>4</v>
      </c>
    </row>
    <row r="20" spans="2:3" ht="15.75">
      <c r="B20" s="193"/>
      <c r="C20" s="194"/>
    </row>
    <row r="21" spans="2:3" ht="15.75">
      <c r="B21" s="193"/>
      <c r="C21" s="194"/>
    </row>
    <row r="22" spans="2:3" ht="15.75">
      <c r="B22" s="193" t="s">
        <v>62</v>
      </c>
      <c r="C22" s="194"/>
    </row>
    <row r="23" spans="1:3" ht="15.75">
      <c r="A23" s="5">
        <v>1</v>
      </c>
      <c r="B23" s="193" t="s">
        <v>125</v>
      </c>
      <c r="C23" s="194">
        <v>4</v>
      </c>
    </row>
    <row r="24" spans="2:3" ht="15.75">
      <c r="B24" s="193"/>
      <c r="C24" s="194"/>
    </row>
    <row r="25" spans="2:3" ht="15.75">
      <c r="B25" s="193"/>
      <c r="C25" s="194"/>
    </row>
    <row r="26" spans="2:3" ht="15.75">
      <c r="B26" s="193" t="s">
        <v>330</v>
      </c>
      <c r="C26" s="194"/>
    </row>
    <row r="27" spans="2:3" ht="15.75">
      <c r="B27" s="193"/>
      <c r="C27" s="194"/>
    </row>
    <row r="28" spans="2:3" ht="15.75">
      <c r="B28" s="193" t="s">
        <v>332</v>
      </c>
      <c r="C28" s="194"/>
    </row>
    <row r="29" spans="1:3" ht="15.75">
      <c r="A29" s="5">
        <v>1</v>
      </c>
      <c r="B29" s="193" t="s">
        <v>124</v>
      </c>
      <c r="C29" s="194">
        <v>11</v>
      </c>
    </row>
    <row r="30" spans="2:3" ht="15.75">
      <c r="B30" s="193"/>
      <c r="C30" s="194"/>
    </row>
    <row r="31" spans="2:3" ht="15.75">
      <c r="B31" s="193"/>
      <c r="C31" s="194"/>
    </row>
    <row r="32" spans="2:3" ht="15.75">
      <c r="B32" s="193" t="s">
        <v>333</v>
      </c>
      <c r="C32" s="194"/>
    </row>
    <row r="33" spans="1:3" ht="15.75">
      <c r="A33" s="5">
        <v>1</v>
      </c>
      <c r="B33" s="193" t="s">
        <v>123</v>
      </c>
      <c r="C33" s="194">
        <v>11</v>
      </c>
    </row>
    <row r="34" spans="2:3" ht="15.75">
      <c r="B34" s="193"/>
      <c r="C34" s="194"/>
    </row>
    <row r="35" spans="2:3" ht="15.75">
      <c r="B35" s="193"/>
      <c r="C35" s="194"/>
    </row>
    <row r="36" spans="2:3" ht="15.75">
      <c r="B36" s="193" t="s">
        <v>337</v>
      </c>
      <c r="C36" s="194"/>
    </row>
    <row r="37" spans="1:3" ht="15.75">
      <c r="A37" s="5">
        <v>1</v>
      </c>
      <c r="B37" s="193" t="s">
        <v>53</v>
      </c>
      <c r="C37" s="194">
        <v>12</v>
      </c>
    </row>
    <row r="38" spans="1:3" ht="15.75">
      <c r="A38" s="5">
        <v>2</v>
      </c>
      <c r="B38" s="193" t="s">
        <v>40</v>
      </c>
      <c r="C38" s="194">
        <v>12</v>
      </c>
    </row>
    <row r="39" spans="2:3" ht="15.75">
      <c r="B39" s="193"/>
      <c r="C39" s="194"/>
    </row>
    <row r="40" spans="2:3" ht="15.75">
      <c r="B40" s="193"/>
      <c r="C40" s="194"/>
    </row>
    <row r="41" spans="2:3" ht="15.75">
      <c r="B41" s="193" t="s">
        <v>338</v>
      </c>
      <c r="C41" s="194"/>
    </row>
    <row r="42" spans="1:3" ht="15.75">
      <c r="A42" s="5">
        <f>8-3</f>
        <v>5</v>
      </c>
      <c r="B42" s="193" t="s">
        <v>40</v>
      </c>
      <c r="C42" s="194">
        <v>12</v>
      </c>
    </row>
    <row r="43" spans="2:3" ht="15.75">
      <c r="B43" s="193"/>
      <c r="C43" s="194"/>
    </row>
    <row r="44" spans="2:3" ht="15.75">
      <c r="B44" s="193"/>
      <c r="C44" s="194"/>
    </row>
    <row r="45" spans="2:3" ht="15.75">
      <c r="B45" s="193" t="s">
        <v>145</v>
      </c>
      <c r="C45" s="194"/>
    </row>
    <row r="46" spans="1:3" ht="15.75">
      <c r="A46" s="5">
        <f>4-2</f>
        <v>2</v>
      </c>
      <c r="B46" s="193" t="s">
        <v>383</v>
      </c>
      <c r="C46" s="194">
        <v>11</v>
      </c>
    </row>
    <row r="47" spans="2:3" ht="15.75">
      <c r="B47" s="193"/>
      <c r="C47" s="194"/>
    </row>
    <row r="48" spans="2:3" ht="15.75">
      <c r="B48" s="193"/>
      <c r="C48" s="194"/>
    </row>
    <row r="49" spans="2:3" ht="15.75">
      <c r="B49" s="193" t="s">
        <v>143</v>
      </c>
      <c r="C49" s="194"/>
    </row>
    <row r="50" spans="1:3" ht="15.75">
      <c r="A50" s="5">
        <v>1</v>
      </c>
      <c r="B50" s="193" t="s">
        <v>144</v>
      </c>
      <c r="C50" s="194">
        <v>12</v>
      </c>
    </row>
    <row r="51" spans="2:3" ht="15.75">
      <c r="B51" s="193"/>
      <c r="C51" s="194"/>
    </row>
    <row r="52" spans="2:3" ht="15.75">
      <c r="B52" s="193"/>
      <c r="C52" s="194"/>
    </row>
    <row r="53" spans="2:3" ht="15.75">
      <c r="B53" s="193" t="s">
        <v>43</v>
      </c>
      <c r="C53" s="194"/>
    </row>
    <row r="54" spans="1:3" ht="15.75">
      <c r="A54" s="5">
        <v>1</v>
      </c>
      <c r="B54" s="193" t="s">
        <v>40</v>
      </c>
      <c r="C54" s="194">
        <v>9</v>
      </c>
    </row>
    <row r="55" spans="2:3" ht="15.75">
      <c r="B55" s="193"/>
      <c r="C55" s="194"/>
    </row>
    <row r="56" spans="2:3" ht="15.75">
      <c r="B56" s="193"/>
      <c r="C56" s="194"/>
    </row>
    <row r="57" spans="2:3" ht="15.75">
      <c r="B57" s="193" t="s">
        <v>132</v>
      </c>
      <c r="C57" s="194"/>
    </row>
    <row r="58" spans="1:3" ht="15.75">
      <c r="A58" s="5">
        <v>1</v>
      </c>
      <c r="B58" s="193" t="s">
        <v>116</v>
      </c>
      <c r="C58" s="194">
        <v>12</v>
      </c>
    </row>
    <row r="59" spans="2:3" ht="15.75">
      <c r="B59" s="193"/>
      <c r="C59" s="194"/>
    </row>
    <row r="60" spans="2:3" ht="15.75">
      <c r="B60" s="193"/>
      <c r="C60" s="194"/>
    </row>
    <row r="61" spans="2:3" ht="15.75">
      <c r="B61" s="193" t="s">
        <v>63</v>
      </c>
      <c r="C61" s="194"/>
    </row>
    <row r="62" spans="1:3" ht="15.75">
      <c r="A62" s="5">
        <v>1</v>
      </c>
      <c r="B62" s="193" t="s">
        <v>119</v>
      </c>
      <c r="C62" s="194">
        <v>3</v>
      </c>
    </row>
    <row r="63" spans="1:3" ht="15.75">
      <c r="A63" s="5">
        <v>1</v>
      </c>
      <c r="B63" s="193" t="s">
        <v>120</v>
      </c>
      <c r="C63" s="194">
        <v>3</v>
      </c>
    </row>
    <row r="64" spans="2:3" ht="15.75">
      <c r="B64" s="193"/>
      <c r="C64" s="194"/>
    </row>
    <row r="65" spans="2:3" ht="15.75">
      <c r="B65" s="193"/>
      <c r="C65" s="194"/>
    </row>
    <row r="66" spans="2:3" ht="15.75">
      <c r="B66" s="193" t="s">
        <v>359</v>
      </c>
      <c r="C66" s="194"/>
    </row>
    <row r="67" spans="1:3" ht="15.75">
      <c r="A67" s="5">
        <v>2</v>
      </c>
      <c r="B67" s="193" t="s">
        <v>44</v>
      </c>
      <c r="C67" s="194">
        <v>12</v>
      </c>
    </row>
    <row r="68" spans="2:3" ht="15.75">
      <c r="B68" s="193"/>
      <c r="C68" s="194"/>
    </row>
    <row r="69" spans="2:3" ht="15.75">
      <c r="B69" s="193"/>
      <c r="C69" s="194"/>
    </row>
    <row r="70" spans="1:3" ht="16.5" thickBot="1">
      <c r="A70" s="5">
        <f>SUM(A72:A200)</f>
        <v>95</v>
      </c>
      <c r="B70" s="182" t="s">
        <v>178</v>
      </c>
      <c r="C70" s="234"/>
    </row>
    <row r="71" spans="2:3" ht="15.75">
      <c r="B71" s="193"/>
      <c r="C71" s="194"/>
    </row>
    <row r="72" spans="2:3" ht="15.75">
      <c r="B72" s="193" t="s">
        <v>405</v>
      </c>
      <c r="C72" s="194"/>
    </row>
    <row r="73" spans="1:3" ht="15.75">
      <c r="A73" s="5">
        <v>3</v>
      </c>
      <c r="B73" s="193" t="s">
        <v>406</v>
      </c>
      <c r="C73" s="194">
        <v>11</v>
      </c>
    </row>
    <row r="74" spans="1:3" ht="15.75">
      <c r="A74" s="5">
        <v>3</v>
      </c>
      <c r="B74" s="193" t="s">
        <v>92</v>
      </c>
      <c r="C74" s="194">
        <v>11</v>
      </c>
    </row>
    <row r="75" spans="2:3" ht="15.75">
      <c r="B75" s="193"/>
      <c r="C75" s="194"/>
    </row>
    <row r="76" spans="2:3" ht="15.75">
      <c r="B76" s="193" t="s">
        <v>38</v>
      </c>
      <c r="C76" s="194"/>
    </row>
    <row r="77" spans="1:3" ht="15.75">
      <c r="A77" s="5">
        <v>1</v>
      </c>
      <c r="B77" s="193" t="s">
        <v>39</v>
      </c>
      <c r="C77" s="194">
        <v>12</v>
      </c>
    </row>
    <row r="78" spans="2:3" ht="15.75">
      <c r="B78" s="193"/>
      <c r="C78" s="194"/>
    </row>
    <row r="79" spans="2:3" ht="15.75">
      <c r="B79" s="193"/>
      <c r="C79" s="194"/>
    </row>
    <row r="80" spans="2:3" ht="15.75">
      <c r="B80" s="193" t="s">
        <v>361</v>
      </c>
      <c r="C80" s="194"/>
    </row>
    <row r="81" spans="1:3" ht="15.75">
      <c r="A81" s="5">
        <v>1</v>
      </c>
      <c r="B81" s="193" t="s">
        <v>91</v>
      </c>
      <c r="C81" s="194">
        <v>12</v>
      </c>
    </row>
    <row r="82" spans="1:3" ht="15.75">
      <c r="A82" s="5">
        <v>3</v>
      </c>
      <c r="B82" s="193" t="s">
        <v>91</v>
      </c>
      <c r="C82" s="194">
        <v>11</v>
      </c>
    </row>
    <row r="83" spans="1:3" ht="15.75">
      <c r="A83" s="5">
        <v>1</v>
      </c>
      <c r="B83" s="193" t="s">
        <v>93</v>
      </c>
      <c r="C83" s="194">
        <v>11</v>
      </c>
    </row>
    <row r="84" spans="2:3" ht="15.75">
      <c r="B84" s="193"/>
      <c r="C84" s="194"/>
    </row>
    <row r="85" spans="2:3" ht="15.75">
      <c r="B85" s="193"/>
      <c r="C85" s="194"/>
    </row>
    <row r="86" spans="2:3" ht="15.75">
      <c r="B86" s="193" t="s">
        <v>365</v>
      </c>
      <c r="C86" s="194"/>
    </row>
    <row r="87" spans="1:3" ht="15.75">
      <c r="A87" s="5">
        <v>6</v>
      </c>
      <c r="B87" s="193" t="s">
        <v>149</v>
      </c>
      <c r="C87" s="194">
        <v>12</v>
      </c>
    </row>
    <row r="88" spans="1:3" ht="15.75">
      <c r="A88" s="5">
        <v>3</v>
      </c>
      <c r="B88" s="193" t="s">
        <v>92</v>
      </c>
      <c r="C88" s="194">
        <v>12</v>
      </c>
    </row>
    <row r="89" spans="2:3" ht="15.75">
      <c r="B89" s="193"/>
      <c r="C89" s="194"/>
    </row>
    <row r="90" spans="2:3" ht="15.75">
      <c r="B90" s="193"/>
      <c r="C90" s="194"/>
    </row>
    <row r="91" spans="2:3" ht="15.75">
      <c r="B91" s="193" t="s">
        <v>366</v>
      </c>
      <c r="C91" s="194"/>
    </row>
    <row r="92" spans="1:3" ht="15.75">
      <c r="A92" s="5">
        <v>1</v>
      </c>
      <c r="B92" s="193" t="s">
        <v>91</v>
      </c>
      <c r="C92" s="194">
        <v>12</v>
      </c>
    </row>
    <row r="93" spans="1:3" ht="15.75">
      <c r="A93" s="5">
        <v>4</v>
      </c>
      <c r="B93" s="193" t="s">
        <v>92</v>
      </c>
      <c r="C93" s="194">
        <v>12</v>
      </c>
    </row>
    <row r="94" spans="2:3" ht="15.75">
      <c r="B94" s="193"/>
      <c r="C94" s="194"/>
    </row>
    <row r="95" spans="2:3" ht="15.75">
      <c r="B95" s="193"/>
      <c r="C95" s="194"/>
    </row>
    <row r="96" spans="2:3" ht="15.75">
      <c r="B96" s="193" t="s">
        <v>367</v>
      </c>
      <c r="C96" s="194"/>
    </row>
    <row r="97" spans="1:3" ht="15.75">
      <c r="A97" s="5">
        <f>2-1</f>
        <v>1</v>
      </c>
      <c r="B97" s="193" t="s">
        <v>25</v>
      </c>
      <c r="C97" s="194">
        <v>6</v>
      </c>
    </row>
    <row r="98" spans="1:3" ht="15.75">
      <c r="A98" s="5">
        <v>1</v>
      </c>
      <c r="B98" s="193" t="s">
        <v>88</v>
      </c>
      <c r="C98" s="194">
        <v>6</v>
      </c>
    </row>
    <row r="99" spans="2:3" ht="15.75">
      <c r="B99" s="193"/>
      <c r="C99" s="194"/>
    </row>
    <row r="100" spans="2:3" ht="15.75">
      <c r="B100" s="193"/>
      <c r="C100" s="194"/>
    </row>
    <row r="101" spans="2:3" ht="15.75">
      <c r="B101" s="193"/>
      <c r="C101" s="194"/>
    </row>
    <row r="102" spans="2:3" ht="15.75">
      <c r="B102" s="193" t="s">
        <v>368</v>
      </c>
      <c r="C102" s="194"/>
    </row>
    <row r="103" spans="1:3" ht="15.75">
      <c r="A103" s="5">
        <v>2</v>
      </c>
      <c r="B103" s="193" t="s">
        <v>89</v>
      </c>
      <c r="C103" s="194">
        <v>12</v>
      </c>
    </row>
    <row r="104" spans="1:3" ht="15.75">
      <c r="A104" s="5">
        <v>15</v>
      </c>
      <c r="B104" s="193" t="s">
        <v>90</v>
      </c>
      <c r="C104" s="194">
        <v>12</v>
      </c>
    </row>
    <row r="105" spans="2:3" ht="15.75">
      <c r="B105" s="193"/>
      <c r="C105" s="194"/>
    </row>
    <row r="106" spans="2:3" ht="15.75">
      <c r="B106" s="193"/>
      <c r="C106" s="194"/>
    </row>
    <row r="107" spans="2:3" ht="15.75">
      <c r="B107" s="193" t="s">
        <v>56</v>
      </c>
      <c r="C107" s="194"/>
    </row>
    <row r="108" spans="1:3" ht="15.75">
      <c r="A108" s="5">
        <v>12</v>
      </c>
      <c r="B108" s="193" t="s">
        <v>88</v>
      </c>
      <c r="C108" s="194">
        <v>12</v>
      </c>
    </row>
    <row r="109" spans="2:3" ht="15.75">
      <c r="B109" s="193"/>
      <c r="C109" s="194"/>
    </row>
    <row r="110" spans="2:3" ht="15.75">
      <c r="B110" s="193"/>
      <c r="C110" s="194"/>
    </row>
    <row r="111" spans="2:3" ht="15.75">
      <c r="B111" s="193" t="s">
        <v>0</v>
      </c>
      <c r="C111" s="194"/>
    </row>
    <row r="112" spans="1:3" ht="15.75">
      <c r="A112" s="5">
        <v>3</v>
      </c>
      <c r="B112" s="193" t="s">
        <v>91</v>
      </c>
      <c r="C112" s="194">
        <f>11-3</f>
        <v>8</v>
      </c>
    </row>
    <row r="113" spans="1:3" ht="15.75">
      <c r="A113" s="5">
        <v>1</v>
      </c>
      <c r="B113" s="193" t="s">
        <v>92</v>
      </c>
      <c r="C113" s="194">
        <f>11-3</f>
        <v>8</v>
      </c>
    </row>
    <row r="114" spans="2:3" ht="15.75">
      <c r="B114" s="193"/>
      <c r="C114" s="194"/>
    </row>
    <row r="115" spans="2:3" ht="15.75">
      <c r="B115" s="193"/>
      <c r="C115" s="194"/>
    </row>
    <row r="116" spans="2:3" ht="15.75">
      <c r="B116" s="193" t="s">
        <v>47</v>
      </c>
      <c r="C116" s="194"/>
    </row>
    <row r="117" spans="1:3" ht="15.75">
      <c r="A117" s="5">
        <f>2-1</f>
        <v>1</v>
      </c>
      <c r="B117" s="193" t="s">
        <v>91</v>
      </c>
      <c r="C117" s="194">
        <v>6</v>
      </c>
    </row>
    <row r="118" spans="2:3" ht="15.75">
      <c r="B118" s="193"/>
      <c r="C118" s="194"/>
    </row>
    <row r="119" spans="2:3" ht="15.75">
      <c r="B119" s="193"/>
      <c r="C119" s="194"/>
    </row>
    <row r="120" spans="2:3" ht="15.75">
      <c r="B120" s="193" t="s">
        <v>3</v>
      </c>
      <c r="C120" s="194"/>
    </row>
    <row r="121" spans="1:3" ht="15.75">
      <c r="A121" s="5">
        <v>1</v>
      </c>
      <c r="B121" s="193" t="s">
        <v>88</v>
      </c>
      <c r="C121" s="194">
        <v>12</v>
      </c>
    </row>
    <row r="122" spans="2:3" ht="15.75">
      <c r="B122" s="193"/>
      <c r="C122" s="194"/>
    </row>
    <row r="123" spans="2:3" ht="15.75">
      <c r="B123" s="193"/>
      <c r="C123" s="194"/>
    </row>
    <row r="124" spans="2:3" ht="15.75">
      <c r="B124" s="193" t="s">
        <v>6</v>
      </c>
      <c r="C124" s="194"/>
    </row>
    <row r="125" spans="1:3" ht="15.75">
      <c r="A125" s="5">
        <v>1</v>
      </c>
      <c r="B125" s="193" t="s">
        <v>117</v>
      </c>
      <c r="C125" s="194">
        <v>12</v>
      </c>
    </row>
    <row r="126" spans="2:3" ht="15.75">
      <c r="B126" s="193"/>
      <c r="C126" s="194"/>
    </row>
    <row r="127" spans="2:3" ht="15.75">
      <c r="B127" s="193"/>
      <c r="C127" s="194"/>
    </row>
    <row r="128" spans="2:3" ht="15.75">
      <c r="B128" s="193" t="s">
        <v>7</v>
      </c>
      <c r="C128" s="194"/>
    </row>
    <row r="129" spans="1:3" ht="15.75">
      <c r="A129" s="5">
        <v>1</v>
      </c>
      <c r="B129" s="193" t="s">
        <v>117</v>
      </c>
      <c r="C129" s="194">
        <v>12</v>
      </c>
    </row>
    <row r="130" spans="2:3" ht="15.75">
      <c r="B130" s="193"/>
      <c r="C130" s="194"/>
    </row>
    <row r="131" spans="2:3" ht="15.75">
      <c r="B131" s="193"/>
      <c r="C131" s="194"/>
    </row>
    <row r="132" spans="2:3" ht="15.75">
      <c r="B132" s="193" t="s">
        <v>11</v>
      </c>
      <c r="C132" s="194"/>
    </row>
    <row r="133" spans="1:3" ht="15.75">
      <c r="A133" s="5">
        <v>2</v>
      </c>
      <c r="B133" s="193" t="s">
        <v>91</v>
      </c>
      <c r="C133" s="194">
        <f>12-4</f>
        <v>8</v>
      </c>
    </row>
    <row r="134" spans="1:3" ht="15.75">
      <c r="A134" s="5">
        <v>1</v>
      </c>
      <c r="B134" s="193" t="s">
        <v>92</v>
      </c>
      <c r="C134" s="194">
        <f>12-4</f>
        <v>8</v>
      </c>
    </row>
    <row r="135" spans="2:3" ht="15.75">
      <c r="B135" s="193"/>
      <c r="C135" s="194"/>
    </row>
    <row r="136" spans="2:3" ht="15.75">
      <c r="B136" s="193" t="s">
        <v>130</v>
      </c>
      <c r="C136" s="194"/>
    </row>
    <row r="137" spans="1:3" ht="15.75">
      <c r="A137" s="5">
        <v>1</v>
      </c>
      <c r="B137" s="193" t="s">
        <v>117</v>
      </c>
      <c r="C137" s="194">
        <v>12</v>
      </c>
    </row>
    <row r="138" spans="2:3" ht="15.75">
      <c r="B138" s="193"/>
      <c r="C138" s="194"/>
    </row>
    <row r="139" spans="2:3" ht="15.75">
      <c r="B139" s="193"/>
      <c r="C139" s="194"/>
    </row>
    <row r="140" spans="2:3" ht="15.75">
      <c r="B140" s="193" t="s">
        <v>12</v>
      </c>
      <c r="C140" s="194"/>
    </row>
    <row r="141" spans="1:3" ht="15.75">
      <c r="A141" s="5">
        <v>1</v>
      </c>
      <c r="B141" s="193" t="s">
        <v>88</v>
      </c>
      <c r="C141" s="194">
        <v>12</v>
      </c>
    </row>
    <row r="142" spans="2:3" ht="15.75">
      <c r="B142" s="193"/>
      <c r="C142" s="194"/>
    </row>
    <row r="143" spans="2:3" ht="15.75">
      <c r="B143" s="193"/>
      <c r="C143" s="194"/>
    </row>
    <row r="144" spans="2:3" ht="15.75">
      <c r="B144" s="193" t="s">
        <v>17</v>
      </c>
      <c r="C144" s="194"/>
    </row>
    <row r="145" spans="1:3" ht="15.75">
      <c r="A145" s="5">
        <v>1</v>
      </c>
      <c r="B145" s="193" t="s">
        <v>91</v>
      </c>
      <c r="C145" s="194">
        <v>12</v>
      </c>
    </row>
    <row r="146" spans="1:3" ht="15.75">
      <c r="A146" s="5">
        <v>1</v>
      </c>
      <c r="B146" s="193" t="s">
        <v>92</v>
      </c>
      <c r="C146" s="194">
        <v>12</v>
      </c>
    </row>
    <row r="147" spans="2:3" ht="15.75">
      <c r="B147" s="193"/>
      <c r="C147" s="194"/>
    </row>
    <row r="148" spans="2:3" ht="15.75">
      <c r="B148" s="193"/>
      <c r="C148" s="194"/>
    </row>
    <row r="149" spans="2:3" ht="15.75">
      <c r="B149" s="193" t="s">
        <v>326</v>
      </c>
      <c r="C149" s="194"/>
    </row>
    <row r="150" spans="1:3" ht="15.75">
      <c r="A150" s="5">
        <v>1</v>
      </c>
      <c r="B150" s="193" t="s">
        <v>90</v>
      </c>
      <c r="C150" s="194">
        <v>12</v>
      </c>
    </row>
    <row r="151" spans="2:3" ht="15.75">
      <c r="B151" s="193"/>
      <c r="C151" s="194"/>
    </row>
    <row r="152" spans="2:3" ht="15.75">
      <c r="B152" s="193"/>
      <c r="C152" s="194"/>
    </row>
    <row r="153" spans="2:3" ht="15.75">
      <c r="B153" s="193" t="s">
        <v>18</v>
      </c>
      <c r="C153" s="194"/>
    </row>
    <row r="154" spans="1:3" ht="15.75">
      <c r="A154" s="5">
        <v>1</v>
      </c>
      <c r="B154" s="193" t="s">
        <v>90</v>
      </c>
      <c r="C154" s="194">
        <v>12</v>
      </c>
    </row>
    <row r="155" spans="2:3" ht="15.75">
      <c r="B155" s="193"/>
      <c r="C155" s="194"/>
    </row>
    <row r="156" spans="2:3" ht="15.75">
      <c r="B156" s="193"/>
      <c r="C156" s="194"/>
    </row>
    <row r="157" spans="2:3" ht="15.75">
      <c r="B157" s="193" t="s">
        <v>16</v>
      </c>
      <c r="C157" s="194"/>
    </row>
    <row r="158" spans="1:3" ht="15.75">
      <c r="A158" s="5">
        <v>1</v>
      </c>
      <c r="B158" s="193" t="s">
        <v>88</v>
      </c>
      <c r="C158" s="194">
        <v>12</v>
      </c>
    </row>
    <row r="159" spans="2:3" ht="15.75">
      <c r="B159" s="193"/>
      <c r="C159" s="194"/>
    </row>
    <row r="160" spans="2:3" ht="15.75">
      <c r="B160" s="193"/>
      <c r="C160" s="194"/>
    </row>
    <row r="161" spans="2:3" ht="15.75">
      <c r="B161" s="193" t="s">
        <v>55</v>
      </c>
      <c r="C161" s="194"/>
    </row>
    <row r="162" spans="1:3" ht="15.75">
      <c r="A162" s="5">
        <v>1</v>
      </c>
      <c r="B162" s="193" t="s">
        <v>91</v>
      </c>
      <c r="C162" s="194">
        <v>8</v>
      </c>
    </row>
    <row r="163" spans="1:3" ht="15.75">
      <c r="A163" s="5">
        <v>1</v>
      </c>
      <c r="B163" s="193" t="s">
        <v>92</v>
      </c>
      <c r="C163" s="194">
        <v>8</v>
      </c>
    </row>
    <row r="164" spans="2:3" ht="15.75">
      <c r="B164" s="193"/>
      <c r="C164" s="194"/>
    </row>
    <row r="165" spans="2:3" ht="15.75">
      <c r="B165" s="193"/>
      <c r="C165" s="194"/>
    </row>
    <row r="166" spans="2:3" ht="15.75">
      <c r="B166" s="193" t="s">
        <v>28</v>
      </c>
      <c r="C166" s="194"/>
    </row>
    <row r="167" spans="1:3" ht="15.75">
      <c r="A167" s="5">
        <v>1</v>
      </c>
      <c r="B167" s="193" t="s">
        <v>91</v>
      </c>
      <c r="C167" s="194">
        <v>6</v>
      </c>
    </row>
    <row r="168" spans="1:3" ht="15.75">
      <c r="A168" s="5">
        <v>1</v>
      </c>
      <c r="B168" s="193" t="s">
        <v>92</v>
      </c>
      <c r="C168" s="194">
        <v>6</v>
      </c>
    </row>
    <row r="169" spans="1:3" ht="15.75">
      <c r="A169" s="5">
        <v>1</v>
      </c>
      <c r="B169" s="193" t="s">
        <v>21</v>
      </c>
      <c r="C169" s="194">
        <v>6</v>
      </c>
    </row>
    <row r="170" spans="2:3" ht="15.75">
      <c r="B170" s="193"/>
      <c r="C170" s="194"/>
    </row>
    <row r="171" spans="2:3" ht="15.75">
      <c r="B171" s="193"/>
      <c r="C171" s="194"/>
    </row>
    <row r="172" spans="2:3" ht="15.75">
      <c r="B172" s="193" t="s">
        <v>27</v>
      </c>
      <c r="C172" s="194"/>
    </row>
    <row r="173" spans="1:3" ht="15.75">
      <c r="A173" s="5">
        <v>1</v>
      </c>
      <c r="B173" s="193" t="s">
        <v>25</v>
      </c>
      <c r="C173" s="194">
        <f>12-4</f>
        <v>8</v>
      </c>
    </row>
    <row r="174" spans="2:3" ht="15.75">
      <c r="B174" s="193"/>
      <c r="C174" s="194"/>
    </row>
    <row r="175" spans="2:3" ht="15.75">
      <c r="B175" s="193"/>
      <c r="C175" s="194"/>
    </row>
    <row r="176" spans="2:3" ht="15.75">
      <c r="B176" s="193" t="s">
        <v>113</v>
      </c>
      <c r="C176" s="194"/>
    </row>
    <row r="177" spans="1:3" ht="15.75">
      <c r="A177" s="5">
        <v>1</v>
      </c>
      <c r="B177" s="193" t="s">
        <v>116</v>
      </c>
      <c r="C177" s="194">
        <v>12</v>
      </c>
    </row>
    <row r="178" spans="1:3" ht="15.75">
      <c r="A178" s="5">
        <v>1</v>
      </c>
      <c r="B178" s="193" t="s">
        <v>117</v>
      </c>
      <c r="C178" s="194">
        <v>12</v>
      </c>
    </row>
    <row r="179" spans="2:3" ht="15.75">
      <c r="B179" s="193"/>
      <c r="C179" s="194"/>
    </row>
    <row r="180" spans="2:3" ht="15.75">
      <c r="B180" s="193"/>
      <c r="C180" s="194"/>
    </row>
    <row r="181" spans="2:3" ht="15.75">
      <c r="B181" s="193" t="s">
        <v>131</v>
      </c>
      <c r="C181" s="194"/>
    </row>
    <row r="182" spans="1:3" ht="15.75">
      <c r="A182" s="5">
        <v>1</v>
      </c>
      <c r="B182" s="193" t="s">
        <v>117</v>
      </c>
      <c r="C182" s="194">
        <v>12</v>
      </c>
    </row>
    <row r="183" spans="2:3" ht="15.75">
      <c r="B183" s="193"/>
      <c r="C183" s="194"/>
    </row>
    <row r="184" spans="2:3" ht="15.75">
      <c r="B184" s="193"/>
      <c r="C184" s="194"/>
    </row>
    <row r="185" spans="2:3" ht="15.75">
      <c r="B185" s="216" t="s">
        <v>36</v>
      </c>
      <c r="C185" s="194"/>
    </row>
    <row r="186" spans="2:3" ht="15.75">
      <c r="B186" s="193"/>
      <c r="C186" s="194"/>
    </row>
    <row r="187" spans="2:3" ht="15.75">
      <c r="B187" s="193" t="s">
        <v>323</v>
      </c>
      <c r="C187" s="194"/>
    </row>
    <row r="188" spans="1:3" ht="15.75">
      <c r="A188" s="5">
        <v>3</v>
      </c>
      <c r="B188" s="193" t="s">
        <v>91</v>
      </c>
      <c r="C188" s="194">
        <v>6</v>
      </c>
    </row>
    <row r="189" spans="1:3" ht="15.75">
      <c r="A189" s="5">
        <v>1</v>
      </c>
      <c r="B189" s="193" t="s">
        <v>92</v>
      </c>
      <c r="C189" s="194">
        <v>6</v>
      </c>
    </row>
    <row r="190" spans="1:3" ht="15.75">
      <c r="A190" s="5">
        <v>2</v>
      </c>
      <c r="B190" s="193" t="s">
        <v>156</v>
      </c>
      <c r="C190" s="194">
        <f>12-4</f>
        <v>8</v>
      </c>
    </row>
    <row r="191" spans="1:3" ht="15.75">
      <c r="A191" s="5">
        <v>2</v>
      </c>
      <c r="B191" s="193" t="s">
        <v>88</v>
      </c>
      <c r="C191" s="194">
        <f>12-4</f>
        <v>8</v>
      </c>
    </row>
    <row r="192" spans="1:3" ht="15.75">
      <c r="A192" s="5">
        <v>1</v>
      </c>
      <c r="B192" s="193" t="s">
        <v>117</v>
      </c>
      <c r="C192" s="194">
        <v>12</v>
      </c>
    </row>
    <row r="193" spans="2:3" ht="15.75">
      <c r="B193" s="193"/>
      <c r="C193" s="194"/>
    </row>
    <row r="194" spans="2:3" ht="15.75">
      <c r="B194" s="193"/>
      <c r="C194" s="194"/>
    </row>
    <row r="195" spans="2:3" ht="15.75">
      <c r="B195" s="193" t="s">
        <v>23</v>
      </c>
      <c r="C195" s="194"/>
    </row>
    <row r="196" spans="1:3" ht="15.75">
      <c r="A196" s="5">
        <v>1</v>
      </c>
      <c r="B196" s="193" t="s">
        <v>24</v>
      </c>
      <c r="C196" s="194">
        <v>12</v>
      </c>
    </row>
    <row r="197" spans="2:3" ht="15.75">
      <c r="B197" s="193"/>
      <c r="C197" s="194"/>
    </row>
    <row r="198" spans="2:3" ht="15.75">
      <c r="B198" s="193"/>
      <c r="C198" s="194"/>
    </row>
    <row r="199" spans="2:3" ht="15.75">
      <c r="B199" s="193" t="s">
        <v>344</v>
      </c>
      <c r="C199" s="194"/>
    </row>
    <row r="200" spans="1:3" ht="15.75">
      <c r="A200" s="5">
        <v>1</v>
      </c>
      <c r="B200" s="193" t="s">
        <v>24</v>
      </c>
      <c r="C200" s="194">
        <v>12</v>
      </c>
    </row>
    <row r="201" spans="2:3" ht="15.75">
      <c r="B201" s="193"/>
      <c r="C201" s="194"/>
    </row>
    <row r="202" spans="2:3" ht="15.75">
      <c r="B202" s="193"/>
      <c r="C202" s="194"/>
    </row>
    <row r="203" spans="2:3" ht="15.75">
      <c r="B203" s="193"/>
      <c r="C203" s="194"/>
    </row>
    <row r="204" spans="1:3" ht="16.5" thickBot="1">
      <c r="A204" s="5">
        <f>SUM(A206:A209)</f>
        <v>1</v>
      </c>
      <c r="B204" s="182" t="s">
        <v>179</v>
      </c>
      <c r="C204" s="237"/>
    </row>
    <row r="205" spans="2:3" ht="15.75">
      <c r="B205" s="193"/>
      <c r="C205" s="194"/>
    </row>
    <row r="206" spans="2:3" ht="15.75">
      <c r="B206" s="193"/>
      <c r="C206" s="194"/>
    </row>
    <row r="207" spans="2:3" ht="15.75">
      <c r="B207" s="193" t="s">
        <v>65</v>
      </c>
      <c r="C207" s="194"/>
    </row>
    <row r="208" spans="2:3" ht="15.75">
      <c r="B208" s="193" t="s">
        <v>70</v>
      </c>
      <c r="C208" s="194"/>
    </row>
    <row r="209" spans="1:3" ht="15.75">
      <c r="A209" s="5">
        <v>1</v>
      </c>
      <c r="B209" s="193" t="s">
        <v>166</v>
      </c>
      <c r="C209" s="194">
        <v>12</v>
      </c>
    </row>
    <row r="210" spans="2:3" ht="15.75">
      <c r="B210" s="193"/>
      <c r="C210" s="194"/>
    </row>
    <row r="211" spans="2:3" ht="15.75">
      <c r="B211" s="193"/>
      <c r="C211" s="194"/>
    </row>
    <row r="212" spans="2:3" ht="15.75">
      <c r="B212" s="193"/>
      <c r="C212" s="194"/>
    </row>
    <row r="213" spans="1:3" ht="16.5" thickBot="1">
      <c r="A213" s="5">
        <f>+A216</f>
        <v>2</v>
      </c>
      <c r="B213" s="182" t="s">
        <v>180</v>
      </c>
      <c r="C213" s="237"/>
    </row>
    <row r="214" ht="15.75">
      <c r="B214" s="193"/>
    </row>
    <row r="215" spans="2:3" ht="15.75">
      <c r="B215" s="193" t="s">
        <v>95</v>
      </c>
      <c r="C215" s="194"/>
    </row>
    <row r="216" spans="1:3" ht="15.75">
      <c r="A216" s="5">
        <f>3-1</f>
        <v>2</v>
      </c>
      <c r="B216" s="193" t="s">
        <v>150</v>
      </c>
      <c r="C216" s="194">
        <v>12</v>
      </c>
    </row>
    <row r="217" spans="2:3" ht="15.75">
      <c r="B217" s="193"/>
      <c r="C217" s="194"/>
    </row>
    <row r="218" spans="2:3" ht="15.75">
      <c r="B218" s="193"/>
      <c r="C218" s="194"/>
    </row>
    <row r="219" spans="2:3" ht="15.75">
      <c r="B219" s="193"/>
      <c r="C219" s="194"/>
    </row>
    <row r="220" spans="2:3" ht="15.75">
      <c r="B220" s="193"/>
      <c r="C220" s="194"/>
    </row>
    <row r="221" spans="1:3" ht="16.5" thickBot="1">
      <c r="A221" s="5">
        <f>SUM(A224:A243)</f>
        <v>7</v>
      </c>
      <c r="B221" s="182" t="s">
        <v>181</v>
      </c>
      <c r="C221" s="237"/>
    </row>
    <row r="222" ht="15.75">
      <c r="B222" s="193"/>
    </row>
    <row r="223" spans="2:3" ht="15.75">
      <c r="B223" s="193" t="s">
        <v>105</v>
      </c>
      <c r="C223" s="194"/>
    </row>
    <row r="224" spans="1:3" ht="15.75">
      <c r="A224" s="5">
        <v>2</v>
      </c>
      <c r="B224" s="193" t="s">
        <v>151</v>
      </c>
      <c r="C224" s="194">
        <v>11</v>
      </c>
    </row>
    <row r="225" spans="2:3" ht="15.75">
      <c r="B225" s="193"/>
      <c r="C225" s="194"/>
    </row>
    <row r="226" spans="2:3" ht="15.75">
      <c r="B226" s="193" t="s">
        <v>107</v>
      </c>
      <c r="C226" s="194"/>
    </row>
    <row r="227" spans="1:3" ht="15.75">
      <c r="A227" s="5">
        <v>1</v>
      </c>
      <c r="B227" s="193" t="s">
        <v>168</v>
      </c>
      <c r="C227" s="194">
        <v>11</v>
      </c>
    </row>
    <row r="228" spans="2:3" ht="15.75">
      <c r="B228" s="193"/>
      <c r="C228" s="194"/>
    </row>
    <row r="229" spans="2:3" ht="15.75">
      <c r="B229" s="193"/>
      <c r="C229" s="194"/>
    </row>
    <row r="230" spans="2:3" ht="15.75">
      <c r="B230" s="193" t="s">
        <v>170</v>
      </c>
      <c r="C230" s="194"/>
    </row>
    <row r="231" spans="1:3" ht="15.75">
      <c r="A231" s="5">
        <v>1</v>
      </c>
      <c r="B231" s="193" t="s">
        <v>168</v>
      </c>
      <c r="C231" s="194">
        <v>11</v>
      </c>
    </row>
    <row r="232" spans="2:3" ht="15.75">
      <c r="B232" s="193"/>
      <c r="C232" s="194"/>
    </row>
    <row r="233" spans="2:3" ht="15.75">
      <c r="B233" s="193"/>
      <c r="C233" s="194"/>
    </row>
    <row r="234" spans="2:3" ht="15.75">
      <c r="B234" s="193" t="s">
        <v>111</v>
      </c>
      <c r="C234" s="194"/>
    </row>
    <row r="235" spans="1:3" ht="15.75">
      <c r="A235" s="5">
        <v>1</v>
      </c>
      <c r="B235" s="193" t="s">
        <v>168</v>
      </c>
      <c r="C235" s="194">
        <v>6</v>
      </c>
    </row>
    <row r="236" spans="2:3" ht="15.75">
      <c r="B236" s="193"/>
      <c r="C236" s="194"/>
    </row>
    <row r="237" spans="2:3" ht="15.75">
      <c r="B237" s="193"/>
      <c r="C237" s="194"/>
    </row>
    <row r="238" spans="2:3" ht="15.75">
      <c r="B238" s="193" t="s">
        <v>171</v>
      </c>
      <c r="C238" s="194"/>
    </row>
    <row r="239" spans="1:3" ht="15.75">
      <c r="A239" s="5">
        <v>1</v>
      </c>
      <c r="B239" s="193" t="s">
        <v>168</v>
      </c>
      <c r="C239" s="194">
        <v>11</v>
      </c>
    </row>
    <row r="240" spans="2:3" ht="15.75">
      <c r="B240" s="193"/>
      <c r="C240" s="194"/>
    </row>
    <row r="241" spans="2:3" ht="15.75">
      <c r="B241" s="193"/>
      <c r="C241" s="194"/>
    </row>
    <row r="242" spans="2:3" ht="15.75">
      <c r="B242" s="193" t="s">
        <v>172</v>
      </c>
      <c r="C242" s="194"/>
    </row>
    <row r="243" spans="1:3" ht="15.75">
      <c r="A243" s="5">
        <v>1</v>
      </c>
      <c r="B243" s="193" t="s">
        <v>168</v>
      </c>
      <c r="C243" s="194">
        <v>6</v>
      </c>
    </row>
    <row r="244" spans="2:3" ht="15.75">
      <c r="B244" s="193"/>
      <c r="C244" s="194"/>
    </row>
    <row r="245" spans="2:3" ht="15.75">
      <c r="B245" s="193"/>
      <c r="C245" s="194"/>
    </row>
    <row r="246" spans="2:3" ht="15.75">
      <c r="B246" s="193"/>
      <c r="C246" s="194"/>
    </row>
    <row r="247" spans="2:3" ht="15.75">
      <c r="B247" s="193"/>
      <c r="C247" s="238"/>
    </row>
    <row r="248" spans="1:3" s="219" customFormat="1" ht="15.75">
      <c r="A248" s="217"/>
      <c r="B248" s="218"/>
      <c r="C248" s="239"/>
    </row>
    <row r="249" spans="1:3" s="219" customFormat="1" ht="15.75">
      <c r="A249" s="217"/>
      <c r="B249" s="218"/>
      <c r="C249" s="239"/>
    </row>
    <row r="250" spans="2:3" ht="15.75">
      <c r="B250" s="193"/>
      <c r="C250" s="238"/>
    </row>
    <row r="251" spans="2:3" ht="15.75">
      <c r="B251" s="193"/>
      <c r="C251" s="238"/>
    </row>
    <row r="252" spans="2:3" ht="15.75">
      <c r="B252" s="193"/>
      <c r="C252" s="238"/>
    </row>
    <row r="253" spans="2:3" ht="15.75">
      <c r="B253" s="193"/>
      <c r="C253" s="238"/>
    </row>
    <row r="254" spans="2:3" ht="15.75">
      <c r="B254" s="193"/>
      <c r="C254" s="238"/>
    </row>
    <row r="255" spans="2:3" ht="15.75">
      <c r="B255" s="193"/>
      <c r="C255" s="238"/>
    </row>
    <row r="256" spans="2:3" ht="15.75">
      <c r="B256" s="193"/>
      <c r="C256" s="238"/>
    </row>
    <row r="257" spans="2:3" ht="15.75">
      <c r="B257" s="193"/>
      <c r="C257" s="238"/>
    </row>
    <row r="258" spans="2:3" ht="15.75">
      <c r="B258" s="193"/>
      <c r="C258" s="238"/>
    </row>
    <row r="259" spans="2:3" ht="15.75">
      <c r="B259" s="193"/>
      <c r="C259" s="238"/>
    </row>
    <row r="260" spans="2:3" ht="15.75">
      <c r="B260" s="193"/>
      <c r="C260" s="238"/>
    </row>
    <row r="261" spans="2:3" ht="15.75">
      <c r="B261" s="193"/>
      <c r="C261" s="238"/>
    </row>
    <row r="262" spans="2:3" ht="15.75">
      <c r="B262" s="193"/>
      <c r="C262" s="238"/>
    </row>
    <row r="263" spans="2:3" ht="15.75">
      <c r="B263" s="193"/>
      <c r="C263" s="238"/>
    </row>
    <row r="264" spans="2:3" ht="15.75">
      <c r="B264" s="193"/>
      <c r="C264" s="238"/>
    </row>
    <row r="265" spans="2:3" ht="15.75">
      <c r="B265" s="193"/>
      <c r="C265" s="238"/>
    </row>
    <row r="266" spans="2:3" ht="15.75">
      <c r="B266" s="193"/>
      <c r="C266" s="238"/>
    </row>
    <row r="267" spans="2:3" ht="15.75">
      <c r="B267" s="193"/>
      <c r="C267" s="238"/>
    </row>
    <row r="268" spans="2:3" ht="15.75">
      <c r="B268" s="193"/>
      <c r="C268" s="238"/>
    </row>
    <row r="269" spans="2:3" ht="15.75">
      <c r="B269" s="193"/>
      <c r="C269" s="238"/>
    </row>
    <row r="270" spans="2:3" ht="15.75">
      <c r="B270" s="193"/>
      <c r="C270" s="238"/>
    </row>
    <row r="271" spans="2:3" ht="15.75">
      <c r="B271" s="193"/>
      <c r="C271" s="238"/>
    </row>
    <row r="272" spans="2:3" ht="15.75">
      <c r="B272" s="193"/>
      <c r="C272" s="238"/>
    </row>
    <row r="273" spans="2:3" ht="15.75">
      <c r="B273" s="193"/>
      <c r="C273" s="238"/>
    </row>
    <row r="274" spans="2:3" ht="15.75">
      <c r="B274" s="193"/>
      <c r="C274" s="238"/>
    </row>
    <row r="275" spans="2:3" ht="15.75">
      <c r="B275" s="193"/>
      <c r="C275" s="238"/>
    </row>
    <row r="276" spans="2:3" ht="15.75">
      <c r="B276" s="193"/>
      <c r="C276" s="238"/>
    </row>
    <row r="277" spans="2:3" ht="15.75">
      <c r="B277" s="193"/>
      <c r="C277" s="238"/>
    </row>
    <row r="278" spans="2:3" ht="15.75">
      <c r="B278" s="193"/>
      <c r="C278" s="238"/>
    </row>
    <row r="279" spans="2:3" ht="15.75">
      <c r="B279" s="193"/>
      <c r="C279" s="238"/>
    </row>
    <row r="280" spans="2:3" ht="15.75">
      <c r="B280" s="193"/>
      <c r="C280" s="238"/>
    </row>
    <row r="281" spans="2:3" ht="15.75">
      <c r="B281" s="193"/>
      <c r="C281" s="238"/>
    </row>
    <row r="282" spans="2:3" ht="15.75">
      <c r="B282" s="193"/>
      <c r="C282" s="238"/>
    </row>
    <row r="283" spans="2:3" ht="15.75">
      <c r="B283" s="193"/>
      <c r="C283" s="238"/>
    </row>
    <row r="284" spans="2:3" ht="15.75">
      <c r="B284" s="193"/>
      <c r="C284" s="238"/>
    </row>
    <row r="285" spans="2:3" ht="15.75">
      <c r="B285" s="193"/>
      <c r="C285" s="238"/>
    </row>
    <row r="286" spans="2:3" ht="15.75">
      <c r="B286" s="193"/>
      <c r="C286" s="238"/>
    </row>
    <row r="287" spans="2:3" ht="15.75">
      <c r="B287" s="193"/>
      <c r="C287" s="238"/>
    </row>
    <row r="288" spans="2:3" ht="15.75">
      <c r="B288" s="193"/>
      <c r="C288" s="238"/>
    </row>
    <row r="289" spans="2:3" ht="15.75">
      <c r="B289" s="193"/>
      <c r="C289" s="238"/>
    </row>
    <row r="290" spans="2:3" ht="15.75">
      <c r="B290" s="193"/>
      <c r="C290" s="238"/>
    </row>
    <row r="291" spans="2:3" ht="15.75">
      <c r="B291" s="193"/>
      <c r="C291" s="238"/>
    </row>
    <row r="292" spans="2:3" ht="15.75">
      <c r="B292" s="193"/>
      <c r="C292" s="238"/>
    </row>
    <row r="293" spans="2:3" ht="15.75">
      <c r="B293" s="193"/>
      <c r="C293" s="238"/>
    </row>
    <row r="294" spans="2:3" ht="15.75">
      <c r="B294" s="193"/>
      <c r="C294" s="238"/>
    </row>
    <row r="295" spans="2:3" ht="15.75">
      <c r="B295" s="193"/>
      <c r="C295" s="238"/>
    </row>
    <row r="296" spans="2:3" ht="15.75">
      <c r="B296" s="193"/>
      <c r="C296" s="238"/>
    </row>
    <row r="297" spans="2:3" ht="15.75">
      <c r="B297" s="193"/>
      <c r="C297" s="238"/>
    </row>
    <row r="298" spans="2:3" ht="15.75">
      <c r="B298" s="193"/>
      <c r="C298" s="238"/>
    </row>
    <row r="299" spans="2:3" ht="15.75">
      <c r="B299" s="193"/>
      <c r="C299" s="238"/>
    </row>
    <row r="300" spans="2:3" ht="15.75">
      <c r="B300" s="193"/>
      <c r="C300" s="238"/>
    </row>
    <row r="301" spans="2:3" ht="15.75">
      <c r="B301" s="193"/>
      <c r="C301" s="238"/>
    </row>
    <row r="302" spans="2:3" ht="15.75">
      <c r="B302" s="193"/>
      <c r="C302" s="238"/>
    </row>
    <row r="303" spans="2:3" ht="15.75">
      <c r="B303" s="193"/>
      <c r="C303" s="238"/>
    </row>
    <row r="304" spans="2:3" ht="15.75">
      <c r="B304" s="193"/>
      <c r="C304" s="238"/>
    </row>
    <row r="305" spans="2:3" ht="15.75">
      <c r="B305" s="193"/>
      <c r="C305" s="238"/>
    </row>
    <row r="306" spans="2:3" ht="15.75">
      <c r="B306" s="193"/>
      <c r="C306" s="238"/>
    </row>
    <row r="307" spans="2:3" ht="15.75">
      <c r="B307" s="193"/>
      <c r="C307" s="238"/>
    </row>
    <row r="308" spans="2:3" ht="15.75">
      <c r="B308" s="193"/>
      <c r="C308" s="238"/>
    </row>
    <row r="309" spans="2:3" ht="15.75">
      <c r="B309" s="193"/>
      <c r="C309" s="238"/>
    </row>
    <row r="310" spans="2:3" ht="15.75">
      <c r="B310" s="193"/>
      <c r="C310" s="238"/>
    </row>
    <row r="311" spans="2:3" ht="15.75">
      <c r="B311" s="193"/>
      <c r="C311" s="238"/>
    </row>
    <row r="312" spans="2:3" ht="15.75">
      <c r="B312" s="193"/>
      <c r="C312" s="238"/>
    </row>
    <row r="313" spans="2:3" ht="15.75">
      <c r="B313" s="193"/>
      <c r="C313" s="238"/>
    </row>
    <row r="314" spans="2:3" ht="15.75">
      <c r="B314" s="193"/>
      <c r="C314" s="238"/>
    </row>
    <row r="315" spans="2:3" ht="15.75">
      <c r="B315" s="193"/>
      <c r="C315" s="238"/>
    </row>
    <row r="316" spans="2:3" ht="15.75">
      <c r="B316" s="193"/>
      <c r="C316" s="238"/>
    </row>
    <row r="317" spans="2:3" ht="15.75">
      <c r="B317" s="193"/>
      <c r="C317" s="238"/>
    </row>
    <row r="318" spans="2:3" ht="15.75">
      <c r="B318" s="193"/>
      <c r="C318" s="238"/>
    </row>
    <row r="319" spans="2:3" ht="15.75">
      <c r="B319" s="193"/>
      <c r="C319" s="238"/>
    </row>
    <row r="320" spans="2:3" ht="15.75">
      <c r="B320" s="193"/>
      <c r="C320" s="238"/>
    </row>
    <row r="321" spans="2:3" ht="15.75">
      <c r="B321" s="193"/>
      <c r="C321" s="238"/>
    </row>
    <row r="322" spans="2:3" ht="15.75">
      <c r="B322" s="193"/>
      <c r="C322" s="238"/>
    </row>
    <row r="323" spans="2:3" ht="15.75">
      <c r="B323" s="193"/>
      <c r="C323" s="238"/>
    </row>
    <row r="324" spans="2:3" ht="15.75">
      <c r="B324" s="193"/>
      <c r="C324" s="238"/>
    </row>
    <row r="325" spans="2:3" ht="15.75">
      <c r="B325" s="193"/>
      <c r="C325" s="238"/>
    </row>
    <row r="326" spans="2:3" ht="15.75">
      <c r="B326" s="193"/>
      <c r="C326" s="238"/>
    </row>
    <row r="327" spans="2:3" ht="15.75">
      <c r="B327" s="193"/>
      <c r="C327" s="238"/>
    </row>
    <row r="328" spans="2:3" ht="15.75">
      <c r="B328" s="193"/>
      <c r="C328" s="238"/>
    </row>
    <row r="329" spans="2:3" ht="15.75">
      <c r="B329" s="193"/>
      <c r="C329" s="238"/>
    </row>
    <row r="330" spans="2:3" ht="15.75">
      <c r="B330" s="193"/>
      <c r="C330" s="238"/>
    </row>
    <row r="331" spans="2:3" ht="15.75">
      <c r="B331" s="193"/>
      <c r="C331" s="238"/>
    </row>
    <row r="332" spans="2:3" ht="15.75">
      <c r="B332" s="193"/>
      <c r="C332" s="238"/>
    </row>
    <row r="333" spans="2:3" ht="15.75">
      <c r="B333" s="193"/>
      <c r="C333" s="238"/>
    </row>
    <row r="334" spans="2:3" ht="15.75">
      <c r="B334" s="193"/>
      <c r="C334" s="238"/>
    </row>
    <row r="335" spans="2:3" ht="15.75">
      <c r="B335" s="193"/>
      <c r="C335" s="238"/>
    </row>
    <row r="336" spans="2:3" ht="15.75">
      <c r="B336" s="193"/>
      <c r="C336" s="238"/>
    </row>
    <row r="337" spans="2:3" ht="15.75">
      <c r="B337" s="193"/>
      <c r="C337" s="238"/>
    </row>
    <row r="338" spans="2:3" ht="15.75">
      <c r="B338" s="193"/>
      <c r="C338" s="238"/>
    </row>
    <row r="339" spans="2:3" ht="15.75">
      <c r="B339" s="193"/>
      <c r="C339" s="238"/>
    </row>
    <row r="340" spans="2:3" ht="15.75">
      <c r="B340" s="193"/>
      <c r="C340" s="238"/>
    </row>
    <row r="341" spans="2:3" ht="15.75">
      <c r="B341" s="193"/>
      <c r="C341" s="238"/>
    </row>
    <row r="342" spans="2:3" ht="15.75">
      <c r="B342" s="193"/>
      <c r="C342" s="238"/>
    </row>
    <row r="343" spans="2:3" ht="15.75">
      <c r="B343" s="193"/>
      <c r="C343" s="238"/>
    </row>
    <row r="344" spans="2:3" ht="15.75">
      <c r="B344" s="193"/>
      <c r="C344" s="238"/>
    </row>
    <row r="345" spans="2:3" ht="15.75">
      <c r="B345" s="193"/>
      <c r="C345" s="238"/>
    </row>
    <row r="346" spans="2:3" ht="15.75">
      <c r="B346" s="193"/>
      <c r="C346" s="238"/>
    </row>
    <row r="347" spans="2:3" ht="15.75">
      <c r="B347" s="193"/>
      <c r="C347" s="238"/>
    </row>
    <row r="348" spans="2:3" ht="15.75">
      <c r="B348" s="193"/>
      <c r="C348" s="238"/>
    </row>
    <row r="349" spans="2:3" ht="15.75">
      <c r="B349" s="193"/>
      <c r="C349" s="238"/>
    </row>
    <row r="350" spans="2:3" ht="15.75">
      <c r="B350" s="193"/>
      <c r="C350" s="238"/>
    </row>
    <row r="351" spans="2:3" ht="15.75">
      <c r="B351" s="193"/>
      <c r="C351" s="238"/>
    </row>
    <row r="352" spans="2:3" ht="15.75">
      <c r="B352" s="193"/>
      <c r="C352" s="238"/>
    </row>
    <row r="353" spans="2:3" ht="15.75">
      <c r="B353" s="193"/>
      <c r="C353" s="238"/>
    </row>
    <row r="354" spans="2:3" ht="15.75">
      <c r="B354" s="193"/>
      <c r="C354" s="238"/>
    </row>
    <row r="355" spans="2:3" ht="15.75">
      <c r="B355" s="193"/>
      <c r="C355" s="238"/>
    </row>
    <row r="356" spans="2:3" ht="15.75">
      <c r="B356" s="193"/>
      <c r="C356" s="238"/>
    </row>
    <row r="357" spans="2:3" ht="15.75">
      <c r="B357" s="193"/>
      <c r="C357" s="238"/>
    </row>
    <row r="358" spans="2:3" ht="15.75">
      <c r="B358" s="193"/>
      <c r="C358" s="238"/>
    </row>
    <row r="359" spans="2:3" ht="15.75">
      <c r="B359" s="193"/>
      <c r="C359" s="238"/>
    </row>
    <row r="360" spans="2:3" ht="15.75">
      <c r="B360" s="193"/>
      <c r="C360" s="238"/>
    </row>
    <row r="361" spans="2:3" ht="15.75">
      <c r="B361" s="193"/>
      <c r="C361" s="238"/>
    </row>
    <row r="362" spans="2:3" ht="15.75">
      <c r="B362" s="193"/>
      <c r="C362" s="238"/>
    </row>
    <row r="363" spans="2:3" ht="15.75">
      <c r="B363" s="193"/>
      <c r="C363" s="238"/>
    </row>
    <row r="364" spans="2:3" ht="15.75">
      <c r="B364" s="193"/>
      <c r="C364" s="238"/>
    </row>
    <row r="365" spans="2:3" ht="15.75">
      <c r="B365" s="193"/>
      <c r="C365" s="238"/>
    </row>
    <row r="366" spans="2:3" ht="15.75">
      <c r="B366" s="193"/>
      <c r="C366" s="238"/>
    </row>
    <row r="367" spans="2:3" ht="15.75">
      <c r="B367" s="193"/>
      <c r="C367" s="238"/>
    </row>
    <row r="368" spans="2:3" ht="15.75">
      <c r="B368" s="193"/>
      <c r="C368" s="238"/>
    </row>
    <row r="369" spans="2:3" ht="15.75">
      <c r="B369" s="193"/>
      <c r="C369" s="238"/>
    </row>
    <row r="370" spans="2:3" ht="15.75">
      <c r="B370" s="193"/>
      <c r="C370" s="238"/>
    </row>
    <row r="371" spans="2:3" ht="15.75">
      <c r="B371" s="193"/>
      <c r="C371" s="238"/>
    </row>
    <row r="372" spans="2:3" ht="15.75">
      <c r="B372" s="193"/>
      <c r="C372" s="238"/>
    </row>
    <row r="373" spans="2:3" ht="15.75">
      <c r="B373" s="193"/>
      <c r="C373" s="238"/>
    </row>
    <row r="374" spans="2:3" ht="15.75">
      <c r="B374" s="193"/>
      <c r="C374" s="238"/>
    </row>
    <row r="375" spans="2:3" ht="15.75">
      <c r="B375" s="193"/>
      <c r="C375" s="238"/>
    </row>
    <row r="376" spans="2:3" ht="15.75">
      <c r="B376" s="193"/>
      <c r="C376" s="238"/>
    </row>
    <row r="377" spans="2:3" ht="15.75">
      <c r="B377" s="193"/>
      <c r="C377" s="238"/>
    </row>
    <row r="378" spans="2:3" ht="15.75">
      <c r="B378" s="193"/>
      <c r="C378" s="238"/>
    </row>
    <row r="379" spans="2:3" ht="15.75">
      <c r="B379" s="193"/>
      <c r="C379" s="238"/>
    </row>
    <row r="380" spans="2:3" ht="15.75">
      <c r="B380" s="193"/>
      <c r="C380" s="238"/>
    </row>
    <row r="381" spans="2:3" ht="15.75">
      <c r="B381" s="193"/>
      <c r="C381" s="238"/>
    </row>
    <row r="382" spans="2:3" ht="15.75">
      <c r="B382" s="193"/>
      <c r="C382" s="238"/>
    </row>
    <row r="383" spans="2:3" ht="15.75">
      <c r="B383" s="193"/>
      <c r="C383" s="238"/>
    </row>
    <row r="384" spans="2:3" ht="15.75">
      <c r="B384" s="193"/>
      <c r="C384" s="238"/>
    </row>
    <row r="385" spans="2:3" ht="15.75">
      <c r="B385" s="193"/>
      <c r="C385" s="238"/>
    </row>
    <row r="386" spans="2:3" ht="15.75">
      <c r="B386" s="193"/>
      <c r="C386" s="238"/>
    </row>
    <row r="387" spans="2:3" ht="15.75">
      <c r="B387" s="193"/>
      <c r="C387" s="238"/>
    </row>
    <row r="388" spans="2:3" ht="15.75">
      <c r="B388" s="193"/>
      <c r="C388" s="238"/>
    </row>
    <row r="389" spans="2:3" ht="15.75">
      <c r="B389" s="193"/>
      <c r="C389" s="238"/>
    </row>
    <row r="390" spans="2:3" ht="15.75">
      <c r="B390" s="193"/>
      <c r="C390" s="238"/>
    </row>
    <row r="391" spans="2:3" ht="15.75">
      <c r="B391" s="193"/>
      <c r="C391" s="238"/>
    </row>
    <row r="392" spans="2:3" ht="15.75">
      <c r="B392" s="193"/>
      <c r="C392" s="238"/>
    </row>
    <row r="393" spans="2:3" ht="15.75">
      <c r="B393" s="193"/>
      <c r="C393" s="238"/>
    </row>
    <row r="394" spans="2:3" ht="15.75">
      <c r="B394" s="193"/>
      <c r="C394" s="238"/>
    </row>
    <row r="395" spans="2:3" ht="15.75">
      <c r="B395" s="193"/>
      <c r="C395" s="238"/>
    </row>
    <row r="396" spans="2:3" ht="15.75">
      <c r="B396" s="193"/>
      <c r="C396" s="238"/>
    </row>
    <row r="397" spans="2:3" ht="15.75">
      <c r="B397" s="193"/>
      <c r="C397" s="238"/>
    </row>
    <row r="398" spans="2:3" ht="15.75">
      <c r="B398" s="193"/>
      <c r="C398" s="238"/>
    </row>
    <row r="399" spans="2:3" ht="15.75">
      <c r="B399" s="193"/>
      <c r="C399" s="238"/>
    </row>
    <row r="400" spans="2:3" ht="15.75">
      <c r="B400" s="193"/>
      <c r="C400" s="238"/>
    </row>
    <row r="401" spans="2:3" ht="15.75">
      <c r="B401" s="193"/>
      <c r="C401" s="238"/>
    </row>
    <row r="402" spans="2:3" ht="15.75">
      <c r="B402" s="193"/>
      <c r="C402" s="238"/>
    </row>
    <row r="403" spans="2:3" ht="15.75">
      <c r="B403" s="193"/>
      <c r="C403" s="238"/>
    </row>
    <row r="404" spans="2:3" ht="15.75">
      <c r="B404" s="193"/>
      <c r="C404" s="238"/>
    </row>
    <row r="405" spans="2:3" ht="15.75">
      <c r="B405" s="193"/>
      <c r="C405" s="238"/>
    </row>
    <row r="406" spans="2:3" ht="15.75">
      <c r="B406" s="193"/>
      <c r="C406" s="238"/>
    </row>
    <row r="407" spans="2:3" ht="15.75">
      <c r="B407" s="193"/>
      <c r="C407" s="238"/>
    </row>
    <row r="408" spans="2:3" ht="15.75">
      <c r="B408" s="193"/>
      <c r="C408" s="238"/>
    </row>
    <row r="409" spans="2:3" ht="15.75">
      <c r="B409" s="193"/>
      <c r="C409" s="238"/>
    </row>
    <row r="410" spans="2:3" ht="15.75">
      <c r="B410" s="193"/>
      <c r="C410" s="238"/>
    </row>
    <row r="411" spans="2:3" ht="15.75">
      <c r="B411" s="193"/>
      <c r="C411" s="238"/>
    </row>
    <row r="412" spans="2:3" ht="15.75">
      <c r="B412" s="193"/>
      <c r="C412" s="238"/>
    </row>
    <row r="413" spans="2:3" ht="15.75">
      <c r="B413" s="193"/>
      <c r="C413" s="238"/>
    </row>
    <row r="414" spans="2:3" ht="15.75">
      <c r="B414" s="193"/>
      <c r="C414" s="238"/>
    </row>
    <row r="415" spans="2:3" ht="15.75">
      <c r="B415" s="193"/>
      <c r="C415" s="238"/>
    </row>
    <row r="416" spans="2:3" ht="15.75">
      <c r="B416" s="193"/>
      <c r="C416" s="238"/>
    </row>
    <row r="417" spans="2:3" ht="15.75">
      <c r="B417" s="193"/>
      <c r="C417" s="238"/>
    </row>
    <row r="418" spans="2:3" ht="15.75">
      <c r="B418" s="193"/>
      <c r="C418" s="238"/>
    </row>
    <row r="419" spans="2:3" ht="15.75">
      <c r="B419" s="193"/>
      <c r="C419" s="238"/>
    </row>
    <row r="420" spans="2:3" ht="15.75">
      <c r="B420" s="193"/>
      <c r="C420" s="238"/>
    </row>
    <row r="421" spans="2:3" ht="15.75">
      <c r="B421" s="193"/>
      <c r="C421" s="238"/>
    </row>
    <row r="422" spans="2:3" ht="15.75">
      <c r="B422" s="193"/>
      <c r="C422" s="238"/>
    </row>
    <row r="423" spans="2:3" ht="15.75">
      <c r="B423" s="193"/>
      <c r="C423" s="238"/>
    </row>
    <row r="424" spans="2:3" ht="15.75">
      <c r="B424" s="193"/>
      <c r="C424" s="238"/>
    </row>
    <row r="425" spans="2:3" ht="15.75">
      <c r="B425" s="193"/>
      <c r="C425" s="238"/>
    </row>
    <row r="426" spans="2:3" ht="15.75">
      <c r="B426" s="193"/>
      <c r="C426" s="238"/>
    </row>
    <row r="427" spans="2:3" ht="15.75">
      <c r="B427" s="193"/>
      <c r="C427" s="238"/>
    </row>
    <row r="428" spans="2:3" ht="15.75">
      <c r="B428" s="193"/>
      <c r="C428" s="238"/>
    </row>
    <row r="429" spans="2:3" ht="15.75">
      <c r="B429" s="193"/>
      <c r="C429" s="238"/>
    </row>
    <row r="430" spans="2:3" ht="15.75">
      <c r="B430" s="193"/>
      <c r="C430" s="238"/>
    </row>
    <row r="431" spans="2:3" ht="15.75">
      <c r="B431" s="193"/>
      <c r="C431" s="238"/>
    </row>
    <row r="432" spans="2:3" ht="15.75">
      <c r="B432" s="193"/>
      <c r="C432" s="238"/>
    </row>
    <row r="433" spans="2:3" ht="15.75">
      <c r="B433" s="193"/>
      <c r="C433" s="238"/>
    </row>
    <row r="434" spans="2:3" ht="15.75">
      <c r="B434" s="193"/>
      <c r="C434" s="238"/>
    </row>
    <row r="435" spans="2:3" ht="15.75">
      <c r="B435" s="193"/>
      <c r="C435" s="238"/>
    </row>
    <row r="436" spans="2:3" ht="15.75">
      <c r="B436" s="193"/>
      <c r="C436" s="238"/>
    </row>
    <row r="437" spans="2:3" ht="15.75">
      <c r="B437" s="193"/>
      <c r="C437" s="238"/>
    </row>
    <row r="438" spans="2:3" ht="15.75">
      <c r="B438" s="193"/>
      <c r="C438" s="238"/>
    </row>
    <row r="439" spans="2:3" ht="15.75">
      <c r="B439" s="193"/>
      <c r="C439" s="238"/>
    </row>
    <row r="440" spans="2:3" ht="15.75">
      <c r="B440" s="193"/>
      <c r="C440" s="238"/>
    </row>
    <row r="441" spans="2:3" ht="15.75">
      <c r="B441" s="193"/>
      <c r="C441" s="238"/>
    </row>
    <row r="442" spans="2:3" ht="15.75">
      <c r="B442" s="193"/>
      <c r="C442" s="238"/>
    </row>
    <row r="443" spans="2:3" ht="15.75">
      <c r="B443" s="193"/>
      <c r="C443" s="238"/>
    </row>
    <row r="444" spans="2:3" ht="15.75">
      <c r="B444" s="193"/>
      <c r="C444" s="238"/>
    </row>
    <row r="445" spans="2:3" ht="15.75">
      <c r="B445" s="193"/>
      <c r="C445" s="238"/>
    </row>
    <row r="446" spans="2:3" ht="15.75">
      <c r="B446" s="193"/>
      <c r="C446" s="238"/>
    </row>
    <row r="447" spans="2:3" ht="15.75">
      <c r="B447" s="193"/>
      <c r="C447" s="238"/>
    </row>
    <row r="448" spans="2:3" ht="15.75">
      <c r="B448" s="193"/>
      <c r="C448" s="238"/>
    </row>
    <row r="449" spans="2:3" ht="15.75">
      <c r="B449" s="193"/>
      <c r="C449" s="238"/>
    </row>
    <row r="450" spans="2:3" ht="15.75">
      <c r="B450" s="193"/>
      <c r="C450" s="238"/>
    </row>
    <row r="451" spans="2:3" ht="15.75">
      <c r="B451" s="193"/>
      <c r="C451" s="238"/>
    </row>
    <row r="452" spans="2:3" ht="15.75">
      <c r="B452" s="193"/>
      <c r="C452" s="238"/>
    </row>
    <row r="453" spans="2:3" ht="15.75">
      <c r="B453" s="193"/>
      <c r="C453" s="238"/>
    </row>
    <row r="454" spans="2:3" ht="15.75">
      <c r="B454" s="193"/>
      <c r="C454" s="238"/>
    </row>
    <row r="455" spans="2:3" ht="15.75">
      <c r="B455" s="193"/>
      <c r="C455" s="238"/>
    </row>
    <row r="456" spans="2:3" ht="15.75">
      <c r="B456" s="193"/>
      <c r="C456" s="238"/>
    </row>
    <row r="457" spans="2:3" ht="15.75">
      <c r="B457" s="193"/>
      <c r="C457" s="238"/>
    </row>
    <row r="458" spans="2:3" ht="15.75">
      <c r="B458" s="193"/>
      <c r="C458" s="238"/>
    </row>
    <row r="459" spans="2:3" ht="15.75">
      <c r="B459" s="193"/>
      <c r="C459" s="238"/>
    </row>
    <row r="460" spans="2:3" ht="15.75">
      <c r="B460" s="193"/>
      <c r="C460" s="238"/>
    </row>
    <row r="461" spans="2:3" ht="15.75">
      <c r="B461" s="193"/>
      <c r="C461" s="238"/>
    </row>
    <row r="462" spans="2:3" ht="15.75">
      <c r="B462" s="193"/>
      <c r="C462" s="238"/>
    </row>
    <row r="463" spans="2:3" ht="15.75">
      <c r="B463" s="193"/>
      <c r="C463" s="238"/>
    </row>
    <row r="464" spans="2:3" ht="15.75">
      <c r="B464" s="193"/>
      <c r="C464" s="238"/>
    </row>
    <row r="465" spans="2:3" ht="15.75">
      <c r="B465" s="193"/>
      <c r="C465" s="238"/>
    </row>
    <row r="466" spans="2:3" ht="15.75">
      <c r="B466" s="193"/>
      <c r="C466" s="238"/>
    </row>
    <row r="467" spans="2:3" ht="15.75">
      <c r="B467" s="193"/>
      <c r="C467" s="238"/>
    </row>
    <row r="468" spans="2:3" ht="15.75">
      <c r="B468" s="193"/>
      <c r="C468" s="238"/>
    </row>
    <row r="469" spans="2:3" ht="15.75">
      <c r="B469" s="193"/>
      <c r="C469" s="238"/>
    </row>
    <row r="470" spans="2:3" ht="15.75">
      <c r="B470" s="193"/>
      <c r="C470" s="238"/>
    </row>
    <row r="471" spans="2:3" ht="15.75">
      <c r="B471" s="193"/>
      <c r="C471" s="238"/>
    </row>
    <row r="472" spans="2:3" ht="15.75">
      <c r="B472" s="193"/>
      <c r="C472" s="238"/>
    </row>
    <row r="473" spans="2:3" ht="15.75">
      <c r="B473" s="193"/>
      <c r="C473" s="238"/>
    </row>
  </sheetData>
  <mergeCells count="1">
    <mergeCell ref="A1:B1"/>
  </mergeCells>
  <printOptions horizontalCentered="1"/>
  <pageMargins left="0.2755905511811024" right="0.2755905511811024" top="0.53" bottom="0.37" header="0.35433070866141736" footer="0.2362204724409449"/>
  <pageSetup horizontalDpi="600" verticalDpi="600" orientation="portrait" paperSize="123" scale="85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comodin</dc:creator>
  <cp:keywords/>
  <dc:description/>
  <cp:lastModifiedBy>mleiva</cp:lastModifiedBy>
  <cp:lastPrinted>2006-09-07T16:42:31Z</cp:lastPrinted>
  <dcterms:created xsi:type="dcterms:W3CDTF">2001-01-17T09:01:18Z</dcterms:created>
  <dcterms:modified xsi:type="dcterms:W3CDTF">2006-10-04T21:45:32Z</dcterms:modified>
  <cp:category/>
  <cp:version/>
  <cp:contentType/>
  <cp:contentStatus/>
</cp:coreProperties>
</file>