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Ppto.2010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5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1">#REF!</definedName>
    <definedName name="_61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'Ppto.2010'!$A$1:$J$188</definedName>
    <definedName name="as">#REF!</definedName>
  </definedNames>
  <calcPr fullCalcOnLoad="1"/>
</workbook>
</file>

<file path=xl/sharedStrings.xml><?xml version="1.0" encoding="utf-8"?>
<sst xmlns="http://schemas.openxmlformats.org/spreadsheetml/2006/main" count="301" uniqueCount="286">
  <si>
    <t>CÓD.</t>
  </si>
  <si>
    <t>Concepto</t>
  </si>
  <si>
    <t xml:space="preserve">Presupuesto </t>
  </si>
  <si>
    <t>Aporte Local</t>
  </si>
  <si>
    <t>Solicitado</t>
  </si>
  <si>
    <t>Solic. Progr.928</t>
  </si>
  <si>
    <t>Solic. Progr.929</t>
  </si>
  <si>
    <t>Solic. Progr.930</t>
  </si>
  <si>
    <t>Préstamo 1377</t>
  </si>
  <si>
    <t>Solic. Progr.932</t>
  </si>
  <si>
    <t>Prg.  926</t>
  </si>
  <si>
    <t>Prg.  927</t>
  </si>
  <si>
    <t>OIJ</t>
  </si>
  <si>
    <t>Minist.Public</t>
  </si>
  <si>
    <t>Defen.Pública</t>
  </si>
  <si>
    <t>Prog.942</t>
  </si>
  <si>
    <t>Serv. Juristráns.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</si>
  <si>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</si>
  <si>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</si>
  <si>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</si>
  <si>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</si>
  <si>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</si>
  <si>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</si>
  <si>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</si>
  <si>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</si>
  <si>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</si>
  <si>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</si>
  <si>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</si>
  <si>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</si>
  <si>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</si>
  <si>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</si>
  <si>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</si>
  <si>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</si>
  <si>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</si>
  <si>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</si>
  <si>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</si>
  <si>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</si>
  <si>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</si>
  <si>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</si>
  <si>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</si>
  <si>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</si>
  <si>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</si>
  <si>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</si>
  <si>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</si>
  <si>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</si>
  <si>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</si>
  <si>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</si>
  <si>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</si>
  <si>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</si>
  <si>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</si>
  <si>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</si>
  <si>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</si>
  <si>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</si>
  <si>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</si>
  <si>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</si>
  <si>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</si>
  <si>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</si>
  <si>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</si>
  <si>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</si>
  <si>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</si>
  <si>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</si>
  <si>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</si>
  <si>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</si>
  <si>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</si>
  <si>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</si>
  <si>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</si>
  <si>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</si>
  <si>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</si>
  <si>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</si>
  <si>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</si>
  <si>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</si>
  <si>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</si>
  <si>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</si>
  <si>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</si>
  <si>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</si>
  <si>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</si>
  <si>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</si>
  <si>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</si>
  <si>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</si>
  <si>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</si>
  <si>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</si>
  <si>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</si>
  <si>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</si>
  <si>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</si>
  <si>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</si>
  <si>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</si>
  <si>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</si>
  <si>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</si>
  <si>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</si>
  <si>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</si>
  <si>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</si>
  <si>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</si>
  <si>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</si>
  <si>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</si>
  <si>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</si>
  <si>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</si>
  <si>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</si>
  <si>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 xml:space="preserve"> 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</si>
  <si>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</si>
  <si>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</si>
  <si>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</si>
  <si>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</si>
  <si>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</si>
  <si>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</si>
  <si>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</si>
  <si>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</si>
  <si>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</si>
  <si>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</si>
  <si>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</si>
  <si>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</si>
  <si>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</si>
  <si>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</si>
  <si>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</si>
  <si>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</si>
  <si>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</si>
  <si>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</si>
  <si>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</si>
  <si>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</si>
  <si>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</si>
  <si>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</si>
  <si>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</si>
  <si>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</si>
  <si>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</si>
  <si>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</si>
  <si>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</si>
  <si>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</si>
  <si>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</si>
  <si>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</si>
  <si>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</si>
  <si>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</si>
  <si>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</si>
  <si>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</si>
  <si>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</si>
  <si>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</si>
  <si>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</si>
  <si>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</si>
  <si>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</si>
  <si>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</si>
  <si>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</si>
  <si>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</si>
  <si>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</si>
  <si>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</si>
  <si>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</si>
  <si>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</si>
  <si>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</si>
  <si>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</si>
  <si>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</si>
  <si>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</si>
  <si>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</si>
  <si>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</si>
  <si>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</si>
  <si>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</si>
  <si>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</si>
  <si>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</si>
  <si>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</si>
  <si>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</si>
  <si>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</si>
  <si>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</si>
  <si>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</si>
  <si>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</si>
  <si>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</si>
  <si>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</si>
  <si>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</si>
  <si>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</si>
  <si>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</si>
  <si>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</si>
  <si>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</si>
  <si>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</si>
  <si>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</si>
  <si>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</si>
  <si>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</si>
  <si>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</si>
  <si>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</si>
  <si>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</si>
  <si>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</si>
  <si>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</si>
  <si>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</si>
  <si>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</si>
  <si>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</si>
  <si>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</si>
  <si>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</si>
  <si>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</si>
  <si>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</si>
  <si>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</si>
  <si>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</si>
  <si>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</si>
  <si>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</si>
  <si>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</si>
  <si>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</si>
  <si>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</si>
  <si>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</si>
  <si>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</si>
  <si>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</si>
  <si>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</si>
  <si>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</si>
  <si>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</si>
  <si>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</si>
  <si>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</si>
  <si>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</si>
  <si>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</si>
  <si>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</si>
  <si>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</si>
  <si>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</si>
  <si>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</si>
  <si>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</si>
  <si>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</si>
  <si>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</si>
  <si>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</si>
  <si>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</si>
  <si>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</si>
  <si>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</si>
  <si>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</si>
  <si>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</si>
  <si>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</si>
  <si>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</si>
  <si>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</si>
  <si>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</si>
  <si>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</si>
  <si>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</si>
  <si>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</si>
  <si>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</si>
  <si>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</si>
  <si>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</si>
  <si>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</si>
  <si>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</si>
  <si>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</si>
  <si>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</si>
  <si>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</si>
  <si>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</si>
  <si>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</si>
  <si>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</si>
  <si>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</si>
  <si>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</si>
  <si>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</si>
  <si>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</si>
  <si>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</si>
  <si>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</si>
  <si>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</si>
  <si>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</si>
  <si>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</si>
  <si>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</si>
  <si>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</si>
  <si>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</si>
  <si>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</si>
  <si>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</si>
  <si>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</si>
  <si>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</si>
  <si>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</si>
  <si>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</si>
  <si>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</si>
  <si>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</si>
  <si>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</si>
  <si>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</si>
  <si>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</si>
  <si>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</si>
  <si>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</si>
  <si>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</si>
  <si>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</si>
  <si>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</si>
  <si>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</si>
  <si>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</si>
  <si>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</si>
  <si>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</si>
  <si>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</si>
  <si>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</si>
  <si>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</si>
  <si>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</si>
  <si>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</si>
  <si>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</si>
  <si>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</si>
  <si>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</si>
  <si>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</si>
  <si>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</si>
  <si>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</si>
  <si>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</si>
  <si>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</si>
  <si>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</si>
  <si>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</si>
  <si>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</si>
  <si>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</si>
  <si>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</si>
  <si>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</si>
  <si>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</si>
  <si>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</si>
  <si>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</si>
  <si>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PRESUPUESTO APROBADO SEGÚN PROGRAMA, AÑO 2010</t>
  </si>
</sst>
</file>

<file path=xl/styles.xml><?xml version="1.0" encoding="utf-8"?>
<styleSheet xmlns="http://schemas.openxmlformats.org/spreadsheetml/2006/main">
  <numFmts count="4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_-* #,##0.00_-;\-* #,##0.00_-;_-* &quot;-&quot;??_-;_-@_-"/>
    <numFmt numFmtId="171" formatCode="_-* #,##0_-;\-* #,##0_-;_-* &quot;-&quot;??_-;_-@_-"/>
    <numFmt numFmtId="172" formatCode="_(* #,##0_);_(* \(#,##0\);_(* &quot;-&quot;??_);_(@_)"/>
    <numFmt numFmtId="173" formatCode="#,##0.00;[Red]#,##0.00"/>
    <numFmt numFmtId="174" formatCode="000"/>
    <numFmt numFmtId="175" formatCode="0.0%"/>
    <numFmt numFmtId="176" formatCode="[$-1010409]General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_(* #,##0.0_);_(* \(#,##0.0\);_(* &quot;-&quot;??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[$-1010409]#,##0.00;\-#,##0.00"/>
    <numFmt numFmtId="188" formatCode="[$-1010409]#,##0.00%"/>
    <numFmt numFmtId="189" formatCode="[$-1010409]dd/mm/yyyy"/>
    <numFmt numFmtId="190" formatCode="[$-1010409]hh:mm\ \a\.m\./\p\.m\."/>
    <numFmt numFmtId="191" formatCode="#,##0.0"/>
    <numFmt numFmtId="192" formatCode="[$-1010409]#,##0.0%"/>
    <numFmt numFmtId="193" formatCode="[$-1010409]#,##0%"/>
    <numFmt numFmtId="194" formatCode="&quot;₡&quot;#,##0.00"/>
    <numFmt numFmtId="195" formatCode="#,##0;[Red]#,##0"/>
    <numFmt numFmtId="196" formatCode="[$-140A]dddd\,\ dd&quot; de &quot;mmmm&quot; de &quot;yyyy"/>
    <numFmt numFmtId="197" formatCode="[$-1010409]hh:mm\ AM/PM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1.25"/>
      <color indexed="9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b/>
      <sz val="1.5"/>
      <name val="Arial"/>
      <family val="2"/>
    </font>
    <font>
      <sz val="2.75"/>
      <name val="Arial"/>
      <family val="0"/>
    </font>
    <font>
      <b/>
      <sz val="2.5"/>
      <name val="Arial"/>
      <family val="2"/>
    </font>
    <font>
      <b/>
      <sz val="1.5"/>
      <color indexed="9"/>
      <name val="Arial"/>
      <family val="2"/>
    </font>
    <font>
      <sz val="1.75"/>
      <name val="Arial"/>
      <family val="2"/>
    </font>
    <font>
      <b/>
      <i/>
      <sz val="2.2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1.75"/>
      <color indexed="9"/>
      <name val="Arial"/>
      <family val="2"/>
    </font>
    <font>
      <sz val="8.75"/>
      <name val="Arial"/>
      <family val="0"/>
    </font>
    <font>
      <sz val="9.2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3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3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2" fontId="5" fillId="0" borderId="0" xfId="18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3" fontId="6" fillId="0" borderId="0" xfId="18" applyFont="1" applyFill="1" applyAlignment="1">
      <alignment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3" fontId="5" fillId="0" borderId="0" xfId="18" applyFont="1" applyFill="1" applyAlignment="1">
      <alignment/>
    </xf>
    <xf numFmtId="174" fontId="5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3" fontId="5" fillId="0" borderId="0" xfId="18" applyNumberFormat="1" applyFont="1" applyFill="1" applyAlignment="1">
      <alignment horizontal="right"/>
    </xf>
    <xf numFmtId="3" fontId="5" fillId="0" borderId="0" xfId="18" applyNumberFormat="1" applyFont="1" applyFill="1" applyBorder="1" applyAlignment="1">
      <alignment horizontal="right"/>
    </xf>
    <xf numFmtId="3" fontId="6" fillId="0" borderId="0" xfId="18" applyNumberFormat="1" applyFont="1" applyFill="1" applyAlignment="1">
      <alignment horizontal="right"/>
    </xf>
    <xf numFmtId="3" fontId="6" fillId="0" borderId="0" xfId="18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/>
    </xf>
    <xf numFmtId="175" fontId="6" fillId="0" borderId="0" xfId="22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6" fillId="0" borderId="0" xfId="18" applyNumberFormat="1" applyFont="1" applyFill="1" applyAlignment="1">
      <alignment/>
    </xf>
    <xf numFmtId="3" fontId="6" fillId="0" borderId="0" xfId="18" applyNumberFormat="1" applyFont="1" applyFill="1" applyBorder="1" applyAlignment="1">
      <alignment/>
    </xf>
    <xf numFmtId="3" fontId="5" fillId="0" borderId="0" xfId="18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2" fontId="6" fillId="0" borderId="0" xfId="18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34158122"/>
        <c:axId val="38987643"/>
      </c:bar3D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5129532"/>
        <c:axId val="3512605"/>
      </c:bar3D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129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Distribución Porcentual del Presupuesto 2009, Según Programa, 
en miles de millones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27,936
53%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64,283
81.7%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37,430
85.3%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22,177
93.4%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13,456
95.1%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4,226
92.5%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24,779
47%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14,414
18.3%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6,440
14.7%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1,579
6.6%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687
4.9%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341
7.5%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373
100%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31613446"/>
        <c:axId val="16085559"/>
      </c:bar3D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61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0552304"/>
        <c:axId val="27861873"/>
      </c:bar3D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55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5344468"/>
        <c:axId val="3882485"/>
      </c:bar3D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44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9430266"/>
        <c:axId val="42219211"/>
      </c:bar3D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43026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4428580"/>
        <c:axId val="64312901"/>
      </c:bar3D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41945198"/>
        <c:axId val="41962463"/>
      </c:bar3D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9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2117848"/>
        <c:axId val="43516313"/>
      </c:bar3D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6102498"/>
        <c:axId val="35160435"/>
      </c:bar3D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6102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48008460"/>
        <c:axId val="29422957"/>
      </c:bar3D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008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34942366"/>
        <c:axId val="46045839"/>
      </c:bar3D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45839"/>
        <c:crossesAt val="0"/>
        <c:auto val="1"/>
        <c:lblOffset val="100"/>
        <c:noMultiLvlLbl val="0"/>
      </c:catAx>
      <c:valAx>
        <c:axId val="460458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494236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63480022"/>
        <c:axId val="34449287"/>
      </c:bar3D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348002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1608128"/>
        <c:axId val="38928833"/>
      </c:bar3D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4815178"/>
        <c:axId val="66227739"/>
      </c:bar3D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1759368"/>
        <c:axId val="38725449"/>
      </c:bar3D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25449"/>
        <c:crossesAt val="0"/>
        <c:auto val="1"/>
        <c:lblOffset val="100"/>
        <c:noMultiLvlLbl val="0"/>
      </c:catAx>
      <c:valAx>
        <c:axId val="387254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75936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2984722"/>
        <c:axId val="49753635"/>
      </c:bar3D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12125325" y="29937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2" name="Chart 2"/>
        <xdr:cNvGraphicFramePr/>
      </xdr:nvGraphicFramePr>
      <xdr:xfrm>
        <a:off x="12125325" y="29937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3</xdr:col>
      <xdr:colOff>676275</xdr:colOff>
      <xdr:row>151</xdr:row>
      <xdr:rowOff>0</xdr:rowOff>
    </xdr:to>
    <xdr:graphicFrame>
      <xdr:nvGraphicFramePr>
        <xdr:cNvPr id="3" name="Chart 3"/>
        <xdr:cNvGraphicFramePr/>
      </xdr:nvGraphicFramePr>
      <xdr:xfrm>
        <a:off x="666750" y="28794075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151</xdr:row>
      <xdr:rowOff>0</xdr:rowOff>
    </xdr:from>
    <xdr:to>
      <xdr:col>5</xdr:col>
      <xdr:colOff>752475</xdr:colOff>
      <xdr:row>151</xdr:row>
      <xdr:rowOff>0</xdr:rowOff>
    </xdr:to>
    <xdr:graphicFrame>
      <xdr:nvGraphicFramePr>
        <xdr:cNvPr id="4" name="Chart 4"/>
        <xdr:cNvGraphicFramePr/>
      </xdr:nvGraphicFramePr>
      <xdr:xfrm>
        <a:off x="676275" y="28794075"/>
        <a:ext cx="739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151</xdr:row>
      <xdr:rowOff>0</xdr:rowOff>
    </xdr:from>
    <xdr:to>
      <xdr:col>4</xdr:col>
      <xdr:colOff>581025</xdr:colOff>
      <xdr:row>151</xdr:row>
      <xdr:rowOff>0</xdr:rowOff>
    </xdr:to>
    <xdr:graphicFrame>
      <xdr:nvGraphicFramePr>
        <xdr:cNvPr id="5" name="Chart 5"/>
        <xdr:cNvGraphicFramePr/>
      </xdr:nvGraphicFramePr>
      <xdr:xfrm>
        <a:off x="885825" y="28794075"/>
        <a:ext cx="5848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3</xdr:col>
      <xdr:colOff>676275</xdr:colOff>
      <xdr:row>155</xdr:row>
      <xdr:rowOff>0</xdr:rowOff>
    </xdr:to>
    <xdr:graphicFrame>
      <xdr:nvGraphicFramePr>
        <xdr:cNvPr id="6" name="Chart 6"/>
        <xdr:cNvGraphicFramePr/>
      </xdr:nvGraphicFramePr>
      <xdr:xfrm>
        <a:off x="666750" y="29556075"/>
        <a:ext cx="5114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155</xdr:row>
      <xdr:rowOff>0</xdr:rowOff>
    </xdr:from>
    <xdr:to>
      <xdr:col>5</xdr:col>
      <xdr:colOff>752475</xdr:colOff>
      <xdr:row>155</xdr:row>
      <xdr:rowOff>0</xdr:rowOff>
    </xdr:to>
    <xdr:graphicFrame>
      <xdr:nvGraphicFramePr>
        <xdr:cNvPr id="7" name="Chart 7"/>
        <xdr:cNvGraphicFramePr/>
      </xdr:nvGraphicFramePr>
      <xdr:xfrm>
        <a:off x="676275" y="29556075"/>
        <a:ext cx="7391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219075</xdr:colOff>
      <xdr:row>155</xdr:row>
      <xdr:rowOff>0</xdr:rowOff>
    </xdr:from>
    <xdr:to>
      <xdr:col>4</xdr:col>
      <xdr:colOff>581025</xdr:colOff>
      <xdr:row>155</xdr:row>
      <xdr:rowOff>0</xdr:rowOff>
    </xdr:to>
    <xdr:graphicFrame>
      <xdr:nvGraphicFramePr>
        <xdr:cNvPr id="8" name="Chart 8"/>
        <xdr:cNvGraphicFramePr/>
      </xdr:nvGraphicFramePr>
      <xdr:xfrm>
        <a:off x="885825" y="29556075"/>
        <a:ext cx="58483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13</xdr:row>
      <xdr:rowOff>161925</xdr:rowOff>
    </xdr:from>
    <xdr:to>
      <xdr:col>9</xdr:col>
      <xdr:colOff>0</xdr:colOff>
      <xdr:row>34</xdr:row>
      <xdr:rowOff>123825</xdr:rowOff>
    </xdr:to>
    <xdr:graphicFrame>
      <xdr:nvGraphicFramePr>
        <xdr:cNvPr id="9" name="Chart 9"/>
        <xdr:cNvGraphicFramePr/>
      </xdr:nvGraphicFramePr>
      <xdr:xfrm>
        <a:off x="12125325" y="2686050"/>
        <a:ext cx="0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34</xdr:row>
      <xdr:rowOff>104775</xdr:rowOff>
    </xdr:to>
    <xdr:graphicFrame>
      <xdr:nvGraphicFramePr>
        <xdr:cNvPr id="10" name="Chart 10"/>
        <xdr:cNvGraphicFramePr/>
      </xdr:nvGraphicFramePr>
      <xdr:xfrm>
        <a:off x="12125325" y="2143125"/>
        <a:ext cx="0" cy="4486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19</xdr:row>
      <xdr:rowOff>66675</xdr:rowOff>
    </xdr:from>
    <xdr:to>
      <xdr:col>9</xdr:col>
      <xdr:colOff>0</xdr:colOff>
      <xdr:row>41</xdr:row>
      <xdr:rowOff>142875</xdr:rowOff>
    </xdr:to>
    <xdr:graphicFrame>
      <xdr:nvGraphicFramePr>
        <xdr:cNvPr id="11" name="Chart 11"/>
        <xdr:cNvGraphicFramePr/>
      </xdr:nvGraphicFramePr>
      <xdr:xfrm>
        <a:off x="12125325" y="3733800"/>
        <a:ext cx="0" cy="4267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42</xdr:row>
      <xdr:rowOff>104775</xdr:rowOff>
    </xdr:from>
    <xdr:to>
      <xdr:col>9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12125325" y="8153400"/>
        <a:ext cx="0" cy="4610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19</xdr:row>
      <xdr:rowOff>142875</xdr:rowOff>
    </xdr:from>
    <xdr:to>
      <xdr:col>9</xdr:col>
      <xdr:colOff>0</xdr:colOff>
      <xdr:row>40</xdr:row>
      <xdr:rowOff>47625</xdr:rowOff>
    </xdr:to>
    <xdr:graphicFrame>
      <xdr:nvGraphicFramePr>
        <xdr:cNvPr id="13" name="Chart 13"/>
        <xdr:cNvGraphicFramePr/>
      </xdr:nvGraphicFramePr>
      <xdr:xfrm>
        <a:off x="12125325" y="3810000"/>
        <a:ext cx="0" cy="3905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14</xdr:row>
      <xdr:rowOff>104775</xdr:rowOff>
    </xdr:from>
    <xdr:to>
      <xdr:col>9</xdr:col>
      <xdr:colOff>0</xdr:colOff>
      <xdr:row>32</xdr:row>
      <xdr:rowOff>38100</xdr:rowOff>
    </xdr:to>
    <xdr:graphicFrame>
      <xdr:nvGraphicFramePr>
        <xdr:cNvPr id="14" name="Chart 14"/>
        <xdr:cNvGraphicFramePr/>
      </xdr:nvGraphicFramePr>
      <xdr:xfrm>
        <a:off x="12125325" y="2819400"/>
        <a:ext cx="0" cy="3362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155</xdr:row>
      <xdr:rowOff>0</xdr:rowOff>
    </xdr:from>
    <xdr:to>
      <xdr:col>4</xdr:col>
      <xdr:colOff>676275</xdr:colOff>
      <xdr:row>155</xdr:row>
      <xdr:rowOff>0</xdr:rowOff>
    </xdr:to>
    <xdr:graphicFrame>
      <xdr:nvGraphicFramePr>
        <xdr:cNvPr id="15" name="Chart 15"/>
        <xdr:cNvGraphicFramePr/>
      </xdr:nvGraphicFramePr>
      <xdr:xfrm>
        <a:off x="5105400" y="29556075"/>
        <a:ext cx="17240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155</xdr:row>
      <xdr:rowOff>0</xdr:rowOff>
    </xdr:from>
    <xdr:to>
      <xdr:col>5</xdr:col>
      <xdr:colOff>676275</xdr:colOff>
      <xdr:row>155</xdr:row>
      <xdr:rowOff>0</xdr:rowOff>
    </xdr:to>
    <xdr:graphicFrame>
      <xdr:nvGraphicFramePr>
        <xdr:cNvPr id="16" name="Chart 16"/>
        <xdr:cNvGraphicFramePr/>
      </xdr:nvGraphicFramePr>
      <xdr:xfrm>
        <a:off x="5105400" y="29556075"/>
        <a:ext cx="28860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155</xdr:row>
      <xdr:rowOff>0</xdr:rowOff>
    </xdr:from>
    <xdr:to>
      <xdr:col>6</xdr:col>
      <xdr:colOff>676275</xdr:colOff>
      <xdr:row>155</xdr:row>
      <xdr:rowOff>0</xdr:rowOff>
    </xdr:to>
    <xdr:graphicFrame>
      <xdr:nvGraphicFramePr>
        <xdr:cNvPr id="17" name="Chart 17"/>
        <xdr:cNvGraphicFramePr/>
      </xdr:nvGraphicFramePr>
      <xdr:xfrm>
        <a:off x="6153150" y="29556075"/>
        <a:ext cx="30003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155</xdr:row>
      <xdr:rowOff>0</xdr:rowOff>
    </xdr:from>
    <xdr:to>
      <xdr:col>7</xdr:col>
      <xdr:colOff>676275</xdr:colOff>
      <xdr:row>155</xdr:row>
      <xdr:rowOff>0</xdr:rowOff>
    </xdr:to>
    <xdr:graphicFrame>
      <xdr:nvGraphicFramePr>
        <xdr:cNvPr id="18" name="Chart 18"/>
        <xdr:cNvGraphicFramePr/>
      </xdr:nvGraphicFramePr>
      <xdr:xfrm>
        <a:off x="7315200" y="29556075"/>
        <a:ext cx="3000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graphicFrame>
      <xdr:nvGraphicFramePr>
        <xdr:cNvPr id="19" name="Chart 19"/>
        <xdr:cNvGraphicFramePr/>
      </xdr:nvGraphicFramePr>
      <xdr:xfrm>
        <a:off x="8477250" y="29556075"/>
        <a:ext cx="23907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0</xdr:colOff>
      <xdr:row>155</xdr:row>
      <xdr:rowOff>0</xdr:rowOff>
    </xdr:from>
    <xdr:to>
      <xdr:col>8</xdr:col>
      <xdr:colOff>676275</xdr:colOff>
      <xdr:row>155</xdr:row>
      <xdr:rowOff>0</xdr:rowOff>
    </xdr:to>
    <xdr:graphicFrame>
      <xdr:nvGraphicFramePr>
        <xdr:cNvPr id="20" name="Chart 20"/>
        <xdr:cNvGraphicFramePr/>
      </xdr:nvGraphicFramePr>
      <xdr:xfrm>
        <a:off x="9639300" y="29556075"/>
        <a:ext cx="1905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21" name="Chart 21"/>
        <xdr:cNvGraphicFramePr/>
      </xdr:nvGraphicFramePr>
      <xdr:xfrm>
        <a:off x="10868025" y="29556075"/>
        <a:ext cx="12573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4</xdr:col>
      <xdr:colOff>676275</xdr:colOff>
      <xdr:row>151</xdr:row>
      <xdr:rowOff>0</xdr:rowOff>
    </xdr:to>
    <xdr:graphicFrame>
      <xdr:nvGraphicFramePr>
        <xdr:cNvPr id="22" name="Chart 22"/>
        <xdr:cNvGraphicFramePr/>
      </xdr:nvGraphicFramePr>
      <xdr:xfrm>
        <a:off x="5105400" y="28794075"/>
        <a:ext cx="17240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5</xdr:col>
      <xdr:colOff>676275</xdr:colOff>
      <xdr:row>151</xdr:row>
      <xdr:rowOff>0</xdr:rowOff>
    </xdr:to>
    <xdr:graphicFrame>
      <xdr:nvGraphicFramePr>
        <xdr:cNvPr id="23" name="Chart 23"/>
        <xdr:cNvGraphicFramePr/>
      </xdr:nvGraphicFramePr>
      <xdr:xfrm>
        <a:off x="5105400" y="28794075"/>
        <a:ext cx="28860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6</xdr:col>
      <xdr:colOff>676275</xdr:colOff>
      <xdr:row>151</xdr:row>
      <xdr:rowOff>0</xdr:rowOff>
    </xdr:to>
    <xdr:graphicFrame>
      <xdr:nvGraphicFramePr>
        <xdr:cNvPr id="24" name="Chart 24"/>
        <xdr:cNvGraphicFramePr/>
      </xdr:nvGraphicFramePr>
      <xdr:xfrm>
        <a:off x="6153150" y="28794075"/>
        <a:ext cx="30003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151</xdr:row>
      <xdr:rowOff>0</xdr:rowOff>
    </xdr:from>
    <xdr:to>
      <xdr:col>7</xdr:col>
      <xdr:colOff>676275</xdr:colOff>
      <xdr:row>151</xdr:row>
      <xdr:rowOff>0</xdr:rowOff>
    </xdr:to>
    <xdr:graphicFrame>
      <xdr:nvGraphicFramePr>
        <xdr:cNvPr id="25" name="Chart 25"/>
        <xdr:cNvGraphicFramePr/>
      </xdr:nvGraphicFramePr>
      <xdr:xfrm>
        <a:off x="7315200" y="28794075"/>
        <a:ext cx="30003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0</xdr:colOff>
      <xdr:row>151</xdr:row>
      <xdr:rowOff>0</xdr:rowOff>
    </xdr:from>
    <xdr:to>
      <xdr:col>8</xdr:col>
      <xdr:colOff>0</xdr:colOff>
      <xdr:row>151</xdr:row>
      <xdr:rowOff>0</xdr:rowOff>
    </xdr:to>
    <xdr:graphicFrame>
      <xdr:nvGraphicFramePr>
        <xdr:cNvPr id="26" name="Chart 26"/>
        <xdr:cNvGraphicFramePr/>
      </xdr:nvGraphicFramePr>
      <xdr:xfrm>
        <a:off x="8477250" y="28794075"/>
        <a:ext cx="23907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0</xdr:colOff>
      <xdr:row>151</xdr:row>
      <xdr:rowOff>0</xdr:rowOff>
    </xdr:from>
    <xdr:to>
      <xdr:col>8</xdr:col>
      <xdr:colOff>676275</xdr:colOff>
      <xdr:row>151</xdr:row>
      <xdr:rowOff>0</xdr:rowOff>
    </xdr:to>
    <xdr:graphicFrame>
      <xdr:nvGraphicFramePr>
        <xdr:cNvPr id="27" name="Chart 27"/>
        <xdr:cNvGraphicFramePr/>
      </xdr:nvGraphicFramePr>
      <xdr:xfrm>
        <a:off x="9639300" y="28794075"/>
        <a:ext cx="1905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151</xdr:row>
      <xdr:rowOff>0</xdr:rowOff>
    </xdr:to>
    <xdr:graphicFrame>
      <xdr:nvGraphicFramePr>
        <xdr:cNvPr id="28" name="Chart 28"/>
        <xdr:cNvGraphicFramePr/>
      </xdr:nvGraphicFramePr>
      <xdr:xfrm>
        <a:off x="10868025" y="28794075"/>
        <a:ext cx="12573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155</xdr:row>
      <xdr:rowOff>0</xdr:rowOff>
    </xdr:from>
    <xdr:to>
      <xdr:col>4</xdr:col>
      <xdr:colOff>676275</xdr:colOff>
      <xdr:row>155</xdr:row>
      <xdr:rowOff>0</xdr:rowOff>
    </xdr:to>
    <xdr:graphicFrame>
      <xdr:nvGraphicFramePr>
        <xdr:cNvPr id="29" name="Chart 29"/>
        <xdr:cNvGraphicFramePr/>
      </xdr:nvGraphicFramePr>
      <xdr:xfrm>
        <a:off x="5105400" y="29556075"/>
        <a:ext cx="17240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4</xdr:col>
      <xdr:colOff>676275</xdr:colOff>
      <xdr:row>151</xdr:row>
      <xdr:rowOff>0</xdr:rowOff>
    </xdr:to>
    <xdr:graphicFrame>
      <xdr:nvGraphicFramePr>
        <xdr:cNvPr id="30" name="Chart 30"/>
        <xdr:cNvGraphicFramePr/>
      </xdr:nvGraphicFramePr>
      <xdr:xfrm>
        <a:off x="5105400" y="28794075"/>
        <a:ext cx="17240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</xdr:col>
      <xdr:colOff>0</xdr:colOff>
      <xdr:row>155</xdr:row>
      <xdr:rowOff>0</xdr:rowOff>
    </xdr:from>
    <xdr:to>
      <xdr:col>8</xdr:col>
      <xdr:colOff>676275</xdr:colOff>
      <xdr:row>155</xdr:row>
      <xdr:rowOff>0</xdr:rowOff>
    </xdr:to>
    <xdr:graphicFrame>
      <xdr:nvGraphicFramePr>
        <xdr:cNvPr id="31" name="Chart 31"/>
        <xdr:cNvGraphicFramePr/>
      </xdr:nvGraphicFramePr>
      <xdr:xfrm>
        <a:off x="9639300" y="29556075"/>
        <a:ext cx="19050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2" name="Chart 32"/>
        <xdr:cNvGraphicFramePr/>
      </xdr:nvGraphicFramePr>
      <xdr:xfrm>
        <a:off x="10868025" y="29556075"/>
        <a:ext cx="12573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151</xdr:row>
      <xdr:rowOff>0</xdr:rowOff>
    </xdr:from>
    <xdr:to>
      <xdr:col>8</xdr:col>
      <xdr:colOff>676275</xdr:colOff>
      <xdr:row>151</xdr:row>
      <xdr:rowOff>0</xdr:rowOff>
    </xdr:to>
    <xdr:graphicFrame>
      <xdr:nvGraphicFramePr>
        <xdr:cNvPr id="33" name="Chart 33"/>
        <xdr:cNvGraphicFramePr/>
      </xdr:nvGraphicFramePr>
      <xdr:xfrm>
        <a:off x="9639300" y="28794075"/>
        <a:ext cx="19050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151</xdr:row>
      <xdr:rowOff>0</xdr:rowOff>
    </xdr:to>
    <xdr:graphicFrame>
      <xdr:nvGraphicFramePr>
        <xdr:cNvPr id="34" name="Chart 34"/>
        <xdr:cNvGraphicFramePr/>
      </xdr:nvGraphicFramePr>
      <xdr:xfrm>
        <a:off x="10868025" y="28794075"/>
        <a:ext cx="12573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155</xdr:row>
      <xdr:rowOff>0</xdr:rowOff>
    </xdr:from>
    <xdr:to>
      <xdr:col>6</xdr:col>
      <xdr:colOff>676275</xdr:colOff>
      <xdr:row>155</xdr:row>
      <xdr:rowOff>0</xdr:rowOff>
    </xdr:to>
    <xdr:graphicFrame>
      <xdr:nvGraphicFramePr>
        <xdr:cNvPr id="35" name="Chart 35"/>
        <xdr:cNvGraphicFramePr/>
      </xdr:nvGraphicFramePr>
      <xdr:xfrm>
        <a:off x="6153150" y="29556075"/>
        <a:ext cx="30003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</xdr:col>
      <xdr:colOff>0</xdr:colOff>
      <xdr:row>155</xdr:row>
      <xdr:rowOff>0</xdr:rowOff>
    </xdr:from>
    <xdr:to>
      <xdr:col>7</xdr:col>
      <xdr:colOff>676275</xdr:colOff>
      <xdr:row>155</xdr:row>
      <xdr:rowOff>0</xdr:rowOff>
    </xdr:to>
    <xdr:graphicFrame>
      <xdr:nvGraphicFramePr>
        <xdr:cNvPr id="36" name="Chart 36"/>
        <xdr:cNvGraphicFramePr/>
      </xdr:nvGraphicFramePr>
      <xdr:xfrm>
        <a:off x="7315200" y="29556075"/>
        <a:ext cx="30003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graphicFrame>
      <xdr:nvGraphicFramePr>
        <xdr:cNvPr id="37" name="Chart 37"/>
        <xdr:cNvGraphicFramePr/>
      </xdr:nvGraphicFramePr>
      <xdr:xfrm>
        <a:off x="8477250" y="29556075"/>
        <a:ext cx="23907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6</xdr:col>
      <xdr:colOff>676275</xdr:colOff>
      <xdr:row>151</xdr:row>
      <xdr:rowOff>0</xdr:rowOff>
    </xdr:to>
    <xdr:graphicFrame>
      <xdr:nvGraphicFramePr>
        <xdr:cNvPr id="38" name="Chart 38"/>
        <xdr:cNvGraphicFramePr/>
      </xdr:nvGraphicFramePr>
      <xdr:xfrm>
        <a:off x="6153150" y="28794075"/>
        <a:ext cx="3000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0</xdr:colOff>
      <xdr:row>151</xdr:row>
      <xdr:rowOff>0</xdr:rowOff>
    </xdr:from>
    <xdr:to>
      <xdr:col>7</xdr:col>
      <xdr:colOff>676275</xdr:colOff>
      <xdr:row>151</xdr:row>
      <xdr:rowOff>0</xdr:rowOff>
    </xdr:to>
    <xdr:graphicFrame>
      <xdr:nvGraphicFramePr>
        <xdr:cNvPr id="39" name="Chart 39"/>
        <xdr:cNvGraphicFramePr/>
      </xdr:nvGraphicFramePr>
      <xdr:xfrm>
        <a:off x="7315200" y="28794075"/>
        <a:ext cx="30003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0</xdr:colOff>
      <xdr:row>151</xdr:row>
      <xdr:rowOff>0</xdr:rowOff>
    </xdr:from>
    <xdr:to>
      <xdr:col>8</xdr:col>
      <xdr:colOff>0</xdr:colOff>
      <xdr:row>151</xdr:row>
      <xdr:rowOff>0</xdr:rowOff>
    </xdr:to>
    <xdr:graphicFrame>
      <xdr:nvGraphicFramePr>
        <xdr:cNvPr id="40" name="Chart 40"/>
        <xdr:cNvGraphicFramePr/>
      </xdr:nvGraphicFramePr>
      <xdr:xfrm>
        <a:off x="8477250" y="28794075"/>
        <a:ext cx="23907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13</xdr:row>
      <xdr:rowOff>161925</xdr:rowOff>
    </xdr:from>
    <xdr:to>
      <xdr:col>9</xdr:col>
      <xdr:colOff>0</xdr:colOff>
      <xdr:row>34</xdr:row>
      <xdr:rowOff>123825</xdr:rowOff>
    </xdr:to>
    <xdr:graphicFrame>
      <xdr:nvGraphicFramePr>
        <xdr:cNvPr id="41" name="Chart 41"/>
        <xdr:cNvGraphicFramePr/>
      </xdr:nvGraphicFramePr>
      <xdr:xfrm>
        <a:off x="12125325" y="2686050"/>
        <a:ext cx="0" cy="3962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19</xdr:row>
      <xdr:rowOff>66675</xdr:rowOff>
    </xdr:from>
    <xdr:to>
      <xdr:col>9</xdr:col>
      <xdr:colOff>0</xdr:colOff>
      <xdr:row>41</xdr:row>
      <xdr:rowOff>142875</xdr:rowOff>
    </xdr:to>
    <xdr:graphicFrame>
      <xdr:nvGraphicFramePr>
        <xdr:cNvPr id="42" name="Chart 42"/>
        <xdr:cNvGraphicFramePr/>
      </xdr:nvGraphicFramePr>
      <xdr:xfrm>
        <a:off x="12125325" y="3733800"/>
        <a:ext cx="0" cy="4267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0</xdr:colOff>
      <xdr:row>19</xdr:row>
      <xdr:rowOff>142875</xdr:rowOff>
    </xdr:from>
    <xdr:to>
      <xdr:col>9</xdr:col>
      <xdr:colOff>0</xdr:colOff>
      <xdr:row>40</xdr:row>
      <xdr:rowOff>47625</xdr:rowOff>
    </xdr:to>
    <xdr:graphicFrame>
      <xdr:nvGraphicFramePr>
        <xdr:cNvPr id="43" name="Chart 43"/>
        <xdr:cNvGraphicFramePr/>
      </xdr:nvGraphicFramePr>
      <xdr:xfrm>
        <a:off x="12125325" y="3810000"/>
        <a:ext cx="0" cy="39052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14</xdr:row>
      <xdr:rowOff>104775</xdr:rowOff>
    </xdr:from>
    <xdr:to>
      <xdr:col>9</xdr:col>
      <xdr:colOff>0</xdr:colOff>
      <xdr:row>32</xdr:row>
      <xdr:rowOff>38100</xdr:rowOff>
    </xdr:to>
    <xdr:graphicFrame>
      <xdr:nvGraphicFramePr>
        <xdr:cNvPr id="44" name="Chart 44"/>
        <xdr:cNvGraphicFramePr/>
      </xdr:nvGraphicFramePr>
      <xdr:xfrm>
        <a:off x="12125325" y="2819400"/>
        <a:ext cx="0" cy="3362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13</xdr:row>
      <xdr:rowOff>161925</xdr:rowOff>
    </xdr:from>
    <xdr:to>
      <xdr:col>9</xdr:col>
      <xdr:colOff>0</xdr:colOff>
      <xdr:row>34</xdr:row>
      <xdr:rowOff>123825</xdr:rowOff>
    </xdr:to>
    <xdr:graphicFrame>
      <xdr:nvGraphicFramePr>
        <xdr:cNvPr id="45" name="Chart 45"/>
        <xdr:cNvGraphicFramePr/>
      </xdr:nvGraphicFramePr>
      <xdr:xfrm>
        <a:off x="12125325" y="2686050"/>
        <a:ext cx="0" cy="3962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34</xdr:row>
      <xdr:rowOff>104775</xdr:rowOff>
    </xdr:to>
    <xdr:graphicFrame>
      <xdr:nvGraphicFramePr>
        <xdr:cNvPr id="46" name="Chart 46"/>
        <xdr:cNvGraphicFramePr/>
      </xdr:nvGraphicFramePr>
      <xdr:xfrm>
        <a:off x="12125325" y="2143125"/>
        <a:ext cx="0" cy="44862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19</xdr:row>
      <xdr:rowOff>66675</xdr:rowOff>
    </xdr:from>
    <xdr:to>
      <xdr:col>9</xdr:col>
      <xdr:colOff>0</xdr:colOff>
      <xdr:row>41</xdr:row>
      <xdr:rowOff>142875</xdr:rowOff>
    </xdr:to>
    <xdr:graphicFrame>
      <xdr:nvGraphicFramePr>
        <xdr:cNvPr id="47" name="Chart 47"/>
        <xdr:cNvGraphicFramePr/>
      </xdr:nvGraphicFramePr>
      <xdr:xfrm>
        <a:off x="12125325" y="3733800"/>
        <a:ext cx="0" cy="42672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19</xdr:row>
      <xdr:rowOff>142875</xdr:rowOff>
    </xdr:from>
    <xdr:to>
      <xdr:col>9</xdr:col>
      <xdr:colOff>0</xdr:colOff>
      <xdr:row>40</xdr:row>
      <xdr:rowOff>47625</xdr:rowOff>
    </xdr:to>
    <xdr:graphicFrame>
      <xdr:nvGraphicFramePr>
        <xdr:cNvPr id="48" name="Chart 48"/>
        <xdr:cNvGraphicFramePr/>
      </xdr:nvGraphicFramePr>
      <xdr:xfrm>
        <a:off x="12125325" y="3810000"/>
        <a:ext cx="0" cy="39052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14</xdr:row>
      <xdr:rowOff>104775</xdr:rowOff>
    </xdr:from>
    <xdr:to>
      <xdr:col>9</xdr:col>
      <xdr:colOff>0</xdr:colOff>
      <xdr:row>32</xdr:row>
      <xdr:rowOff>38100</xdr:rowOff>
    </xdr:to>
    <xdr:graphicFrame>
      <xdr:nvGraphicFramePr>
        <xdr:cNvPr id="49" name="Chart 49"/>
        <xdr:cNvGraphicFramePr/>
      </xdr:nvGraphicFramePr>
      <xdr:xfrm>
        <a:off x="12125325" y="2819400"/>
        <a:ext cx="0" cy="33623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</xdr:col>
      <xdr:colOff>0</xdr:colOff>
      <xdr:row>13</xdr:row>
      <xdr:rowOff>161925</xdr:rowOff>
    </xdr:from>
    <xdr:to>
      <xdr:col>9</xdr:col>
      <xdr:colOff>0</xdr:colOff>
      <xdr:row>34</xdr:row>
      <xdr:rowOff>123825</xdr:rowOff>
    </xdr:to>
    <xdr:graphicFrame>
      <xdr:nvGraphicFramePr>
        <xdr:cNvPr id="50" name="Chart 50"/>
        <xdr:cNvGraphicFramePr/>
      </xdr:nvGraphicFramePr>
      <xdr:xfrm>
        <a:off x="12125325" y="2686050"/>
        <a:ext cx="0" cy="3962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19</xdr:row>
      <xdr:rowOff>66675</xdr:rowOff>
    </xdr:from>
    <xdr:to>
      <xdr:col>9</xdr:col>
      <xdr:colOff>0</xdr:colOff>
      <xdr:row>41</xdr:row>
      <xdr:rowOff>142875</xdr:rowOff>
    </xdr:to>
    <xdr:graphicFrame>
      <xdr:nvGraphicFramePr>
        <xdr:cNvPr id="51" name="Chart 51"/>
        <xdr:cNvGraphicFramePr/>
      </xdr:nvGraphicFramePr>
      <xdr:xfrm>
        <a:off x="12125325" y="3733800"/>
        <a:ext cx="0" cy="4267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0</xdr:colOff>
      <xdr:row>19</xdr:row>
      <xdr:rowOff>142875</xdr:rowOff>
    </xdr:from>
    <xdr:to>
      <xdr:col>9</xdr:col>
      <xdr:colOff>0</xdr:colOff>
      <xdr:row>40</xdr:row>
      <xdr:rowOff>47625</xdr:rowOff>
    </xdr:to>
    <xdr:graphicFrame>
      <xdr:nvGraphicFramePr>
        <xdr:cNvPr id="52" name="Chart 52"/>
        <xdr:cNvGraphicFramePr/>
      </xdr:nvGraphicFramePr>
      <xdr:xfrm>
        <a:off x="12125325" y="3810000"/>
        <a:ext cx="0" cy="39052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9</xdr:col>
      <xdr:colOff>0</xdr:colOff>
      <xdr:row>14</xdr:row>
      <xdr:rowOff>104775</xdr:rowOff>
    </xdr:from>
    <xdr:to>
      <xdr:col>9</xdr:col>
      <xdr:colOff>0</xdr:colOff>
      <xdr:row>32</xdr:row>
      <xdr:rowOff>38100</xdr:rowOff>
    </xdr:to>
    <xdr:graphicFrame>
      <xdr:nvGraphicFramePr>
        <xdr:cNvPr id="53" name="Chart 53"/>
        <xdr:cNvGraphicFramePr/>
      </xdr:nvGraphicFramePr>
      <xdr:xfrm>
        <a:off x="12125325" y="2819400"/>
        <a:ext cx="0" cy="3362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8"/>
  <sheetViews>
    <sheetView tabSelected="1" zoomScale="75" zoomScaleNormal="75" workbookViewId="0" topLeftCell="A1">
      <pane xSplit="2" ySplit="11" topLeftCell="C6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2.75"/>
  <cols>
    <col min="1" max="1" width="10.00390625" style="15" customWidth="1"/>
    <col min="2" max="2" width="50.8515625" style="1" customWidth="1"/>
    <col min="3" max="4" width="15.7109375" style="1" bestFit="1" customWidth="1"/>
    <col min="5" max="5" width="17.421875" style="1" bestFit="1" customWidth="1"/>
    <col min="6" max="7" width="17.421875" style="1" customWidth="1"/>
    <col min="8" max="8" width="18.421875" style="51" bestFit="1" customWidth="1"/>
    <col min="9" max="9" width="18.8515625" style="52" bestFit="1" customWidth="1"/>
    <col min="10" max="10" width="17.28125" style="1" bestFit="1" customWidth="1"/>
    <col min="11" max="11" width="18.421875" style="1" bestFit="1" customWidth="1"/>
    <col min="12" max="16384" width="11.421875" style="1" customWidth="1"/>
  </cols>
  <sheetData>
    <row r="2" spans="1:10" ht="15.75">
      <c r="A2" s="59" t="s">
        <v>285</v>
      </c>
      <c r="B2" s="59"/>
      <c r="C2" s="59"/>
      <c r="D2" s="59"/>
      <c r="E2" s="59"/>
      <c r="F2" s="59"/>
      <c r="G2" s="59"/>
      <c r="H2" s="59"/>
      <c r="I2" s="59"/>
      <c r="J2" s="59"/>
    </row>
    <row r="3" spans="1:9" ht="15.75">
      <c r="A3" s="59"/>
      <c r="B3" s="59"/>
      <c r="C3" s="59"/>
      <c r="D3" s="59"/>
      <c r="E3" s="59"/>
      <c r="F3" s="59"/>
      <c r="G3" s="59"/>
      <c r="H3" s="59"/>
      <c r="I3" s="59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10" ht="15.75" thickBot="1">
      <c r="A5" s="60"/>
      <c r="B5" s="60"/>
      <c r="C5" s="60"/>
      <c r="D5" s="60"/>
      <c r="E5" s="60"/>
      <c r="F5" s="60"/>
      <c r="G5" s="60"/>
      <c r="H5" s="60"/>
      <c r="I5" s="60"/>
      <c r="J5" s="2"/>
    </row>
    <row r="6" spans="1:10" s="4" customFormat="1" ht="15">
      <c r="A6" s="54" t="s">
        <v>0</v>
      </c>
      <c r="B6" s="54" t="s">
        <v>1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3</v>
      </c>
      <c r="I6" s="3" t="s">
        <v>2</v>
      </c>
      <c r="J6" s="3" t="s">
        <v>2</v>
      </c>
    </row>
    <row r="7" spans="1:10" s="4" customFormat="1" ht="15">
      <c r="A7" s="55"/>
      <c r="B7" s="55"/>
      <c r="C7" s="3" t="s">
        <v>4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4</v>
      </c>
    </row>
    <row r="8" spans="1:10" s="4" customFormat="1" ht="15">
      <c r="A8" s="55"/>
      <c r="B8" s="55"/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7">
        <v>2010</v>
      </c>
    </row>
    <row r="9" spans="1:10" s="4" customFormat="1" ht="15.75" thickBot="1">
      <c r="A9" s="56"/>
      <c r="B9" s="56"/>
      <c r="C9" s="6">
        <v>2010</v>
      </c>
      <c r="D9" s="6">
        <v>2010</v>
      </c>
      <c r="E9" s="6">
        <v>2010</v>
      </c>
      <c r="F9" s="6">
        <v>2010</v>
      </c>
      <c r="G9" s="6">
        <v>2010</v>
      </c>
      <c r="H9" s="6">
        <v>2010</v>
      </c>
      <c r="I9" s="6">
        <v>2010</v>
      </c>
      <c r="J9" s="58"/>
    </row>
    <row r="10" spans="2:11" s="7" customFormat="1" ht="15">
      <c r="B10" s="8"/>
      <c r="C10" s="9"/>
      <c r="D10" s="9"/>
      <c r="E10" s="9"/>
      <c r="F10" s="9"/>
      <c r="G10" s="9"/>
      <c r="H10" s="9"/>
      <c r="I10" s="9"/>
      <c r="J10" s="10"/>
      <c r="K10" s="11"/>
    </row>
    <row r="11" spans="1:11" s="14" customFormat="1" ht="15">
      <c r="A11" s="12" t="s">
        <v>17</v>
      </c>
      <c r="B11" s="13" t="s">
        <v>18</v>
      </c>
      <c r="C11" s="10">
        <f>+C13+C45+C105+C142+C163+C182</f>
        <v>48461290000</v>
      </c>
      <c r="D11" s="10">
        <f>+D13+D45+D105+D142+D163+D182</f>
        <v>81366000000</v>
      </c>
      <c r="E11" s="10">
        <f>+E13+E45+E105+E142+E163+E182</f>
        <v>51452383000</v>
      </c>
      <c r="F11" s="10">
        <f>+F13+F45+F105+F142+F163+F182</f>
        <v>31443742000</v>
      </c>
      <c r="G11" s="10">
        <f>+G13+G45+G105+G142+G163+G182</f>
        <v>17836257000</v>
      </c>
      <c r="H11" s="10">
        <f>+H13+H45+H105+H142+H163+H182</f>
        <v>414938000</v>
      </c>
      <c r="I11" s="10">
        <f>+I13+I45+I105+I142+I163+I182</f>
        <v>4612390000</v>
      </c>
      <c r="J11" s="10">
        <f>+J13+J45+J105+J142+J163+J182</f>
        <v>235587000000</v>
      </c>
      <c r="K11" s="53"/>
    </row>
    <row r="12" spans="2:11" ht="15">
      <c r="B12" s="16"/>
      <c r="C12" s="17"/>
      <c r="D12" s="17"/>
      <c r="E12" s="17"/>
      <c r="F12" s="17"/>
      <c r="G12" s="17"/>
      <c r="H12" s="17"/>
      <c r="I12" s="18"/>
      <c r="J12" s="10"/>
      <c r="K12" s="19"/>
    </row>
    <row r="13" spans="1:11" s="14" customFormat="1" ht="15">
      <c r="A13" s="12">
        <v>0</v>
      </c>
      <c r="B13" s="13" t="s">
        <v>19</v>
      </c>
      <c r="C13" s="10">
        <f aca="true" t="shared" si="0" ref="C13:J13">+C15+C20+C27+C34+C38</f>
        <v>34045191042</v>
      </c>
      <c r="D13" s="10">
        <f t="shared" si="0"/>
        <v>77266771160</v>
      </c>
      <c r="E13" s="10">
        <f t="shared" si="0"/>
        <v>46043284948</v>
      </c>
      <c r="F13" s="10">
        <f t="shared" si="0"/>
        <v>29501578409</v>
      </c>
      <c r="G13" s="10">
        <f t="shared" si="0"/>
        <v>17181383897</v>
      </c>
      <c r="H13" s="10">
        <f t="shared" si="0"/>
        <v>0</v>
      </c>
      <c r="I13" s="10">
        <f t="shared" si="0"/>
        <v>4287783202</v>
      </c>
      <c r="J13" s="10">
        <f t="shared" si="0"/>
        <v>208325992658</v>
      </c>
      <c r="K13" s="19"/>
    </row>
    <row r="14" spans="1:11" ht="15">
      <c r="A14" s="20"/>
      <c r="B14" s="21"/>
      <c r="C14" s="22"/>
      <c r="D14" s="22"/>
      <c r="E14" s="22"/>
      <c r="F14" s="22"/>
      <c r="G14" s="22"/>
      <c r="H14" s="22"/>
      <c r="I14" s="23"/>
      <c r="J14" s="10"/>
      <c r="K14" s="24"/>
    </row>
    <row r="15" spans="1:10" s="14" customFormat="1" ht="15">
      <c r="A15" s="20" t="s">
        <v>20</v>
      </c>
      <c r="B15" s="21" t="s">
        <v>21</v>
      </c>
      <c r="C15" s="22">
        <f aca="true" t="shared" si="1" ref="C15:I15">SUM(C16:C18)</f>
        <v>11647613886</v>
      </c>
      <c r="D15" s="22">
        <f t="shared" si="1"/>
        <v>24921356183</v>
      </c>
      <c r="E15" s="22">
        <f t="shared" si="1"/>
        <v>14245505992</v>
      </c>
      <c r="F15" s="22">
        <f t="shared" si="1"/>
        <v>9129251842</v>
      </c>
      <c r="G15" s="22">
        <f t="shared" si="1"/>
        <v>4975183403</v>
      </c>
      <c r="H15" s="22">
        <f t="shared" si="1"/>
        <v>0</v>
      </c>
      <c r="I15" s="23">
        <f t="shared" si="1"/>
        <v>1443703631</v>
      </c>
      <c r="J15" s="10">
        <f>SUM(C15:I15)</f>
        <v>66362614937</v>
      </c>
    </row>
    <row r="16" spans="1:10" ht="15">
      <c r="A16" s="25" t="s">
        <v>22</v>
      </c>
      <c r="B16" s="26" t="s">
        <v>23</v>
      </c>
      <c r="C16" s="27">
        <v>10661910000</v>
      </c>
      <c r="D16" s="27">
        <v>21657911000</v>
      </c>
      <c r="E16" s="27">
        <v>12991130000</v>
      </c>
      <c r="F16" s="27">
        <f>7656335000+547981100</f>
        <v>8204316100</v>
      </c>
      <c r="G16" s="27">
        <v>4431924000</v>
      </c>
      <c r="H16" s="27">
        <v>0</v>
      </c>
      <c r="I16" s="28">
        <v>1371605000</v>
      </c>
      <c r="J16" s="10">
        <f>SUM(C16:I16)</f>
        <v>59318796100</v>
      </c>
    </row>
    <row r="17" spans="1:10" ht="15">
      <c r="A17" s="25" t="s">
        <v>24</v>
      </c>
      <c r="B17" s="26" t="s">
        <v>25</v>
      </c>
      <c r="C17" s="27">
        <v>315267000</v>
      </c>
      <c r="D17" s="27">
        <v>1933427000</v>
      </c>
      <c r="E17" s="27">
        <v>777278000</v>
      </c>
      <c r="F17" s="27">
        <f>1092139000-547981100</f>
        <v>544157900</v>
      </c>
      <c r="G17" s="27">
        <v>279112000</v>
      </c>
      <c r="H17" s="27">
        <v>0</v>
      </c>
      <c r="I17" s="28">
        <v>22708000</v>
      </c>
      <c r="J17" s="10">
        <f>SUM(C17:I17)</f>
        <v>3871949900</v>
      </c>
    </row>
    <row r="18" spans="1:10" ht="15">
      <c r="A18" s="25" t="s">
        <v>26</v>
      </c>
      <c r="B18" s="26" t="s">
        <v>27</v>
      </c>
      <c r="C18" s="27">
        <v>670436886</v>
      </c>
      <c r="D18" s="27">
        <v>1330018183</v>
      </c>
      <c r="E18" s="27">
        <v>477097992</v>
      </c>
      <c r="F18" s="27">
        <v>380777842</v>
      </c>
      <c r="G18" s="27">
        <v>264147403</v>
      </c>
      <c r="H18" s="27">
        <v>0</v>
      </c>
      <c r="I18" s="28">
        <v>49390631</v>
      </c>
      <c r="J18" s="10">
        <f>SUM(C18:I18)</f>
        <v>3171868937</v>
      </c>
    </row>
    <row r="19" spans="1:10" ht="15">
      <c r="A19" s="25"/>
      <c r="B19" s="26"/>
      <c r="C19" s="27"/>
      <c r="D19" s="27"/>
      <c r="E19" s="27"/>
      <c r="F19" s="27"/>
      <c r="G19" s="27"/>
      <c r="H19" s="17"/>
      <c r="I19" s="28"/>
      <c r="J19" s="10"/>
    </row>
    <row r="20" spans="1:10" s="14" customFormat="1" ht="15">
      <c r="A20" s="20" t="s">
        <v>28</v>
      </c>
      <c r="B20" s="21" t="s">
        <v>29</v>
      </c>
      <c r="C20" s="22">
        <f aca="true" t="shared" si="2" ref="C20:I20">SUM(C21:C25)</f>
        <v>270776430</v>
      </c>
      <c r="D20" s="22">
        <f t="shared" si="2"/>
        <v>588390946</v>
      </c>
      <c r="E20" s="22">
        <f t="shared" si="2"/>
        <v>2247386142</v>
      </c>
      <c r="F20" s="22">
        <f t="shared" si="2"/>
        <v>372155748</v>
      </c>
      <c r="G20" s="22">
        <f t="shared" si="2"/>
        <v>194773783</v>
      </c>
      <c r="H20" s="22">
        <f t="shared" si="2"/>
        <v>0</v>
      </c>
      <c r="I20" s="23">
        <f t="shared" si="2"/>
        <v>63620766</v>
      </c>
      <c r="J20" s="10">
        <f aca="true" t="shared" si="3" ref="J20:J25">SUM(C20:I20)</f>
        <v>3737103815</v>
      </c>
    </row>
    <row r="21" spans="1:10" ht="15">
      <c r="A21" s="25" t="s">
        <v>30</v>
      </c>
      <c r="B21" s="26" t="s">
        <v>31</v>
      </c>
      <c r="C21" s="27">
        <v>253331268</v>
      </c>
      <c r="D21" s="27">
        <v>392686917</v>
      </c>
      <c r="E21" s="27">
        <v>1129540645</v>
      </c>
      <c r="F21" s="27">
        <v>323855122</v>
      </c>
      <c r="G21" s="27">
        <v>162459108</v>
      </c>
      <c r="H21" s="27">
        <v>0</v>
      </c>
      <c r="I21" s="28">
        <v>35341910</v>
      </c>
      <c r="J21" s="10">
        <f t="shared" si="3"/>
        <v>2297214970</v>
      </c>
    </row>
    <row r="22" spans="1:10" ht="15">
      <c r="A22" s="25" t="s">
        <v>32</v>
      </c>
      <c r="B22" s="26" t="s">
        <v>33</v>
      </c>
      <c r="C22" s="27">
        <v>1100580</v>
      </c>
      <c r="D22" s="27">
        <v>99052200</v>
      </c>
      <c r="E22" s="27">
        <v>0</v>
      </c>
      <c r="F22" s="27">
        <v>1650870</v>
      </c>
      <c r="G22" s="27">
        <v>1650870</v>
      </c>
      <c r="H22" s="27">
        <v>0</v>
      </c>
      <c r="I22" s="28">
        <v>1100580</v>
      </c>
      <c r="J22" s="10">
        <f t="shared" si="3"/>
        <v>104555100</v>
      </c>
    </row>
    <row r="23" spans="1:10" ht="15">
      <c r="A23" s="25" t="s">
        <v>34</v>
      </c>
      <c r="B23" s="26" t="s">
        <v>35</v>
      </c>
      <c r="C23" s="27">
        <v>5999130</v>
      </c>
      <c r="D23" s="27">
        <v>49181029</v>
      </c>
      <c r="E23" s="27">
        <v>1108616537</v>
      </c>
      <c r="F23" s="27">
        <v>43441772</v>
      </c>
      <c r="G23" s="27">
        <v>26037649</v>
      </c>
      <c r="H23" s="27">
        <v>0</v>
      </c>
      <c r="I23" s="28">
        <v>25477018</v>
      </c>
      <c r="J23" s="10">
        <f t="shared" si="3"/>
        <v>1258753135</v>
      </c>
    </row>
    <row r="24" spans="1:10" ht="15">
      <c r="A24" s="25" t="s">
        <v>36</v>
      </c>
      <c r="B24" s="26" t="s">
        <v>37</v>
      </c>
      <c r="C24" s="27">
        <v>8804640</v>
      </c>
      <c r="D24" s="27">
        <v>25459200</v>
      </c>
      <c r="E24" s="27">
        <v>9228960</v>
      </c>
      <c r="F24" s="27">
        <v>2657694</v>
      </c>
      <c r="G24" s="27">
        <v>4075866</v>
      </c>
      <c r="H24" s="27">
        <v>0</v>
      </c>
      <c r="I24" s="28">
        <v>1591200</v>
      </c>
      <c r="J24" s="10">
        <f t="shared" si="3"/>
        <v>51817560</v>
      </c>
    </row>
    <row r="25" spans="1:10" ht="15">
      <c r="A25" s="25" t="s">
        <v>38</v>
      </c>
      <c r="B25" s="26" t="s">
        <v>39</v>
      </c>
      <c r="C25" s="27">
        <v>1540812</v>
      </c>
      <c r="D25" s="27">
        <v>22011600</v>
      </c>
      <c r="E25" s="27">
        <v>0</v>
      </c>
      <c r="F25" s="27">
        <v>550290</v>
      </c>
      <c r="G25" s="27">
        <v>550290</v>
      </c>
      <c r="H25" s="27">
        <v>0</v>
      </c>
      <c r="I25" s="28">
        <v>110058</v>
      </c>
      <c r="J25" s="10">
        <f t="shared" si="3"/>
        <v>24763050</v>
      </c>
    </row>
    <row r="26" spans="1:10" ht="15">
      <c r="A26" s="25"/>
      <c r="B26" s="26"/>
      <c r="C26" s="27"/>
      <c r="D26" s="27"/>
      <c r="E26" s="27"/>
      <c r="F26" s="27"/>
      <c r="G26" s="27"/>
      <c r="H26" s="17"/>
      <c r="I26" s="28"/>
      <c r="J26" s="10"/>
    </row>
    <row r="27" spans="1:10" ht="15">
      <c r="A27" s="20" t="s">
        <v>40</v>
      </c>
      <c r="B27" s="21" t="s">
        <v>41</v>
      </c>
      <c r="C27" s="29">
        <f aca="true" t="shared" si="4" ref="C27:I27">SUM(C28:C32)</f>
        <v>15263717807</v>
      </c>
      <c r="D27" s="29">
        <f t="shared" si="4"/>
        <v>36475444261</v>
      </c>
      <c r="E27" s="29">
        <f t="shared" si="4"/>
        <v>20337567843</v>
      </c>
      <c r="F27" s="29">
        <f t="shared" si="4"/>
        <v>14182613300</v>
      </c>
      <c r="G27" s="29">
        <f t="shared" si="4"/>
        <v>8628131556</v>
      </c>
      <c r="H27" s="29">
        <f t="shared" si="4"/>
        <v>0</v>
      </c>
      <c r="I27" s="30">
        <f t="shared" si="4"/>
        <v>1930283105</v>
      </c>
      <c r="J27" s="10">
        <f aca="true" t="shared" si="5" ref="J27:J32">SUM(C27:I27)</f>
        <v>96817757872</v>
      </c>
    </row>
    <row r="28" spans="1:10" ht="15">
      <c r="A28" s="25" t="s">
        <v>42</v>
      </c>
      <c r="B28" s="26" t="s">
        <v>43</v>
      </c>
      <c r="C28" s="27">
        <v>3542534066</v>
      </c>
      <c r="D28" s="27">
        <v>7891079837</v>
      </c>
      <c r="E28" s="27">
        <v>4763050890</v>
      </c>
      <c r="F28" s="27">
        <v>2282177973</v>
      </c>
      <c r="G28" s="27">
        <v>1323716231</v>
      </c>
      <c r="H28" s="27">
        <v>0</v>
      </c>
      <c r="I28" s="28">
        <v>491737581</v>
      </c>
      <c r="J28" s="10">
        <f t="shared" si="5"/>
        <v>20294296578</v>
      </c>
    </row>
    <row r="29" spans="1:10" ht="15">
      <c r="A29" s="25" t="s">
        <v>44</v>
      </c>
      <c r="B29" s="26" t="s">
        <v>45</v>
      </c>
      <c r="C29" s="27">
        <v>3399002098</v>
      </c>
      <c r="D29" s="27">
        <v>9130826744</v>
      </c>
      <c r="E29" s="27">
        <v>1602830553</v>
      </c>
      <c r="F29" s="27">
        <v>4249262655</v>
      </c>
      <c r="G29" s="27">
        <v>2748928965</v>
      </c>
      <c r="H29" s="27">
        <v>0</v>
      </c>
      <c r="I29" s="28">
        <v>360105643</v>
      </c>
      <c r="J29" s="10">
        <f t="shared" si="5"/>
        <v>21490956658</v>
      </c>
    </row>
    <row r="30" spans="1:11" ht="15">
      <c r="A30" s="25" t="s">
        <v>46</v>
      </c>
      <c r="B30" s="26" t="s">
        <v>47</v>
      </c>
      <c r="C30" s="27">
        <v>2090931403</v>
      </c>
      <c r="D30" s="27">
        <v>4768091673</v>
      </c>
      <c r="E30" s="27">
        <v>2833112372</v>
      </c>
      <c r="F30" s="27">
        <v>1821847784</v>
      </c>
      <c r="G30" s="27">
        <v>1061391478</v>
      </c>
      <c r="H30" s="27">
        <f>+(H15+H20+H28+H29+H31+H32)/12</f>
        <v>0</v>
      </c>
      <c r="I30" s="27">
        <v>264431334</v>
      </c>
      <c r="J30" s="10">
        <f t="shared" si="5"/>
        <v>12839806044</v>
      </c>
      <c r="K30" s="31"/>
    </row>
    <row r="31" spans="1:10" ht="15">
      <c r="A31" s="25" t="s">
        <v>48</v>
      </c>
      <c r="B31" s="26" t="s">
        <v>49</v>
      </c>
      <c r="C31" s="27">
        <v>1621068000</v>
      </c>
      <c r="D31" s="27">
        <v>3582736000</v>
      </c>
      <c r="E31" s="27">
        <v>1816823000</v>
      </c>
      <c r="F31" s="27">
        <v>1260685000</v>
      </c>
      <c r="G31" s="27">
        <v>803778000</v>
      </c>
      <c r="H31" s="27">
        <v>0</v>
      </c>
      <c r="I31" s="27">
        <v>211440000</v>
      </c>
      <c r="J31" s="10">
        <f t="shared" si="5"/>
        <v>9296530000</v>
      </c>
    </row>
    <row r="32" spans="1:10" ht="15">
      <c r="A32" s="25" t="s">
        <v>50</v>
      </c>
      <c r="B32" s="26" t="s">
        <v>51</v>
      </c>
      <c r="C32" s="27">
        <v>4610182240</v>
      </c>
      <c r="D32" s="27">
        <v>11102710007</v>
      </c>
      <c r="E32" s="27">
        <v>9321751028</v>
      </c>
      <c r="F32" s="27">
        <v>4568639888</v>
      </c>
      <c r="G32" s="27">
        <v>2690316882</v>
      </c>
      <c r="H32" s="27">
        <v>0</v>
      </c>
      <c r="I32" s="28">
        <v>602568547</v>
      </c>
      <c r="J32" s="10">
        <f t="shared" si="5"/>
        <v>32896168592</v>
      </c>
    </row>
    <row r="33" spans="3:10" ht="15">
      <c r="C33" s="27"/>
      <c r="D33" s="27"/>
      <c r="E33" s="27"/>
      <c r="F33" s="27"/>
      <c r="G33" s="27"/>
      <c r="H33" s="1"/>
      <c r="I33" s="28"/>
      <c r="J33" s="10"/>
    </row>
    <row r="34" spans="1:10" ht="15">
      <c r="A34" s="20" t="s">
        <v>52</v>
      </c>
      <c r="B34" s="21" t="s">
        <v>53</v>
      </c>
      <c r="C34" s="22">
        <f aca="true" t="shared" si="6" ref="C34:I34">SUM(C35:C36)</f>
        <v>2446389741</v>
      </c>
      <c r="D34" s="22">
        <f t="shared" si="6"/>
        <v>5578667257</v>
      </c>
      <c r="E34" s="22">
        <f t="shared" si="6"/>
        <v>3314741474</v>
      </c>
      <c r="F34" s="22">
        <f t="shared" si="6"/>
        <v>2131561907</v>
      </c>
      <c r="G34" s="22">
        <f t="shared" si="6"/>
        <v>1241828029</v>
      </c>
      <c r="H34" s="22">
        <f t="shared" si="6"/>
        <v>0</v>
      </c>
      <c r="I34" s="23">
        <f t="shared" si="6"/>
        <v>309384660</v>
      </c>
      <c r="J34" s="10">
        <f>SUM(C34:I34)</f>
        <v>15022573068</v>
      </c>
    </row>
    <row r="35" spans="1:10" ht="15">
      <c r="A35" s="25" t="s">
        <v>54</v>
      </c>
      <c r="B35" s="26" t="s">
        <v>55</v>
      </c>
      <c r="C35" s="27">
        <v>2320933857</v>
      </c>
      <c r="D35" s="27">
        <v>5292581757</v>
      </c>
      <c r="E35" s="27">
        <v>3144754732</v>
      </c>
      <c r="F35" s="27">
        <v>2022251040</v>
      </c>
      <c r="G35" s="27">
        <v>1178144540</v>
      </c>
      <c r="H35" s="27">
        <f>+(H15+H20+H27-H30)*9.25%</f>
        <v>0</v>
      </c>
      <c r="I35" s="27">
        <v>293518780</v>
      </c>
      <c r="J35" s="10">
        <f>SUM(C35:I35)</f>
        <v>14252184706</v>
      </c>
    </row>
    <row r="36" spans="1:10" ht="15">
      <c r="A36" s="25" t="s">
        <v>56</v>
      </c>
      <c r="B36" s="26" t="s">
        <v>57</v>
      </c>
      <c r="C36" s="27">
        <v>125455884</v>
      </c>
      <c r="D36" s="27">
        <v>286085500</v>
      </c>
      <c r="E36" s="27">
        <v>169986742</v>
      </c>
      <c r="F36" s="27">
        <v>109310867</v>
      </c>
      <c r="G36" s="27">
        <v>63683489</v>
      </c>
      <c r="H36" s="27">
        <f>+(H15+H20+H27-H30)*0.5%</f>
        <v>0</v>
      </c>
      <c r="I36" s="27">
        <v>15865880</v>
      </c>
      <c r="J36" s="10">
        <f>SUM(C36:I36)</f>
        <v>770388362</v>
      </c>
    </row>
    <row r="37" spans="1:10" ht="15">
      <c r="A37" s="25"/>
      <c r="B37" s="26"/>
      <c r="C37" s="27"/>
      <c r="D37" s="27"/>
      <c r="E37" s="27"/>
      <c r="F37" s="27"/>
      <c r="G37" s="27"/>
      <c r="H37" s="17"/>
      <c r="I37" s="28"/>
      <c r="J37" s="10"/>
    </row>
    <row r="38" spans="1:10" ht="15">
      <c r="A38" s="20" t="s">
        <v>58</v>
      </c>
      <c r="B38" s="21" t="s">
        <v>59</v>
      </c>
      <c r="C38" s="29">
        <f aca="true" t="shared" si="7" ref="C38:I38">SUM(C39:C42)</f>
        <v>4416693178</v>
      </c>
      <c r="D38" s="29">
        <f t="shared" si="7"/>
        <v>9702912513</v>
      </c>
      <c r="E38" s="29">
        <f t="shared" si="7"/>
        <v>5898083497</v>
      </c>
      <c r="F38" s="29">
        <f t="shared" si="7"/>
        <v>3685995612</v>
      </c>
      <c r="G38" s="29">
        <f t="shared" si="7"/>
        <v>2141467126</v>
      </c>
      <c r="H38" s="29">
        <f t="shared" si="7"/>
        <v>0</v>
      </c>
      <c r="I38" s="30">
        <f t="shared" si="7"/>
        <v>540791040</v>
      </c>
      <c r="J38" s="10">
        <f>SUM(C38:I38)</f>
        <v>26385942966</v>
      </c>
    </row>
    <row r="39" spans="1:10" ht="15">
      <c r="A39" s="25" t="s">
        <v>60</v>
      </c>
      <c r="B39" s="26" t="s">
        <v>61</v>
      </c>
      <c r="C39" s="27">
        <v>376367653</v>
      </c>
      <c r="D39" s="27">
        <v>858256501</v>
      </c>
      <c r="E39" s="27">
        <v>509960227</v>
      </c>
      <c r="F39" s="27">
        <v>327932601</v>
      </c>
      <c r="G39" s="27">
        <v>191050466</v>
      </c>
      <c r="H39" s="27">
        <f>+(H15+H20+H27-H30)*1.5%</f>
        <v>0</v>
      </c>
      <c r="I39" s="27">
        <v>47597640</v>
      </c>
      <c r="J39" s="10">
        <f>SUM(C39:I39)</f>
        <v>2311165088</v>
      </c>
    </row>
    <row r="40" spans="1:10" ht="15">
      <c r="A40" s="25" t="s">
        <v>62</v>
      </c>
      <c r="B40" s="26" t="s">
        <v>63</v>
      </c>
      <c r="C40" s="27">
        <v>752735305</v>
      </c>
      <c r="D40" s="27">
        <v>1716513002</v>
      </c>
      <c r="E40" s="27">
        <v>1019920454</v>
      </c>
      <c r="F40" s="27">
        <v>655865202</v>
      </c>
      <c r="G40" s="27">
        <v>382100932</v>
      </c>
      <c r="H40" s="27">
        <f>+(H15+H20+H27-H30)*3%</f>
        <v>0</v>
      </c>
      <c r="I40" s="27">
        <v>95195280</v>
      </c>
      <c r="J40" s="10">
        <f>SUM(C40:I40)</f>
        <v>4622330175</v>
      </c>
    </row>
    <row r="41" spans="1:10" ht="15">
      <c r="A41" s="25" t="s">
        <v>64</v>
      </c>
      <c r="B41" s="26" t="s">
        <v>65</v>
      </c>
      <c r="C41" s="27">
        <v>3010941220</v>
      </c>
      <c r="D41" s="27">
        <v>6866052010</v>
      </c>
      <c r="E41" s="27">
        <v>4079681816</v>
      </c>
      <c r="F41" s="27">
        <v>2623460809</v>
      </c>
      <c r="G41" s="27">
        <v>1528403728</v>
      </c>
      <c r="H41" s="27">
        <f>+(H15+H20+H27-H30)*12%</f>
        <v>0</v>
      </c>
      <c r="I41" s="27">
        <v>380781120</v>
      </c>
      <c r="J41" s="10">
        <f>SUM(C41:I41)</f>
        <v>18489320703</v>
      </c>
    </row>
    <row r="42" spans="1:10" ht="15">
      <c r="A42" s="25" t="s">
        <v>66</v>
      </c>
      <c r="B42" s="26" t="s">
        <v>67</v>
      </c>
      <c r="C42" s="27">
        <v>276649000</v>
      </c>
      <c r="D42" s="27">
        <v>262091000</v>
      </c>
      <c r="E42" s="27">
        <v>288521000</v>
      </c>
      <c r="F42" s="27">
        <v>78737000</v>
      </c>
      <c r="G42" s="27">
        <v>39912000</v>
      </c>
      <c r="H42" s="27">
        <v>0</v>
      </c>
      <c r="I42" s="27">
        <v>17217000</v>
      </c>
      <c r="J42" s="10">
        <f>SUM(C42:I42)</f>
        <v>963127000</v>
      </c>
    </row>
    <row r="43" spans="1:10" ht="15">
      <c r="A43" s="25"/>
      <c r="B43" s="16"/>
      <c r="C43" s="17"/>
      <c r="D43" s="17"/>
      <c r="E43" s="17"/>
      <c r="F43" s="17"/>
      <c r="G43" s="17"/>
      <c r="H43" s="17"/>
      <c r="I43" s="18"/>
      <c r="J43" s="10"/>
    </row>
    <row r="44" spans="1:10" ht="15">
      <c r="A44" s="25"/>
      <c r="B44" s="16"/>
      <c r="C44" s="17"/>
      <c r="D44" s="17"/>
      <c r="E44" s="17"/>
      <c r="F44" s="17"/>
      <c r="G44" s="17"/>
      <c r="H44" s="17"/>
      <c r="I44" s="18"/>
      <c r="J44" s="10"/>
    </row>
    <row r="45" spans="1:10" s="14" customFormat="1" ht="15">
      <c r="A45" s="12">
        <v>1</v>
      </c>
      <c r="B45" s="13" t="s">
        <v>68</v>
      </c>
      <c r="C45" s="10">
        <f>+C47+C54+C61+C67+C74+C80+C83+C87+C100+C97</f>
        <v>6144322047</v>
      </c>
      <c r="D45" s="10">
        <f>+D47+D54+D61+D67+D74+D80+D83+D87+D100+D97</f>
        <v>2713405194</v>
      </c>
      <c r="E45" s="10">
        <f>+E47+E54+E61+E67+E74+E80+E83+E87+E100+E97</f>
        <v>1663730154</v>
      </c>
      <c r="F45" s="10">
        <f>+F47+F54+F61+F67+F74+F80+F83+F87+F100+F97</f>
        <v>1367571627</v>
      </c>
      <c r="G45" s="10">
        <f>+G47+G54+G61+G67+G74+G80+G83+G87+G100+G97</f>
        <v>548949233</v>
      </c>
      <c r="H45" s="10">
        <f>+H47+H54+H61+H67+H74+H80+H83+H87+H100+H97</f>
        <v>115938000</v>
      </c>
      <c r="I45" s="10">
        <f>+I47+I54+I61+I67+I74+I80+I83+I87+I100+I97</f>
        <v>244834888</v>
      </c>
      <c r="J45" s="10">
        <f>SUM(C45:I45)</f>
        <v>12798751143</v>
      </c>
    </row>
    <row r="46" spans="1:10" s="14" customFormat="1" ht="15">
      <c r="A46" s="20"/>
      <c r="B46" s="21"/>
      <c r="C46" s="22"/>
      <c r="D46" s="22"/>
      <c r="E46" s="22"/>
      <c r="F46" s="32"/>
      <c r="G46" s="22"/>
      <c r="H46" s="22"/>
      <c r="I46" s="23"/>
      <c r="J46" s="10"/>
    </row>
    <row r="47" spans="1:10" s="14" customFormat="1" ht="15">
      <c r="A47" s="33" t="s">
        <v>69</v>
      </c>
      <c r="B47" s="14" t="s">
        <v>70</v>
      </c>
      <c r="C47" s="34">
        <f aca="true" t="shared" si="8" ref="C47:I47">SUM(C48:C52)</f>
        <v>414874262</v>
      </c>
      <c r="D47" s="34">
        <f t="shared" si="8"/>
        <v>1205785802</v>
      </c>
      <c r="E47" s="34">
        <f t="shared" si="8"/>
        <v>197025028</v>
      </c>
      <c r="F47" s="34">
        <f t="shared" si="8"/>
        <v>682015695</v>
      </c>
      <c r="G47" s="34">
        <f t="shared" si="8"/>
        <v>275779923</v>
      </c>
      <c r="H47" s="34">
        <f t="shared" si="8"/>
        <v>0</v>
      </c>
      <c r="I47" s="35">
        <f t="shared" si="8"/>
        <v>116253047</v>
      </c>
      <c r="J47" s="10">
        <f aca="true" t="shared" si="9" ref="J47:J52">SUM(C47:I47)</f>
        <v>2891733757</v>
      </c>
    </row>
    <row r="48" spans="1:10" ht="15">
      <c r="A48" s="15" t="s">
        <v>71</v>
      </c>
      <c r="B48" s="1" t="s">
        <v>72</v>
      </c>
      <c r="C48" s="27">
        <v>165706060</v>
      </c>
      <c r="D48" s="27">
        <v>941699524</v>
      </c>
      <c r="E48" s="27">
        <v>124992064</v>
      </c>
      <c r="F48" s="27">
        <v>646898554</v>
      </c>
      <c r="G48" s="27">
        <v>252018376</v>
      </c>
      <c r="H48" s="27">
        <v>0</v>
      </c>
      <c r="I48" s="28">
        <v>106540895</v>
      </c>
      <c r="J48" s="10">
        <f t="shared" si="9"/>
        <v>2237855473</v>
      </c>
    </row>
    <row r="49" spans="1:10" ht="15">
      <c r="A49" s="15" t="s">
        <v>73</v>
      </c>
      <c r="B49" s="1" t="s">
        <v>74</v>
      </c>
      <c r="C49" s="27">
        <v>0</v>
      </c>
      <c r="D49" s="27">
        <v>92000</v>
      </c>
      <c r="E49" s="27">
        <v>0</v>
      </c>
      <c r="F49" s="27">
        <v>575000</v>
      </c>
      <c r="G49" s="27">
        <v>0</v>
      </c>
      <c r="H49" s="27">
        <v>0</v>
      </c>
      <c r="I49" s="28">
        <v>0</v>
      </c>
      <c r="J49" s="10">
        <f t="shared" si="9"/>
        <v>667000</v>
      </c>
    </row>
    <row r="50" spans="1:10" ht="15">
      <c r="A50" s="15" t="s">
        <v>75</v>
      </c>
      <c r="B50" s="1" t="s">
        <v>76</v>
      </c>
      <c r="C50" s="27">
        <v>248745118</v>
      </c>
      <c r="D50" s="27">
        <v>263994278</v>
      </c>
      <c r="E50" s="27">
        <v>71169732</v>
      </c>
      <c r="F50" s="27">
        <v>32196141</v>
      </c>
      <c r="G50" s="27">
        <v>23761547</v>
      </c>
      <c r="H50" s="27">
        <v>0</v>
      </c>
      <c r="I50" s="28">
        <v>9712152</v>
      </c>
      <c r="J50" s="10">
        <f t="shared" si="9"/>
        <v>649578968</v>
      </c>
    </row>
    <row r="51" spans="1:10" ht="15">
      <c r="A51" s="15" t="s">
        <v>77</v>
      </c>
      <c r="B51" s="1" t="s">
        <v>78</v>
      </c>
      <c r="C51" s="27">
        <v>0</v>
      </c>
      <c r="D51" s="27">
        <v>0</v>
      </c>
      <c r="E51" s="27">
        <v>0</v>
      </c>
      <c r="F51" s="27">
        <v>2346000</v>
      </c>
      <c r="G51" s="27">
        <v>0</v>
      </c>
      <c r="H51" s="27">
        <v>0</v>
      </c>
      <c r="I51" s="28">
        <v>0</v>
      </c>
      <c r="J51" s="10">
        <f t="shared" si="9"/>
        <v>2346000</v>
      </c>
    </row>
    <row r="52" spans="1:10" ht="15">
      <c r="A52" s="15" t="s">
        <v>79</v>
      </c>
      <c r="B52" s="1" t="s">
        <v>80</v>
      </c>
      <c r="C52" s="27">
        <v>423084</v>
      </c>
      <c r="D52" s="27">
        <v>0</v>
      </c>
      <c r="E52" s="27">
        <v>863232</v>
      </c>
      <c r="F52" s="27">
        <v>0</v>
      </c>
      <c r="G52" s="27"/>
      <c r="H52" s="27"/>
      <c r="I52" s="28">
        <v>0</v>
      </c>
      <c r="J52" s="10">
        <f t="shared" si="9"/>
        <v>1286316</v>
      </c>
    </row>
    <row r="53" spans="3:10" ht="15">
      <c r="C53" s="36"/>
      <c r="D53" s="36"/>
      <c r="E53" s="17"/>
      <c r="F53" s="37"/>
      <c r="G53" s="17"/>
      <c r="H53" s="17"/>
      <c r="I53" s="38"/>
      <c r="J53" s="10"/>
    </row>
    <row r="54" spans="1:10" s="14" customFormat="1" ht="15">
      <c r="A54" s="33" t="s">
        <v>81</v>
      </c>
      <c r="B54" s="14" t="s">
        <v>82</v>
      </c>
      <c r="C54" s="34">
        <f aca="true" t="shared" si="10" ref="C54:I54">SUM(C55:C59)</f>
        <v>734031507</v>
      </c>
      <c r="D54" s="34">
        <f t="shared" si="10"/>
        <v>1016985010</v>
      </c>
      <c r="E54" s="34">
        <f t="shared" si="10"/>
        <v>531448842</v>
      </c>
      <c r="F54" s="34">
        <f t="shared" si="10"/>
        <v>244351758</v>
      </c>
      <c r="G54" s="34">
        <f t="shared" si="10"/>
        <v>121671782</v>
      </c>
      <c r="H54" s="34">
        <f t="shared" si="10"/>
        <v>0</v>
      </c>
      <c r="I54" s="35">
        <f t="shared" si="10"/>
        <v>74670843</v>
      </c>
      <c r="J54" s="10">
        <f aca="true" t="shared" si="11" ref="J54:J59">SUM(C54:I54)</f>
        <v>2723159742</v>
      </c>
    </row>
    <row r="55" spans="1:10" ht="15">
      <c r="A55" s="15" t="s">
        <v>83</v>
      </c>
      <c r="B55" s="1" t="s">
        <v>84</v>
      </c>
      <c r="C55" s="27">
        <v>24726028</v>
      </c>
      <c r="D55" s="27">
        <v>54524093</v>
      </c>
      <c r="E55" s="27">
        <v>19493758</v>
      </c>
      <c r="F55" s="27">
        <v>14896580</v>
      </c>
      <c r="G55" s="27">
        <v>5757709</v>
      </c>
      <c r="H55" s="27">
        <v>0</v>
      </c>
      <c r="I55" s="28">
        <v>3009264</v>
      </c>
      <c r="J55" s="10">
        <f t="shared" si="11"/>
        <v>122407432</v>
      </c>
    </row>
    <row r="56" spans="1:10" ht="15">
      <c r="A56" s="15" t="s">
        <v>85</v>
      </c>
      <c r="B56" s="1" t="s">
        <v>86</v>
      </c>
      <c r="C56" s="27">
        <v>362918044</v>
      </c>
      <c r="D56" s="27">
        <v>594018986</v>
      </c>
      <c r="E56" s="27">
        <v>325903802</v>
      </c>
      <c r="F56" s="27">
        <v>174035939</v>
      </c>
      <c r="G56" s="27">
        <v>72260309</v>
      </c>
      <c r="H56" s="27">
        <v>0</v>
      </c>
      <c r="I56" s="28">
        <v>46531116</v>
      </c>
      <c r="J56" s="10">
        <f t="shared" si="11"/>
        <v>1575668196</v>
      </c>
    </row>
    <row r="57" spans="1:10" ht="15">
      <c r="A57" s="15" t="s">
        <v>87</v>
      </c>
      <c r="B57" s="1" t="s">
        <v>88</v>
      </c>
      <c r="C57" s="27">
        <v>87312600</v>
      </c>
      <c r="D57" s="27">
        <v>70259808</v>
      </c>
      <c r="E57" s="27">
        <v>456850</v>
      </c>
      <c r="F57" s="27">
        <v>1125410</v>
      </c>
      <c r="G57" s="27">
        <v>33428</v>
      </c>
      <c r="H57" s="27">
        <v>0</v>
      </c>
      <c r="I57" s="28">
        <v>178283</v>
      </c>
      <c r="J57" s="10">
        <f t="shared" si="11"/>
        <v>159366379</v>
      </c>
    </row>
    <row r="58" spans="1:10" ht="15">
      <c r="A58" s="15" t="s">
        <v>89</v>
      </c>
      <c r="B58" s="1" t="s">
        <v>90</v>
      </c>
      <c r="C58" s="27">
        <v>225929632</v>
      </c>
      <c r="D58" s="27">
        <v>295762508</v>
      </c>
      <c r="E58" s="27">
        <v>168223803</v>
      </c>
      <c r="F58" s="27">
        <v>54184274</v>
      </c>
      <c r="G58" s="27">
        <v>43620336</v>
      </c>
      <c r="H58" s="27">
        <v>0</v>
      </c>
      <c r="I58" s="28">
        <v>24924580</v>
      </c>
      <c r="J58" s="10">
        <f t="shared" si="11"/>
        <v>812645133</v>
      </c>
    </row>
    <row r="59" spans="1:10" ht="15">
      <c r="A59" s="15" t="s">
        <v>91</v>
      </c>
      <c r="B59" s="1" t="s">
        <v>92</v>
      </c>
      <c r="C59" s="27">
        <v>33145203</v>
      </c>
      <c r="D59" s="27">
        <v>2419615</v>
      </c>
      <c r="E59" s="27">
        <v>17370629</v>
      </c>
      <c r="F59" s="27">
        <v>109555</v>
      </c>
      <c r="G59" s="27">
        <v>0</v>
      </c>
      <c r="H59" s="27">
        <v>0</v>
      </c>
      <c r="I59" s="28">
        <v>27600</v>
      </c>
      <c r="J59" s="10">
        <f t="shared" si="11"/>
        <v>53072602</v>
      </c>
    </row>
    <row r="60" spans="3:10" ht="15">
      <c r="C60" s="36"/>
      <c r="D60" s="36"/>
      <c r="E60" s="17"/>
      <c r="F60" s="37"/>
      <c r="G60" s="17"/>
      <c r="H60" s="17"/>
      <c r="I60" s="38"/>
      <c r="J60" s="10"/>
    </row>
    <row r="61" spans="1:10" ht="15">
      <c r="A61" s="33" t="s">
        <v>93</v>
      </c>
      <c r="B61" s="14" t="s">
        <v>94</v>
      </c>
      <c r="C61" s="29">
        <f aca="true" t="shared" si="12" ref="C61:I61">SUM(C62:C65)</f>
        <v>191991251</v>
      </c>
      <c r="D61" s="29">
        <f t="shared" si="12"/>
        <v>41658727</v>
      </c>
      <c r="E61" s="29">
        <f t="shared" si="12"/>
        <v>49947875</v>
      </c>
      <c r="F61" s="29">
        <f t="shared" si="12"/>
        <v>50314211</v>
      </c>
      <c r="G61" s="29">
        <f t="shared" si="12"/>
        <v>26886740</v>
      </c>
      <c r="H61" s="29">
        <f t="shared" si="12"/>
        <v>1473000</v>
      </c>
      <c r="I61" s="30">
        <f t="shared" si="12"/>
        <v>23438315</v>
      </c>
      <c r="J61" s="10">
        <f>SUM(C61:I61)</f>
        <v>385710119</v>
      </c>
    </row>
    <row r="62" spans="1:10" ht="15">
      <c r="A62" s="15" t="s">
        <v>95</v>
      </c>
      <c r="B62" s="1" t="s">
        <v>96</v>
      </c>
      <c r="C62" s="27">
        <v>87343441</v>
      </c>
      <c r="D62" s="27">
        <v>1163597</v>
      </c>
      <c r="E62" s="27">
        <v>2908992</v>
      </c>
      <c r="F62" s="27">
        <v>567252</v>
      </c>
      <c r="G62" s="27">
        <v>0</v>
      </c>
      <c r="H62" s="27">
        <v>0</v>
      </c>
      <c r="I62" s="28">
        <v>21224007</v>
      </c>
      <c r="J62" s="10">
        <f>SUM(C62:I62)</f>
        <v>113207289</v>
      </c>
    </row>
    <row r="63" spans="1:10" ht="15">
      <c r="A63" s="15" t="s">
        <v>98</v>
      </c>
      <c r="B63" s="1" t="s">
        <v>99</v>
      </c>
      <c r="C63" s="27">
        <v>91430763</v>
      </c>
      <c r="D63" s="27">
        <v>39816018</v>
      </c>
      <c r="E63" s="27">
        <v>6840408</v>
      </c>
      <c r="F63" s="27">
        <v>39325132</v>
      </c>
      <c r="G63" s="27">
        <v>26886740</v>
      </c>
      <c r="H63" s="27">
        <v>1473000</v>
      </c>
      <c r="I63" s="28">
        <v>2214308</v>
      </c>
      <c r="J63" s="10">
        <f>SUM(C63:I63)</f>
        <v>207986369</v>
      </c>
    </row>
    <row r="64" spans="1:10" ht="15">
      <c r="A64" s="15" t="s">
        <v>100</v>
      </c>
      <c r="B64" s="1" t="s">
        <v>101</v>
      </c>
      <c r="C64" s="27">
        <v>12666427</v>
      </c>
      <c r="D64" s="27">
        <v>679112</v>
      </c>
      <c r="E64" s="27">
        <v>39583382</v>
      </c>
      <c r="F64" s="27">
        <v>10421827</v>
      </c>
      <c r="G64" s="27">
        <v>0</v>
      </c>
      <c r="H64" s="27">
        <v>0</v>
      </c>
      <c r="I64" s="28">
        <v>0</v>
      </c>
      <c r="J64" s="10">
        <f>SUM(C64:I64)</f>
        <v>63350748</v>
      </c>
    </row>
    <row r="65" spans="1:10" ht="15">
      <c r="A65" s="15" t="s">
        <v>102</v>
      </c>
      <c r="B65" s="1" t="s">
        <v>103</v>
      </c>
      <c r="C65" s="27">
        <v>550620</v>
      </c>
      <c r="D65" s="27">
        <v>0</v>
      </c>
      <c r="E65" s="27">
        <v>615093</v>
      </c>
      <c r="F65" s="27">
        <v>0</v>
      </c>
      <c r="G65" s="27">
        <v>0</v>
      </c>
      <c r="H65" s="27">
        <v>0</v>
      </c>
      <c r="I65" s="28">
        <v>0</v>
      </c>
      <c r="J65" s="10">
        <f>SUM(C65:I65)</f>
        <v>1165713</v>
      </c>
    </row>
    <row r="66" spans="3:10" ht="15">
      <c r="C66" s="36"/>
      <c r="D66" s="36"/>
      <c r="E66" s="17"/>
      <c r="F66" s="37"/>
      <c r="G66" s="17"/>
      <c r="H66" s="17"/>
      <c r="I66" s="38"/>
      <c r="J66" s="10"/>
    </row>
    <row r="67" spans="1:10" ht="15">
      <c r="A67" s="33" t="s">
        <v>104</v>
      </c>
      <c r="B67" s="14" t="s">
        <v>105</v>
      </c>
      <c r="C67" s="29">
        <f aca="true" t="shared" si="13" ref="C67:I67">SUM(C68:C72)</f>
        <v>2655644573</v>
      </c>
      <c r="D67" s="29">
        <f t="shared" si="13"/>
        <v>197597689</v>
      </c>
      <c r="E67" s="29">
        <f t="shared" si="13"/>
        <v>166695217</v>
      </c>
      <c r="F67" s="29">
        <f t="shared" si="13"/>
        <v>106459519</v>
      </c>
      <c r="G67" s="29">
        <f t="shared" si="13"/>
        <v>76630032</v>
      </c>
      <c r="H67" s="29">
        <f t="shared" si="13"/>
        <v>109250000</v>
      </c>
      <c r="I67" s="30">
        <f t="shared" si="13"/>
        <v>20169900</v>
      </c>
      <c r="J67" s="10">
        <f aca="true" t="shared" si="14" ref="J67:J72">SUM(C67:I67)</f>
        <v>3332446930</v>
      </c>
    </row>
    <row r="68" spans="1:10" ht="15">
      <c r="A68" s="15" t="s">
        <v>106</v>
      </c>
      <c r="B68" s="1" t="s">
        <v>107</v>
      </c>
      <c r="C68" s="27">
        <v>162515251</v>
      </c>
      <c r="D68" s="27">
        <v>11823000</v>
      </c>
      <c r="E68" s="27">
        <v>86945864</v>
      </c>
      <c r="F68" s="27">
        <v>0</v>
      </c>
      <c r="G68" s="27">
        <v>0</v>
      </c>
      <c r="H68" s="27">
        <v>0</v>
      </c>
      <c r="I68" s="28">
        <v>0</v>
      </c>
      <c r="J68" s="10">
        <f t="shared" si="14"/>
        <v>261284115</v>
      </c>
    </row>
    <row r="69" spans="1:10" ht="15">
      <c r="A69" s="15" t="s">
        <v>108</v>
      </c>
      <c r="B69" s="1" t="s">
        <v>109</v>
      </c>
      <c r="C69" s="27">
        <v>11131550</v>
      </c>
      <c r="D69" s="27">
        <v>33997</v>
      </c>
      <c r="E69" s="27">
        <v>0</v>
      </c>
      <c r="F69" s="27">
        <v>0</v>
      </c>
      <c r="G69" s="27">
        <v>0</v>
      </c>
      <c r="H69" s="27">
        <v>0</v>
      </c>
      <c r="I69" s="28">
        <v>34500</v>
      </c>
      <c r="J69" s="10">
        <f t="shared" si="14"/>
        <v>11200047</v>
      </c>
    </row>
    <row r="70" spans="1:10" ht="15">
      <c r="A70" s="15" t="s">
        <v>110</v>
      </c>
      <c r="B70" s="1" t="s">
        <v>111</v>
      </c>
      <c r="C70" s="27">
        <v>280706950</v>
      </c>
      <c r="D70" s="27">
        <v>0</v>
      </c>
      <c r="E70" s="27">
        <v>0</v>
      </c>
      <c r="F70" s="27">
        <v>0</v>
      </c>
      <c r="G70" s="27">
        <v>0</v>
      </c>
      <c r="H70" s="27">
        <v>109250000</v>
      </c>
      <c r="I70" s="28">
        <v>0</v>
      </c>
      <c r="J70" s="10">
        <f t="shared" si="14"/>
        <v>389956950</v>
      </c>
    </row>
    <row r="71" spans="1:10" s="14" customFormat="1" ht="15">
      <c r="A71" s="15" t="s">
        <v>112</v>
      </c>
      <c r="B71" s="1" t="s">
        <v>113</v>
      </c>
      <c r="C71" s="27">
        <v>1747548374</v>
      </c>
      <c r="D71" s="27">
        <v>131474914</v>
      </c>
      <c r="E71" s="27">
        <v>24076012</v>
      </c>
      <c r="F71" s="27">
        <v>35107505</v>
      </c>
      <c r="G71" s="27">
        <v>75595032</v>
      </c>
      <c r="H71" s="27">
        <v>0</v>
      </c>
      <c r="I71" s="28">
        <v>18170050</v>
      </c>
      <c r="J71" s="10">
        <f t="shared" si="14"/>
        <v>2031971887</v>
      </c>
    </row>
    <row r="72" spans="1:10" ht="15">
      <c r="A72" s="15" t="s">
        <v>114</v>
      </c>
      <c r="B72" s="1" t="s">
        <v>115</v>
      </c>
      <c r="C72" s="27">
        <v>453742448</v>
      </c>
      <c r="D72" s="27">
        <v>54265778</v>
      </c>
      <c r="E72" s="27">
        <v>55673341</v>
      </c>
      <c r="F72" s="27">
        <v>71352014</v>
      </c>
      <c r="G72" s="27">
        <v>1035000</v>
      </c>
      <c r="H72" s="27">
        <v>0</v>
      </c>
      <c r="I72" s="28">
        <v>1965350</v>
      </c>
      <c r="J72" s="10">
        <f t="shared" si="14"/>
        <v>638033931</v>
      </c>
    </row>
    <row r="73" spans="3:10" ht="15">
      <c r="C73" s="36"/>
      <c r="D73" s="36"/>
      <c r="E73" s="17"/>
      <c r="F73" s="37"/>
      <c r="G73" s="17"/>
      <c r="H73" s="17"/>
      <c r="I73" s="38"/>
      <c r="J73" s="10"/>
    </row>
    <row r="74" spans="1:10" ht="15">
      <c r="A74" s="33" t="s">
        <v>116</v>
      </c>
      <c r="B74" s="14" t="s">
        <v>117</v>
      </c>
      <c r="C74" s="29">
        <f aca="true" t="shared" si="15" ref="C74:I74">SUM(C75:C78)</f>
        <v>397467868</v>
      </c>
      <c r="D74" s="29">
        <f t="shared" si="15"/>
        <v>98420750</v>
      </c>
      <c r="E74" s="29">
        <f t="shared" si="15"/>
        <v>302898603</v>
      </c>
      <c r="F74" s="29">
        <f t="shared" si="15"/>
        <v>99830353</v>
      </c>
      <c r="G74" s="29">
        <f t="shared" si="15"/>
        <v>29638208</v>
      </c>
      <c r="H74" s="29">
        <f t="shared" si="15"/>
        <v>1840000</v>
      </c>
      <c r="I74" s="30">
        <f t="shared" si="15"/>
        <v>332522</v>
      </c>
      <c r="J74" s="10">
        <f>SUM(C74:I74)</f>
        <v>930428304</v>
      </c>
    </row>
    <row r="75" spans="1:10" ht="15">
      <c r="A75" s="15" t="s">
        <v>118</v>
      </c>
      <c r="B75" s="1" t="s">
        <v>119</v>
      </c>
      <c r="C75" s="27">
        <v>60323265</v>
      </c>
      <c r="D75" s="27">
        <v>17645604</v>
      </c>
      <c r="E75" s="27">
        <v>7834396</v>
      </c>
      <c r="F75" s="27">
        <v>12855368</v>
      </c>
      <c r="G75" s="27">
        <v>8001900</v>
      </c>
      <c r="H75" s="27">
        <v>0</v>
      </c>
      <c r="I75" s="28">
        <v>100071</v>
      </c>
      <c r="J75" s="10">
        <f>SUM(C75:I75)</f>
        <v>106760604</v>
      </c>
    </row>
    <row r="76" spans="1:10" ht="15">
      <c r="A76" s="15" t="s">
        <v>120</v>
      </c>
      <c r="B76" s="1" t="s">
        <v>121</v>
      </c>
      <c r="C76" s="27">
        <v>274051581</v>
      </c>
      <c r="D76" s="27">
        <v>68875146</v>
      </c>
      <c r="E76" s="27">
        <v>281977207</v>
      </c>
      <c r="F76" s="27">
        <v>59374985</v>
      </c>
      <c r="G76" s="27">
        <v>18319225</v>
      </c>
      <c r="H76" s="27">
        <v>0</v>
      </c>
      <c r="I76" s="28">
        <v>232451</v>
      </c>
      <c r="J76" s="10">
        <f>SUM(C76:I76)</f>
        <v>702830595</v>
      </c>
    </row>
    <row r="77" spans="1:10" ht="15">
      <c r="A77" s="15" t="s">
        <v>122</v>
      </c>
      <c r="B77" s="1" t="s">
        <v>123</v>
      </c>
      <c r="C77" s="27">
        <v>30547886</v>
      </c>
      <c r="D77" s="27">
        <v>6000000</v>
      </c>
      <c r="E77" s="27">
        <v>8050000</v>
      </c>
      <c r="F77" s="27">
        <v>20000000</v>
      </c>
      <c r="G77" s="27">
        <v>1920086</v>
      </c>
      <c r="H77" s="27">
        <v>1150000</v>
      </c>
      <c r="I77" s="28">
        <v>0</v>
      </c>
      <c r="J77" s="10">
        <f>SUM(C77:I77)</f>
        <v>67667972</v>
      </c>
    </row>
    <row r="78" spans="1:10" ht="15">
      <c r="A78" s="15" t="s">
        <v>124</v>
      </c>
      <c r="B78" s="1" t="s">
        <v>125</v>
      </c>
      <c r="C78" s="27">
        <v>32545136</v>
      </c>
      <c r="D78" s="27">
        <v>5900000</v>
      </c>
      <c r="E78" s="27">
        <v>5037000</v>
      </c>
      <c r="F78" s="27">
        <v>7600000</v>
      </c>
      <c r="G78" s="27">
        <v>1396997</v>
      </c>
      <c r="H78" s="27">
        <v>690000</v>
      </c>
      <c r="I78" s="28">
        <v>0</v>
      </c>
      <c r="J78" s="10">
        <f>SUM(C78:I78)</f>
        <v>53169133</v>
      </c>
    </row>
    <row r="79" spans="3:10" ht="15">
      <c r="C79" s="36"/>
      <c r="D79" s="36"/>
      <c r="E79" s="17"/>
      <c r="F79" s="37"/>
      <c r="G79" s="17"/>
      <c r="H79" s="17"/>
      <c r="I79" s="38"/>
      <c r="J79" s="10"/>
    </row>
    <row r="80" spans="1:10" ht="15">
      <c r="A80" s="33" t="s">
        <v>126</v>
      </c>
      <c r="B80" s="14" t="s">
        <v>127</v>
      </c>
      <c r="C80" s="29">
        <f aca="true" t="shared" si="16" ref="C80:I80">SUM(C81:C81)</f>
        <v>698648529</v>
      </c>
      <c r="D80" s="29">
        <f t="shared" si="16"/>
        <v>0</v>
      </c>
      <c r="E80" s="29">
        <f t="shared" si="16"/>
        <v>0</v>
      </c>
      <c r="F80" s="29">
        <f t="shared" si="16"/>
        <v>6118000</v>
      </c>
      <c r="G80" s="29">
        <f t="shared" si="16"/>
        <v>0</v>
      </c>
      <c r="H80" s="29">
        <f t="shared" si="16"/>
        <v>0</v>
      </c>
      <c r="I80" s="30">
        <f t="shared" si="16"/>
        <v>0</v>
      </c>
      <c r="J80" s="10">
        <f>SUM(C80:I80)</f>
        <v>704766529</v>
      </c>
    </row>
    <row r="81" spans="1:10" ht="15">
      <c r="A81" s="15" t="s">
        <v>128</v>
      </c>
      <c r="B81" s="1" t="s">
        <v>129</v>
      </c>
      <c r="C81" s="27">
        <v>698648529</v>
      </c>
      <c r="D81" s="27">
        <v>0</v>
      </c>
      <c r="E81" s="27">
        <v>0</v>
      </c>
      <c r="F81" s="37">
        <v>6118000</v>
      </c>
      <c r="G81" s="27">
        <v>0</v>
      </c>
      <c r="H81" s="27">
        <v>0</v>
      </c>
      <c r="I81" s="28">
        <v>0</v>
      </c>
      <c r="J81" s="10">
        <f>SUM(C81:I81)</f>
        <v>704766529</v>
      </c>
    </row>
    <row r="82" spans="3:10" ht="15">
      <c r="C82" s="36"/>
      <c r="D82" s="36"/>
      <c r="E82" s="17"/>
      <c r="F82" s="37"/>
      <c r="G82" s="17"/>
      <c r="H82" s="17"/>
      <c r="I82" s="38"/>
      <c r="J82" s="10"/>
    </row>
    <row r="83" spans="1:11" ht="15">
      <c r="A83" s="33" t="s">
        <v>130</v>
      </c>
      <c r="B83" s="14" t="s">
        <v>131</v>
      </c>
      <c r="C83" s="29">
        <f aca="true" t="shared" si="17" ref="C83:I83">SUM(C84:C85)</f>
        <v>274210449</v>
      </c>
      <c r="D83" s="29">
        <f t="shared" si="17"/>
        <v>34940550</v>
      </c>
      <c r="E83" s="29">
        <f t="shared" si="17"/>
        <v>43976240</v>
      </c>
      <c r="F83" s="29">
        <f t="shared" si="17"/>
        <v>31065442</v>
      </c>
      <c r="G83" s="29">
        <f t="shared" si="17"/>
        <v>9011400</v>
      </c>
      <c r="H83" s="29">
        <f t="shared" si="17"/>
        <v>3375000</v>
      </c>
      <c r="I83" s="30">
        <f t="shared" si="17"/>
        <v>0</v>
      </c>
      <c r="J83" s="10">
        <f>SUM(C83:I83)</f>
        <v>396579081</v>
      </c>
      <c r="K83" s="37"/>
    </row>
    <row r="84" spans="1:11" s="14" customFormat="1" ht="15">
      <c r="A84" s="15" t="s">
        <v>132</v>
      </c>
      <c r="B84" s="1" t="s">
        <v>133</v>
      </c>
      <c r="C84" s="27">
        <f>253341647-50000000</f>
        <v>203341647</v>
      </c>
      <c r="D84" s="27">
        <v>31784800</v>
      </c>
      <c r="E84" s="27">
        <v>40871240</v>
      </c>
      <c r="F84" s="27">
        <v>17000000</v>
      </c>
      <c r="G84" s="27">
        <v>9011400</v>
      </c>
      <c r="H84" s="27">
        <v>0</v>
      </c>
      <c r="I84" s="28">
        <v>0</v>
      </c>
      <c r="J84" s="10">
        <f>SUM(C84:I84)</f>
        <v>302009087</v>
      </c>
      <c r="K84" s="39"/>
    </row>
    <row r="85" spans="1:10" ht="15">
      <c r="A85" s="15" t="s">
        <v>134</v>
      </c>
      <c r="B85" s="1" t="s">
        <v>135</v>
      </c>
      <c r="C85" s="27">
        <v>70868802</v>
      </c>
      <c r="D85" s="27">
        <v>3155750</v>
      </c>
      <c r="E85" s="27">
        <v>3105000</v>
      </c>
      <c r="F85" s="27">
        <v>14065442</v>
      </c>
      <c r="G85" s="27">
        <v>0</v>
      </c>
      <c r="H85" s="27">
        <v>3375000</v>
      </c>
      <c r="I85" s="28">
        <v>0</v>
      </c>
      <c r="J85" s="10">
        <f>SUM(C85:I85)</f>
        <v>94569994</v>
      </c>
    </row>
    <row r="86" spans="3:10" ht="15">
      <c r="C86" s="36"/>
      <c r="D86" s="36"/>
      <c r="E86" s="17"/>
      <c r="F86" s="37"/>
      <c r="G86" s="17"/>
      <c r="H86" s="17"/>
      <c r="I86" s="38"/>
      <c r="J86" s="10"/>
    </row>
    <row r="87" spans="1:10" ht="15">
      <c r="A87" s="33" t="s">
        <v>136</v>
      </c>
      <c r="B87" s="14" t="s">
        <v>137</v>
      </c>
      <c r="C87" s="29">
        <f aca="true" t="shared" si="18" ref="C87:I87">SUM(C88:C95)</f>
        <v>766653798</v>
      </c>
      <c r="D87" s="29">
        <f t="shared" si="18"/>
        <v>117813496</v>
      </c>
      <c r="E87" s="29">
        <f t="shared" si="18"/>
        <v>371738349</v>
      </c>
      <c r="F87" s="29">
        <f t="shared" si="18"/>
        <v>145651649</v>
      </c>
      <c r="G87" s="29">
        <f t="shared" si="18"/>
        <v>9331148</v>
      </c>
      <c r="H87" s="29">
        <f t="shared" si="18"/>
        <v>0</v>
      </c>
      <c r="I87" s="30">
        <f t="shared" si="18"/>
        <v>9970261</v>
      </c>
      <c r="J87" s="10">
        <f aca="true" t="shared" si="19" ref="J87:J95">SUM(C87:I87)</f>
        <v>1421158701</v>
      </c>
    </row>
    <row r="88" spans="1:10" ht="15">
      <c r="A88" s="15" t="s">
        <v>138</v>
      </c>
      <c r="B88" s="1" t="s">
        <v>139</v>
      </c>
      <c r="C88" s="27">
        <v>185431073</v>
      </c>
      <c r="D88" s="27">
        <v>3189941</v>
      </c>
      <c r="E88" s="27">
        <v>44364924</v>
      </c>
      <c r="F88" s="27">
        <v>58324636</v>
      </c>
      <c r="G88" s="27">
        <v>3220000</v>
      </c>
      <c r="H88" s="27">
        <v>0</v>
      </c>
      <c r="I88" s="28">
        <v>4140368</v>
      </c>
      <c r="J88" s="10">
        <f t="shared" si="19"/>
        <v>298670942</v>
      </c>
    </row>
    <row r="89" spans="1:10" ht="15">
      <c r="A89" s="15" t="s">
        <v>140</v>
      </c>
      <c r="B89" s="1" t="s">
        <v>141</v>
      </c>
      <c r="C89" s="27">
        <v>14047250</v>
      </c>
      <c r="D89" s="27">
        <v>701500</v>
      </c>
      <c r="E89" s="27">
        <v>1150000</v>
      </c>
      <c r="F89" s="27">
        <v>1207500</v>
      </c>
      <c r="G89" s="27">
        <v>0</v>
      </c>
      <c r="H89" s="27">
        <v>0</v>
      </c>
      <c r="I89" s="28">
        <v>183540</v>
      </c>
      <c r="J89" s="10">
        <f t="shared" si="19"/>
        <v>17289790</v>
      </c>
    </row>
    <row r="90" spans="1:10" ht="15">
      <c r="A90" s="15" t="s">
        <v>142</v>
      </c>
      <c r="B90" s="1" t="s">
        <v>143</v>
      </c>
      <c r="C90" s="27">
        <v>43837212</v>
      </c>
      <c r="D90" s="27">
        <v>1274200</v>
      </c>
      <c r="E90" s="27">
        <v>16575658</v>
      </c>
      <c r="F90" s="27">
        <v>2443750</v>
      </c>
      <c r="G90" s="27">
        <v>0</v>
      </c>
      <c r="H90" s="27">
        <v>0</v>
      </c>
      <c r="I90" s="28">
        <v>149500</v>
      </c>
      <c r="J90" s="10">
        <f t="shared" si="19"/>
        <v>64280320</v>
      </c>
    </row>
    <row r="91" spans="1:10" ht="15">
      <c r="A91" s="15" t="s">
        <v>144</v>
      </c>
      <c r="B91" s="1" t="s">
        <v>145</v>
      </c>
      <c r="C91" s="27">
        <v>94339311</v>
      </c>
      <c r="D91" s="27">
        <v>7582639</v>
      </c>
      <c r="E91" s="27">
        <v>178378060</v>
      </c>
      <c r="F91" s="27">
        <v>35822637</v>
      </c>
      <c r="G91" s="27">
        <v>588665</v>
      </c>
      <c r="H91" s="27">
        <v>0</v>
      </c>
      <c r="I91" s="28">
        <v>0</v>
      </c>
      <c r="J91" s="10">
        <f t="shared" si="19"/>
        <v>316711312</v>
      </c>
    </row>
    <row r="92" spans="1:10" ht="15">
      <c r="A92" s="15" t="s">
        <v>146</v>
      </c>
      <c r="B92" s="1" t="s">
        <v>147</v>
      </c>
      <c r="C92" s="27">
        <v>57767119</v>
      </c>
      <c r="D92" s="27">
        <v>13232064</v>
      </c>
      <c r="E92" s="27">
        <v>22630850</v>
      </c>
      <c r="F92" s="27">
        <v>8011810</v>
      </c>
      <c r="G92" s="27">
        <v>1035000</v>
      </c>
      <c r="H92" s="27">
        <v>0</v>
      </c>
      <c r="I92" s="28">
        <v>140530</v>
      </c>
      <c r="J92" s="10">
        <f t="shared" si="19"/>
        <v>102817373</v>
      </c>
    </row>
    <row r="93" spans="1:10" ht="15">
      <c r="A93" s="15" t="s">
        <v>148</v>
      </c>
      <c r="B93" s="1" t="s">
        <v>149</v>
      </c>
      <c r="C93" s="27">
        <v>109819637</v>
      </c>
      <c r="D93" s="27">
        <v>49999501</v>
      </c>
      <c r="E93" s="27">
        <v>29745308</v>
      </c>
      <c r="F93" s="27">
        <v>17337211</v>
      </c>
      <c r="G93" s="27">
        <v>2417483</v>
      </c>
      <c r="H93" s="27">
        <v>0</v>
      </c>
      <c r="I93" s="28">
        <v>2690278</v>
      </c>
      <c r="J93" s="10">
        <f t="shared" si="19"/>
        <v>212009418</v>
      </c>
    </row>
    <row r="94" spans="1:10" ht="15">
      <c r="A94" s="15" t="s">
        <v>150</v>
      </c>
      <c r="B94" s="1" t="s">
        <v>151</v>
      </c>
      <c r="C94" s="27">
        <v>183803742</v>
      </c>
      <c r="D94" s="27">
        <v>41538094</v>
      </c>
      <c r="E94" s="27">
        <v>6685640</v>
      </c>
      <c r="F94" s="27">
        <v>19102900</v>
      </c>
      <c r="G94" s="27">
        <v>2070000</v>
      </c>
      <c r="H94" s="27">
        <v>0</v>
      </c>
      <c r="I94" s="28">
        <v>2666045</v>
      </c>
      <c r="J94" s="10">
        <f t="shared" si="19"/>
        <v>255866421</v>
      </c>
    </row>
    <row r="95" spans="1:10" ht="15">
      <c r="A95" s="15" t="s">
        <v>152</v>
      </c>
      <c r="B95" s="1" t="s">
        <v>153</v>
      </c>
      <c r="C95" s="27">
        <v>77608454</v>
      </c>
      <c r="D95" s="27">
        <v>295557</v>
      </c>
      <c r="E95" s="27">
        <v>72207909</v>
      </c>
      <c r="F95" s="27">
        <v>3401205</v>
      </c>
      <c r="G95" s="27">
        <v>0</v>
      </c>
      <c r="H95" s="27">
        <v>0</v>
      </c>
      <c r="I95" s="28">
        <v>0</v>
      </c>
      <c r="J95" s="10">
        <f t="shared" si="19"/>
        <v>153513125</v>
      </c>
    </row>
    <row r="96" spans="3:10" ht="15">
      <c r="C96" s="36"/>
      <c r="D96" s="36"/>
      <c r="E96" s="17"/>
      <c r="F96" s="37"/>
      <c r="G96" s="17"/>
      <c r="H96" s="17"/>
      <c r="I96" s="38"/>
      <c r="J96" s="10"/>
    </row>
    <row r="97" spans="1:10" s="14" customFormat="1" ht="15">
      <c r="A97" s="40" t="s">
        <v>154</v>
      </c>
      <c r="B97" s="14" t="s">
        <v>155</v>
      </c>
      <c r="C97" s="29">
        <f aca="true" t="shared" si="20" ref="C97:I97">+C98</f>
        <v>1890000</v>
      </c>
      <c r="D97" s="29">
        <f t="shared" si="20"/>
        <v>0</v>
      </c>
      <c r="E97" s="29">
        <f t="shared" si="20"/>
        <v>0</v>
      </c>
      <c r="F97" s="29">
        <f t="shared" si="20"/>
        <v>0</v>
      </c>
      <c r="G97" s="29">
        <f t="shared" si="20"/>
        <v>0</v>
      </c>
      <c r="H97" s="29">
        <f t="shared" si="20"/>
        <v>0</v>
      </c>
      <c r="I97" s="30">
        <f t="shared" si="20"/>
        <v>0</v>
      </c>
      <c r="J97" s="10">
        <f>SUM(C97:I97)</f>
        <v>1890000</v>
      </c>
    </row>
    <row r="98" spans="1:10" s="14" customFormat="1" ht="15">
      <c r="A98" s="15" t="s">
        <v>156</v>
      </c>
      <c r="B98" s="1" t="s">
        <v>157</v>
      </c>
      <c r="C98" s="27">
        <v>1890000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8">
        <v>0</v>
      </c>
      <c r="J98" s="10">
        <f>SUM(C98:I98)</f>
        <v>1890000</v>
      </c>
    </row>
    <row r="99" spans="3:10" ht="15">
      <c r="C99" s="36"/>
      <c r="D99" s="36"/>
      <c r="E99" s="17"/>
      <c r="F99" s="37"/>
      <c r="G99" s="17"/>
      <c r="H99" s="17"/>
      <c r="I99" s="38"/>
      <c r="J99" s="10"/>
    </row>
    <row r="100" spans="1:10" s="14" customFormat="1" ht="15">
      <c r="A100" s="33" t="s">
        <v>158</v>
      </c>
      <c r="B100" s="14" t="s">
        <v>159</v>
      </c>
      <c r="C100" s="29">
        <f aca="true" t="shared" si="21" ref="C100:I100">+C101+C102</f>
        <v>8909810</v>
      </c>
      <c r="D100" s="29">
        <f t="shared" si="21"/>
        <v>203170</v>
      </c>
      <c r="E100" s="29">
        <f t="shared" si="21"/>
        <v>0</v>
      </c>
      <c r="F100" s="29">
        <f t="shared" si="21"/>
        <v>1765000</v>
      </c>
      <c r="G100" s="29">
        <f t="shared" si="21"/>
        <v>0</v>
      </c>
      <c r="H100" s="29">
        <f t="shared" si="21"/>
        <v>0</v>
      </c>
      <c r="I100" s="30">
        <f t="shared" si="21"/>
        <v>0</v>
      </c>
      <c r="J100" s="10">
        <f>SUM(C100:I100)</f>
        <v>10877980</v>
      </c>
    </row>
    <row r="101" spans="1:10" s="14" customFormat="1" ht="15">
      <c r="A101" s="15" t="s">
        <v>160</v>
      </c>
      <c r="B101" s="1" t="s">
        <v>161</v>
      </c>
      <c r="C101" s="27">
        <v>5704560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8">
        <v>0</v>
      </c>
      <c r="J101" s="10">
        <f>SUM(C101:I101)</f>
        <v>5704560</v>
      </c>
    </row>
    <row r="102" spans="1:10" ht="15">
      <c r="A102" s="15" t="s">
        <v>162</v>
      </c>
      <c r="B102" s="1" t="s">
        <v>163</v>
      </c>
      <c r="C102" s="27">
        <v>3205250</v>
      </c>
      <c r="D102" s="27">
        <v>203170</v>
      </c>
      <c r="E102" s="27">
        <v>0</v>
      </c>
      <c r="F102" s="27">
        <v>1765000</v>
      </c>
      <c r="G102" s="27">
        <v>0</v>
      </c>
      <c r="H102" s="27">
        <v>0</v>
      </c>
      <c r="I102" s="28">
        <v>0</v>
      </c>
      <c r="J102" s="10">
        <f>SUM(C102:I102)</f>
        <v>5173420</v>
      </c>
    </row>
    <row r="103" spans="3:10" ht="15">
      <c r="C103" s="36"/>
      <c r="D103" s="36"/>
      <c r="E103" s="17"/>
      <c r="F103" s="37"/>
      <c r="G103" s="17"/>
      <c r="H103" s="17"/>
      <c r="I103" s="38"/>
      <c r="J103" s="10"/>
    </row>
    <row r="104" spans="3:10" ht="15">
      <c r="C104" s="36"/>
      <c r="D104" s="36"/>
      <c r="E104" s="22"/>
      <c r="F104" s="37"/>
      <c r="G104" s="17"/>
      <c r="H104" s="17"/>
      <c r="I104" s="38"/>
      <c r="J104" s="10"/>
    </row>
    <row r="105" spans="1:10" s="14" customFormat="1" ht="15">
      <c r="A105" s="12">
        <v>2</v>
      </c>
      <c r="B105" s="13" t="s">
        <v>164</v>
      </c>
      <c r="C105" s="10">
        <f aca="true" t="shared" si="22" ref="C105:I105">+C107+C113+C118+C127+C131</f>
        <v>1682291586</v>
      </c>
      <c r="D105" s="10">
        <f t="shared" si="22"/>
        <v>712625395</v>
      </c>
      <c r="E105" s="10">
        <f t="shared" si="22"/>
        <v>2338106532</v>
      </c>
      <c r="F105" s="10">
        <f t="shared" si="22"/>
        <v>385265299</v>
      </c>
      <c r="G105" s="10">
        <f t="shared" si="22"/>
        <v>47128836</v>
      </c>
      <c r="H105" s="10">
        <f t="shared" si="22"/>
        <v>0</v>
      </c>
      <c r="I105" s="10">
        <f t="shared" si="22"/>
        <v>58407949</v>
      </c>
      <c r="J105" s="10">
        <f>SUM(C105:I105)</f>
        <v>5223825597</v>
      </c>
    </row>
    <row r="106" spans="1:10" ht="15">
      <c r="A106" s="20"/>
      <c r="B106" s="21"/>
      <c r="C106" s="36"/>
      <c r="D106" s="36"/>
      <c r="E106" s="17"/>
      <c r="F106" s="37"/>
      <c r="G106" s="17"/>
      <c r="H106" s="17"/>
      <c r="I106" s="30"/>
      <c r="J106" s="10"/>
    </row>
    <row r="107" spans="1:10" ht="15">
      <c r="A107" s="20" t="s">
        <v>165</v>
      </c>
      <c r="B107" s="14" t="s">
        <v>166</v>
      </c>
      <c r="C107" s="29">
        <f aca="true" t="shared" si="23" ref="C107:I107">SUM(C108:C111)</f>
        <v>591308172</v>
      </c>
      <c r="D107" s="29">
        <f t="shared" si="23"/>
        <v>254293221</v>
      </c>
      <c r="E107" s="29">
        <f t="shared" si="23"/>
        <v>913741202</v>
      </c>
      <c r="F107" s="29">
        <f t="shared" si="23"/>
        <v>156499129</v>
      </c>
      <c r="G107" s="29">
        <f t="shared" si="23"/>
        <v>24016606</v>
      </c>
      <c r="H107" s="29">
        <f t="shared" si="23"/>
        <v>0</v>
      </c>
      <c r="I107" s="30">
        <f t="shared" si="23"/>
        <v>22965145</v>
      </c>
      <c r="J107" s="10">
        <f>SUM(C107:I107)</f>
        <v>1962823475</v>
      </c>
    </row>
    <row r="108" spans="1:10" ht="15">
      <c r="A108" s="15" t="s">
        <v>167</v>
      </c>
      <c r="B108" s="1" t="s">
        <v>168</v>
      </c>
      <c r="C108" s="27">
        <v>381613553</v>
      </c>
      <c r="D108" s="27">
        <v>21413174</v>
      </c>
      <c r="E108" s="27">
        <v>590125403</v>
      </c>
      <c r="F108" s="27">
        <v>53834114</v>
      </c>
      <c r="G108" s="27">
        <v>5957503</v>
      </c>
      <c r="H108" s="27">
        <v>0</v>
      </c>
      <c r="I108" s="28">
        <v>0</v>
      </c>
      <c r="J108" s="10">
        <f>SUM(C108:I108)</f>
        <v>1052943747</v>
      </c>
    </row>
    <row r="109" spans="1:10" ht="15">
      <c r="A109" s="15" t="s">
        <v>169</v>
      </c>
      <c r="B109" s="1" t="s">
        <v>170</v>
      </c>
      <c r="C109" s="27">
        <v>13234445</v>
      </c>
      <c r="D109" s="27">
        <v>1306898</v>
      </c>
      <c r="E109" s="27">
        <v>9066710</v>
      </c>
      <c r="F109" s="27">
        <v>212505</v>
      </c>
      <c r="G109" s="27">
        <v>0</v>
      </c>
      <c r="H109" s="27">
        <v>0</v>
      </c>
      <c r="I109" s="28">
        <v>0</v>
      </c>
      <c r="J109" s="10">
        <f>SUM(C109:I109)</f>
        <v>23820558</v>
      </c>
    </row>
    <row r="110" spans="1:10" ht="15">
      <c r="A110" s="15" t="s">
        <v>171</v>
      </c>
      <c r="B110" s="1" t="s">
        <v>172</v>
      </c>
      <c r="C110" s="27">
        <v>176685176</v>
      </c>
      <c r="D110" s="27">
        <v>231375624</v>
      </c>
      <c r="E110" s="27">
        <v>179733783</v>
      </c>
      <c r="F110" s="27">
        <v>102254353</v>
      </c>
      <c r="G110" s="27">
        <v>18059103</v>
      </c>
      <c r="H110" s="27">
        <v>0</v>
      </c>
      <c r="I110" s="28">
        <v>22965145</v>
      </c>
      <c r="J110" s="10">
        <f>SUM(C110:I110)</f>
        <v>731073184</v>
      </c>
    </row>
    <row r="111" spans="1:10" ht="15">
      <c r="A111" s="15" t="s">
        <v>173</v>
      </c>
      <c r="B111" s="1" t="s">
        <v>174</v>
      </c>
      <c r="C111" s="27">
        <v>19774998</v>
      </c>
      <c r="D111" s="27">
        <v>197525</v>
      </c>
      <c r="E111" s="27">
        <v>134815306</v>
      </c>
      <c r="F111" s="27">
        <v>198157</v>
      </c>
      <c r="G111" s="27">
        <v>0</v>
      </c>
      <c r="H111" s="27">
        <v>0</v>
      </c>
      <c r="I111" s="28">
        <v>0</v>
      </c>
      <c r="J111" s="10">
        <f>SUM(C111:I111)</f>
        <v>154985986</v>
      </c>
    </row>
    <row r="112" spans="3:10" ht="15">
      <c r="C112" s="17"/>
      <c r="D112" s="17"/>
      <c r="E112" s="17"/>
      <c r="F112" s="17"/>
      <c r="G112" s="17"/>
      <c r="H112" s="17"/>
      <c r="I112" s="18"/>
      <c r="J112" s="10"/>
    </row>
    <row r="113" spans="1:10" ht="15">
      <c r="A113" s="20" t="s">
        <v>175</v>
      </c>
      <c r="B113" s="14" t="s">
        <v>176</v>
      </c>
      <c r="C113" s="22">
        <f aca="true" t="shared" si="24" ref="C113:I113">SUM(C114:C116)</f>
        <v>31009626</v>
      </c>
      <c r="D113" s="22">
        <f t="shared" si="24"/>
        <v>506143</v>
      </c>
      <c r="E113" s="22">
        <f t="shared" si="24"/>
        <v>88694865</v>
      </c>
      <c r="F113" s="22">
        <f t="shared" si="24"/>
        <v>2776061</v>
      </c>
      <c r="G113" s="22">
        <f t="shared" si="24"/>
        <v>700610</v>
      </c>
      <c r="H113" s="22">
        <f t="shared" si="24"/>
        <v>0</v>
      </c>
      <c r="I113" s="23">
        <f t="shared" si="24"/>
        <v>0</v>
      </c>
      <c r="J113" s="10">
        <f>SUM(C113:I113)</f>
        <v>123687305</v>
      </c>
    </row>
    <row r="114" spans="1:10" s="14" customFormat="1" ht="15">
      <c r="A114" s="15" t="s">
        <v>177</v>
      </c>
      <c r="B114" s="1" t="s">
        <v>178</v>
      </c>
      <c r="C114" s="27">
        <v>863280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8">
        <v>0</v>
      </c>
      <c r="J114" s="10">
        <f>SUM(C114:I114)</f>
        <v>863280</v>
      </c>
    </row>
    <row r="115" spans="1:10" s="14" customFormat="1" ht="15">
      <c r="A115" s="15" t="s">
        <v>179</v>
      </c>
      <c r="B115" s="1" t="s">
        <v>180</v>
      </c>
      <c r="C115" s="27">
        <v>30146346</v>
      </c>
      <c r="D115" s="27">
        <v>506143</v>
      </c>
      <c r="E115" s="27">
        <v>83147742</v>
      </c>
      <c r="F115" s="27">
        <v>2776061</v>
      </c>
      <c r="G115" s="27">
        <v>700610</v>
      </c>
      <c r="H115" s="27">
        <v>0</v>
      </c>
      <c r="I115" s="28">
        <v>0</v>
      </c>
      <c r="J115" s="10">
        <f>SUM(C115:I115)</f>
        <v>117276902</v>
      </c>
    </row>
    <row r="116" spans="1:10" s="14" customFormat="1" ht="15">
      <c r="A116" s="15" t="s">
        <v>181</v>
      </c>
      <c r="B116" s="1" t="s">
        <v>182</v>
      </c>
      <c r="C116" s="27">
        <v>0</v>
      </c>
      <c r="D116" s="27">
        <v>0</v>
      </c>
      <c r="E116" s="27">
        <v>5547123</v>
      </c>
      <c r="F116" s="27">
        <v>0</v>
      </c>
      <c r="G116" s="27">
        <v>0</v>
      </c>
      <c r="H116" s="27">
        <v>0</v>
      </c>
      <c r="I116" s="28">
        <v>0</v>
      </c>
      <c r="J116" s="10">
        <f>SUM(C116:I116)</f>
        <v>5547123</v>
      </c>
    </row>
    <row r="117" spans="3:10" ht="15">
      <c r="C117" s="36"/>
      <c r="D117" s="36"/>
      <c r="E117" s="17"/>
      <c r="F117" s="37"/>
      <c r="G117" s="17"/>
      <c r="H117" s="17"/>
      <c r="I117" s="38"/>
      <c r="J117" s="10"/>
    </row>
    <row r="118" spans="1:10" ht="15">
      <c r="A118" s="20" t="s">
        <v>183</v>
      </c>
      <c r="B118" s="14" t="s">
        <v>184</v>
      </c>
      <c r="C118" s="29">
        <f aca="true" t="shared" si="25" ref="C118:I118">SUM(C119:C125)</f>
        <v>316145041</v>
      </c>
      <c r="D118" s="29">
        <f t="shared" si="25"/>
        <v>21294965</v>
      </c>
      <c r="E118" s="29">
        <f t="shared" si="25"/>
        <v>86686755</v>
      </c>
      <c r="F118" s="29">
        <f t="shared" si="25"/>
        <v>23068984</v>
      </c>
      <c r="G118" s="29">
        <f t="shared" si="25"/>
        <v>1455066</v>
      </c>
      <c r="H118" s="29">
        <f t="shared" si="25"/>
        <v>0</v>
      </c>
      <c r="I118" s="30">
        <f t="shared" si="25"/>
        <v>2183451</v>
      </c>
      <c r="J118" s="10">
        <f aca="true" t="shared" si="26" ref="J118:J125">SUM(C118:I118)</f>
        <v>450834262</v>
      </c>
    </row>
    <row r="119" spans="1:10" ht="15">
      <c r="A119" s="15" t="s">
        <v>185</v>
      </c>
      <c r="B119" s="1" t="s">
        <v>186</v>
      </c>
      <c r="C119" s="27">
        <v>49348603</v>
      </c>
      <c r="D119" s="27">
        <v>4736781</v>
      </c>
      <c r="E119" s="27">
        <v>15488635</v>
      </c>
      <c r="F119" s="27">
        <v>4658364</v>
      </c>
      <c r="G119" s="27">
        <v>345000</v>
      </c>
      <c r="H119" s="27">
        <v>0</v>
      </c>
      <c r="I119" s="28">
        <v>970893</v>
      </c>
      <c r="J119" s="10">
        <f t="shared" si="26"/>
        <v>75548276</v>
      </c>
    </row>
    <row r="120" spans="1:10" ht="15">
      <c r="A120" s="15" t="s">
        <v>187</v>
      </c>
      <c r="B120" s="1" t="s">
        <v>188</v>
      </c>
      <c r="C120" s="27">
        <v>9216527</v>
      </c>
      <c r="D120" s="27">
        <v>0</v>
      </c>
      <c r="E120" s="27">
        <v>519995</v>
      </c>
      <c r="F120" s="27">
        <v>0</v>
      </c>
      <c r="G120" s="27">
        <v>0</v>
      </c>
      <c r="H120" s="27">
        <v>0</v>
      </c>
      <c r="I120" s="28">
        <v>0</v>
      </c>
      <c r="J120" s="10">
        <f t="shared" si="26"/>
        <v>9736522</v>
      </c>
    </row>
    <row r="121" spans="1:10" ht="15">
      <c r="A121" s="15" t="s">
        <v>189</v>
      </c>
      <c r="B121" s="1" t="s">
        <v>190</v>
      </c>
      <c r="C121" s="27">
        <v>19275012</v>
      </c>
      <c r="D121" s="27">
        <v>4005099</v>
      </c>
      <c r="E121" s="27">
        <v>5950913</v>
      </c>
      <c r="F121" s="27">
        <v>1073456</v>
      </c>
      <c r="G121" s="27">
        <v>0</v>
      </c>
      <c r="H121" s="27">
        <v>0</v>
      </c>
      <c r="I121" s="28">
        <v>483437</v>
      </c>
      <c r="J121" s="10">
        <f t="shared" si="26"/>
        <v>30787917</v>
      </c>
    </row>
    <row r="122" spans="1:10" ht="15">
      <c r="A122" s="15" t="s">
        <v>191</v>
      </c>
      <c r="B122" s="1" t="s">
        <v>192</v>
      </c>
      <c r="C122" s="27">
        <v>186402138</v>
      </c>
      <c r="D122" s="27">
        <v>11210531</v>
      </c>
      <c r="E122" s="27">
        <v>48172456</v>
      </c>
      <c r="F122" s="27">
        <v>11575283</v>
      </c>
      <c r="G122" s="27">
        <v>891497</v>
      </c>
      <c r="H122" s="27">
        <v>0</v>
      </c>
      <c r="I122" s="28">
        <v>514527</v>
      </c>
      <c r="J122" s="10">
        <f t="shared" si="26"/>
        <v>258766432</v>
      </c>
    </row>
    <row r="123" spans="1:10" ht="15">
      <c r="A123" s="15" t="s">
        <v>193</v>
      </c>
      <c r="B123" s="1" t="s">
        <v>194</v>
      </c>
      <c r="C123" s="27">
        <v>6026559</v>
      </c>
      <c r="D123" s="27">
        <v>274006</v>
      </c>
      <c r="E123" s="27">
        <v>1219704</v>
      </c>
      <c r="F123" s="27">
        <v>1684610</v>
      </c>
      <c r="G123" s="27">
        <v>0</v>
      </c>
      <c r="H123" s="27">
        <v>0</v>
      </c>
      <c r="I123" s="28">
        <v>16650</v>
      </c>
      <c r="J123" s="10">
        <f t="shared" si="26"/>
        <v>9221529</v>
      </c>
    </row>
    <row r="124" spans="1:10" ht="15">
      <c r="A124" s="15" t="s">
        <v>195</v>
      </c>
      <c r="B124" s="1" t="s">
        <v>196</v>
      </c>
      <c r="C124" s="27">
        <v>14664684</v>
      </c>
      <c r="D124" s="27">
        <v>213440</v>
      </c>
      <c r="E124" s="27">
        <v>11028979</v>
      </c>
      <c r="F124" s="27">
        <v>804550</v>
      </c>
      <c r="G124" s="27">
        <v>76943</v>
      </c>
      <c r="H124" s="27">
        <v>0</v>
      </c>
      <c r="I124" s="28">
        <v>146470</v>
      </c>
      <c r="J124" s="10">
        <f t="shared" si="26"/>
        <v>26935066</v>
      </c>
    </row>
    <row r="125" spans="1:10" ht="15">
      <c r="A125" s="15" t="s">
        <v>197</v>
      </c>
      <c r="B125" s="1" t="s">
        <v>198</v>
      </c>
      <c r="C125" s="27">
        <v>31211518</v>
      </c>
      <c r="D125" s="27">
        <v>855108</v>
      </c>
      <c r="E125" s="27">
        <v>4306073</v>
      </c>
      <c r="F125" s="27">
        <v>3272721</v>
      </c>
      <c r="G125" s="27">
        <v>141626</v>
      </c>
      <c r="H125" s="27">
        <v>0</v>
      </c>
      <c r="I125" s="28">
        <v>51474</v>
      </c>
      <c r="J125" s="10">
        <f t="shared" si="26"/>
        <v>39838520</v>
      </c>
    </row>
    <row r="126" spans="3:10" ht="15">
      <c r="C126" s="36"/>
      <c r="D126" s="36"/>
      <c r="E126" s="17"/>
      <c r="F126" s="17"/>
      <c r="G126" s="17"/>
      <c r="H126" s="17"/>
      <c r="I126" s="38"/>
      <c r="J126" s="10"/>
    </row>
    <row r="127" spans="1:10" ht="15">
      <c r="A127" s="20" t="s">
        <v>199</v>
      </c>
      <c r="B127" s="14" t="s">
        <v>200</v>
      </c>
      <c r="C127" s="29">
        <f aca="true" t="shared" si="27" ref="C127:I127">SUM(C128:C129)</f>
        <v>220798487</v>
      </c>
      <c r="D127" s="29">
        <f t="shared" si="27"/>
        <v>107759186</v>
      </c>
      <c r="E127" s="29">
        <f t="shared" si="27"/>
        <v>310880985</v>
      </c>
      <c r="F127" s="29">
        <f t="shared" si="27"/>
        <v>70981957</v>
      </c>
      <c r="G127" s="29">
        <f t="shared" si="27"/>
        <v>3834721</v>
      </c>
      <c r="H127" s="29">
        <f t="shared" si="27"/>
        <v>0</v>
      </c>
      <c r="I127" s="30">
        <f t="shared" si="27"/>
        <v>10159424</v>
      </c>
      <c r="J127" s="10">
        <f>SUM(C127:I127)</f>
        <v>724414760</v>
      </c>
    </row>
    <row r="128" spans="1:10" ht="14.25" customHeight="1">
      <c r="A128" s="15" t="s">
        <v>201</v>
      </c>
      <c r="B128" s="1" t="s">
        <v>202</v>
      </c>
      <c r="C128" s="27">
        <v>46470801</v>
      </c>
      <c r="D128" s="27">
        <v>2675616</v>
      </c>
      <c r="E128" s="27">
        <v>104119757</v>
      </c>
      <c r="F128" s="27">
        <v>1892512</v>
      </c>
      <c r="G128" s="27">
        <v>67825</v>
      </c>
      <c r="H128" s="27">
        <v>0</v>
      </c>
      <c r="I128" s="38">
        <v>56587</v>
      </c>
      <c r="J128" s="10">
        <f>SUM(C128:I128)</f>
        <v>155283098</v>
      </c>
    </row>
    <row r="129" spans="1:10" ht="14.25" customHeight="1">
      <c r="A129" s="15" t="s">
        <v>203</v>
      </c>
      <c r="B129" s="1" t="s">
        <v>204</v>
      </c>
      <c r="C129" s="27">
        <v>174327686</v>
      </c>
      <c r="D129" s="27">
        <v>105083570</v>
      </c>
      <c r="E129" s="27">
        <v>206761228</v>
      </c>
      <c r="F129" s="27">
        <v>69089445</v>
      </c>
      <c r="G129" s="27">
        <v>3766896</v>
      </c>
      <c r="H129" s="27">
        <v>0</v>
      </c>
      <c r="I129" s="38">
        <v>10102837</v>
      </c>
      <c r="J129" s="10">
        <f>SUM(C129:I129)</f>
        <v>569131662</v>
      </c>
    </row>
    <row r="130" spans="3:10" ht="15">
      <c r="C130" s="27"/>
      <c r="D130" s="27"/>
      <c r="E130" s="27"/>
      <c r="F130" s="27"/>
      <c r="G130" s="27"/>
      <c r="H130" s="27"/>
      <c r="I130" s="28"/>
      <c r="J130" s="10"/>
    </row>
    <row r="131" spans="1:10" ht="15">
      <c r="A131" s="20" t="s">
        <v>205</v>
      </c>
      <c r="B131" s="14" t="s">
        <v>206</v>
      </c>
      <c r="C131" s="29">
        <f aca="true" t="shared" si="28" ref="C131:I131">SUM(C132:C139)</f>
        <v>523030260</v>
      </c>
      <c r="D131" s="29">
        <f t="shared" si="28"/>
        <v>328771880</v>
      </c>
      <c r="E131" s="29">
        <f t="shared" si="28"/>
        <v>938102725</v>
      </c>
      <c r="F131" s="29">
        <f t="shared" si="28"/>
        <v>131939168</v>
      </c>
      <c r="G131" s="29">
        <f t="shared" si="28"/>
        <v>17121833</v>
      </c>
      <c r="H131" s="29">
        <f t="shared" si="28"/>
        <v>0</v>
      </c>
      <c r="I131" s="30">
        <f t="shared" si="28"/>
        <v>23099929</v>
      </c>
      <c r="J131" s="10">
        <f aca="true" t="shared" si="29" ref="J131:J139">SUM(C131:I131)</f>
        <v>1962065795</v>
      </c>
    </row>
    <row r="132" spans="1:13" ht="15">
      <c r="A132" s="41" t="s">
        <v>207</v>
      </c>
      <c r="B132" s="42" t="s">
        <v>208</v>
      </c>
      <c r="C132" s="27">
        <v>65900926</v>
      </c>
      <c r="D132" s="27">
        <v>67764199</v>
      </c>
      <c r="E132" s="27">
        <v>49544607</v>
      </c>
      <c r="F132" s="27">
        <v>21999988</v>
      </c>
      <c r="G132" s="27">
        <v>3420674</v>
      </c>
      <c r="H132" s="27">
        <v>0</v>
      </c>
      <c r="I132" s="28">
        <v>4285180</v>
      </c>
      <c r="J132" s="10">
        <f t="shared" si="29"/>
        <v>212915574</v>
      </c>
      <c r="M132" s="1" t="s">
        <v>97</v>
      </c>
    </row>
    <row r="133" spans="1:13" ht="15">
      <c r="A133" s="41" t="s">
        <v>209</v>
      </c>
      <c r="B133" s="42" t="s">
        <v>210</v>
      </c>
      <c r="C133" s="27">
        <v>29102179</v>
      </c>
      <c r="D133" s="27">
        <v>384689</v>
      </c>
      <c r="E133" s="27">
        <v>387302795</v>
      </c>
      <c r="F133" s="27">
        <v>1547646</v>
      </c>
      <c r="G133" s="27">
        <v>0</v>
      </c>
      <c r="H133" s="27">
        <v>0</v>
      </c>
      <c r="I133" s="28">
        <v>16821</v>
      </c>
      <c r="J133" s="10">
        <f t="shared" si="29"/>
        <v>418354130</v>
      </c>
      <c r="M133" s="1" t="s">
        <v>97</v>
      </c>
    </row>
    <row r="134" spans="1:13" ht="15">
      <c r="A134" s="41" t="s">
        <v>211</v>
      </c>
      <c r="B134" s="42" t="s">
        <v>212</v>
      </c>
      <c r="C134" s="27">
        <v>280623320</v>
      </c>
      <c r="D134" s="27">
        <v>215071285</v>
      </c>
      <c r="E134" s="27">
        <v>148532538</v>
      </c>
      <c r="F134" s="27">
        <v>77314466</v>
      </c>
      <c r="G134" s="27">
        <v>11148386</v>
      </c>
      <c r="H134" s="27">
        <v>0</v>
      </c>
      <c r="I134" s="28">
        <v>16256951</v>
      </c>
      <c r="J134" s="10">
        <f t="shared" si="29"/>
        <v>748946946</v>
      </c>
      <c r="M134" s="1" t="s">
        <v>97</v>
      </c>
    </row>
    <row r="135" spans="1:13" ht="15">
      <c r="A135" s="41" t="s">
        <v>213</v>
      </c>
      <c r="B135" s="42" t="s">
        <v>214</v>
      </c>
      <c r="C135" s="27">
        <v>48989384</v>
      </c>
      <c r="D135" s="27">
        <v>22620421</v>
      </c>
      <c r="E135" s="27">
        <v>73135021</v>
      </c>
      <c r="F135" s="27">
        <v>8790456</v>
      </c>
      <c r="G135" s="27">
        <v>657535</v>
      </c>
      <c r="H135" s="27">
        <v>0</v>
      </c>
      <c r="I135" s="28">
        <v>1049308</v>
      </c>
      <c r="J135" s="10">
        <f t="shared" si="29"/>
        <v>155242125</v>
      </c>
      <c r="M135" s="1" t="s">
        <v>97</v>
      </c>
    </row>
    <row r="136" spans="1:13" ht="15">
      <c r="A136" s="41" t="s">
        <v>215</v>
      </c>
      <c r="B136" s="42" t="s">
        <v>216</v>
      </c>
      <c r="C136" s="27">
        <v>25467874</v>
      </c>
      <c r="D136" s="27">
        <v>16783920</v>
      </c>
      <c r="E136" s="27">
        <v>20117722</v>
      </c>
      <c r="F136" s="27">
        <v>5658455</v>
      </c>
      <c r="G136" s="27">
        <v>1012179</v>
      </c>
      <c r="H136" s="27">
        <v>0</v>
      </c>
      <c r="I136" s="28">
        <v>1241213</v>
      </c>
      <c r="J136" s="10">
        <f t="shared" si="29"/>
        <v>70281363</v>
      </c>
      <c r="M136" s="1" t="s">
        <v>97</v>
      </c>
    </row>
    <row r="137" spans="1:13" ht="15">
      <c r="A137" s="41" t="s">
        <v>217</v>
      </c>
      <c r="B137" s="42" t="s">
        <v>218</v>
      </c>
      <c r="C137" s="27">
        <v>37005856</v>
      </c>
      <c r="D137" s="27">
        <v>2032033</v>
      </c>
      <c r="E137" s="27">
        <v>198259936</v>
      </c>
      <c r="F137" s="27">
        <v>7714348</v>
      </c>
      <c r="G137" s="27">
        <v>265648</v>
      </c>
      <c r="H137" s="27">
        <v>0</v>
      </c>
      <c r="I137" s="28">
        <v>0</v>
      </c>
      <c r="J137" s="10">
        <f t="shared" si="29"/>
        <v>245277821</v>
      </c>
      <c r="M137" s="1" t="s">
        <v>97</v>
      </c>
    </row>
    <row r="138" spans="1:13" ht="15">
      <c r="A138" s="41" t="s">
        <v>219</v>
      </c>
      <c r="B138" s="42" t="s">
        <v>220</v>
      </c>
      <c r="C138" s="27">
        <v>2250295</v>
      </c>
      <c r="D138" s="27">
        <v>90610</v>
      </c>
      <c r="E138" s="27">
        <v>1130286</v>
      </c>
      <c r="F138" s="27">
        <v>1304321</v>
      </c>
      <c r="G138" s="27">
        <v>267778</v>
      </c>
      <c r="H138" s="27">
        <v>0</v>
      </c>
      <c r="I138" s="28">
        <v>0</v>
      </c>
      <c r="J138" s="10">
        <f t="shared" si="29"/>
        <v>5043290</v>
      </c>
      <c r="M138" s="1" t="s">
        <v>97</v>
      </c>
    </row>
    <row r="139" spans="1:13" ht="15">
      <c r="A139" s="41" t="s">
        <v>221</v>
      </c>
      <c r="B139" s="42" t="s">
        <v>222</v>
      </c>
      <c r="C139" s="27">
        <v>33690426</v>
      </c>
      <c r="D139" s="27">
        <v>4024723</v>
      </c>
      <c r="E139" s="27">
        <v>60079820</v>
      </c>
      <c r="F139" s="27">
        <v>7609488</v>
      </c>
      <c r="G139" s="27">
        <v>349633</v>
      </c>
      <c r="H139" s="27">
        <v>0</v>
      </c>
      <c r="I139" s="28">
        <v>250456</v>
      </c>
      <c r="J139" s="10">
        <f t="shared" si="29"/>
        <v>106004546</v>
      </c>
      <c r="M139" s="1" t="s">
        <v>97</v>
      </c>
    </row>
    <row r="140" spans="3:10" ht="15">
      <c r="C140" s="17"/>
      <c r="D140" s="17"/>
      <c r="E140" s="17"/>
      <c r="F140" s="17"/>
      <c r="G140" s="17"/>
      <c r="H140" s="17"/>
      <c r="I140" s="38"/>
      <c r="J140" s="10"/>
    </row>
    <row r="141" spans="1:10" s="42" customFormat="1" ht="15">
      <c r="A141" s="15"/>
      <c r="B141" s="1"/>
      <c r="C141" s="17"/>
      <c r="D141" s="17"/>
      <c r="E141" s="17"/>
      <c r="F141" s="17"/>
      <c r="G141" s="17"/>
      <c r="H141" s="17"/>
      <c r="I141" s="38"/>
      <c r="J141" s="10"/>
    </row>
    <row r="142" spans="1:10" s="14" customFormat="1" ht="15">
      <c r="A142" s="12">
        <v>5</v>
      </c>
      <c r="B142" s="13" t="s">
        <v>223</v>
      </c>
      <c r="C142" s="10">
        <f>+C144+C154+C158</f>
        <v>5293407400</v>
      </c>
      <c r="D142" s="10">
        <f>+D144+D154+D158</f>
        <v>625708251</v>
      </c>
      <c r="E142" s="10">
        <f>+E144+E154+E158</f>
        <v>1365101366</v>
      </c>
      <c r="F142" s="10">
        <f>+F144+F154+F158</f>
        <v>155166665</v>
      </c>
      <c r="G142" s="10">
        <f>+G144+G154+G158</f>
        <v>55485034</v>
      </c>
      <c r="H142" s="10">
        <f>+H144+H154+H158</f>
        <v>299000000</v>
      </c>
      <c r="I142" s="10">
        <f>+I144+I154+I158</f>
        <v>21363961</v>
      </c>
      <c r="J142" s="10">
        <f>SUM(C142:I142)</f>
        <v>7815232677</v>
      </c>
    </row>
    <row r="143" spans="1:10" s="42" customFormat="1" ht="15">
      <c r="A143" s="20"/>
      <c r="B143" s="21"/>
      <c r="C143" s="17"/>
      <c r="D143" s="17"/>
      <c r="E143" s="17"/>
      <c r="F143" s="17"/>
      <c r="G143" s="17"/>
      <c r="H143" s="17"/>
      <c r="I143" s="38"/>
      <c r="J143" s="10"/>
    </row>
    <row r="144" spans="1:10" ht="15">
      <c r="A144" s="20" t="s">
        <v>224</v>
      </c>
      <c r="B144" s="14" t="s">
        <v>225</v>
      </c>
      <c r="C144" s="22">
        <f aca="true" t="shared" si="30" ref="C144:I144">SUM(C145:C152)</f>
        <v>2232486490</v>
      </c>
      <c r="D144" s="22">
        <f t="shared" si="30"/>
        <v>600468379</v>
      </c>
      <c r="E144" s="22">
        <f t="shared" si="30"/>
        <v>1351560366</v>
      </c>
      <c r="F144" s="22">
        <f t="shared" si="30"/>
        <v>154519203</v>
      </c>
      <c r="G144" s="22">
        <f t="shared" si="30"/>
        <v>54945034</v>
      </c>
      <c r="H144" s="22">
        <f t="shared" si="30"/>
        <v>0</v>
      </c>
      <c r="I144" s="23">
        <f t="shared" si="30"/>
        <v>21363961</v>
      </c>
      <c r="J144" s="10">
        <f aca="true" t="shared" si="31" ref="J144:J152">SUM(C144:I144)</f>
        <v>4415343433</v>
      </c>
    </row>
    <row r="145" spans="1:10" ht="15">
      <c r="A145" s="41" t="s">
        <v>226</v>
      </c>
      <c r="B145" s="42" t="s">
        <v>227</v>
      </c>
      <c r="C145" s="27">
        <v>46934581</v>
      </c>
      <c r="D145" s="27">
        <v>468335</v>
      </c>
      <c r="E145" s="27">
        <v>10019521</v>
      </c>
      <c r="F145" s="27">
        <v>278300</v>
      </c>
      <c r="G145" s="27">
        <v>0</v>
      </c>
      <c r="H145" s="27">
        <v>0</v>
      </c>
      <c r="I145" s="28">
        <v>0</v>
      </c>
      <c r="J145" s="10">
        <f t="shared" si="31"/>
        <v>57700737</v>
      </c>
    </row>
    <row r="146" spans="1:11" ht="15">
      <c r="A146" s="41" t="s">
        <v>228</v>
      </c>
      <c r="B146" s="42" t="s">
        <v>229</v>
      </c>
      <c r="C146" s="27">
        <v>48513029</v>
      </c>
      <c r="D146" s="27">
        <v>499761</v>
      </c>
      <c r="E146" s="27">
        <v>205648944</v>
      </c>
      <c r="F146" s="27">
        <v>236257</v>
      </c>
      <c r="G146" s="27">
        <v>0</v>
      </c>
      <c r="H146" s="27">
        <v>0</v>
      </c>
      <c r="I146" s="28">
        <v>83293</v>
      </c>
      <c r="J146" s="10">
        <f t="shared" si="31"/>
        <v>254981284</v>
      </c>
      <c r="K146" s="37"/>
    </row>
    <row r="147" spans="1:11" ht="15">
      <c r="A147" s="41" t="s">
        <v>230</v>
      </c>
      <c r="B147" s="42" t="s">
        <v>231</v>
      </c>
      <c r="C147" s="27">
        <v>492274316</v>
      </c>
      <c r="D147" s="27">
        <v>9196635</v>
      </c>
      <c r="E147" s="27">
        <v>182867264</v>
      </c>
      <c r="F147" s="27">
        <v>24968726</v>
      </c>
      <c r="G147" s="27">
        <v>1672790</v>
      </c>
      <c r="H147" s="27">
        <v>0</v>
      </c>
      <c r="I147" s="28">
        <v>2249021</v>
      </c>
      <c r="J147" s="10">
        <f t="shared" si="31"/>
        <v>713228752</v>
      </c>
      <c r="K147" s="37"/>
    </row>
    <row r="148" spans="1:11" ht="15">
      <c r="A148" s="41" t="s">
        <v>232</v>
      </c>
      <c r="B148" s="42" t="s">
        <v>233</v>
      </c>
      <c r="C148" s="27">
        <v>401361442</v>
      </c>
      <c r="D148" s="27">
        <v>493397678</v>
      </c>
      <c r="E148" s="27">
        <v>190782036</v>
      </c>
      <c r="F148" s="27">
        <v>109180189</v>
      </c>
      <c r="G148" s="27">
        <v>31379282</v>
      </c>
      <c r="H148" s="27">
        <v>0</v>
      </c>
      <c r="I148" s="28">
        <v>11830953</v>
      </c>
      <c r="J148" s="10">
        <f t="shared" si="31"/>
        <v>1237931580</v>
      </c>
      <c r="K148" s="37"/>
    </row>
    <row r="149" spans="1:10" s="42" customFormat="1" ht="15">
      <c r="A149" s="25" t="s">
        <v>234</v>
      </c>
      <c r="B149" s="26" t="s">
        <v>235</v>
      </c>
      <c r="C149" s="27">
        <f>1160715575-60000000</f>
        <v>1100715575</v>
      </c>
      <c r="D149" s="27">
        <v>78646178</v>
      </c>
      <c r="E149" s="27">
        <v>313721350</v>
      </c>
      <c r="F149" s="27">
        <v>16592965</v>
      </c>
      <c r="G149" s="27">
        <v>20833786</v>
      </c>
      <c r="H149" s="27">
        <v>0</v>
      </c>
      <c r="I149" s="28">
        <v>6284392</v>
      </c>
      <c r="J149" s="10">
        <f t="shared" si="31"/>
        <v>1536794246</v>
      </c>
    </row>
    <row r="150" spans="1:10" s="42" customFormat="1" ht="15">
      <c r="A150" s="25" t="s">
        <v>236</v>
      </c>
      <c r="B150" s="26" t="s">
        <v>237</v>
      </c>
      <c r="C150" s="27">
        <v>14093385</v>
      </c>
      <c r="D150" s="27">
        <v>892121</v>
      </c>
      <c r="E150" s="27">
        <v>276674835</v>
      </c>
      <c r="F150" s="27">
        <v>0</v>
      </c>
      <c r="G150" s="27">
        <v>0</v>
      </c>
      <c r="H150" s="27">
        <v>0</v>
      </c>
      <c r="I150" s="28">
        <v>0</v>
      </c>
      <c r="J150" s="10">
        <f t="shared" si="31"/>
        <v>291660341</v>
      </c>
    </row>
    <row r="151" spans="1:10" s="42" customFormat="1" ht="15">
      <c r="A151" s="25" t="s">
        <v>238</v>
      </c>
      <c r="B151" s="43" t="s">
        <v>239</v>
      </c>
      <c r="C151" s="28">
        <v>29516456</v>
      </c>
      <c r="D151" s="28">
        <v>6558073</v>
      </c>
      <c r="E151" s="28">
        <v>3037404</v>
      </c>
      <c r="F151" s="28">
        <v>919996</v>
      </c>
      <c r="G151" s="28">
        <v>57334</v>
      </c>
      <c r="H151" s="28">
        <v>0</v>
      </c>
      <c r="I151" s="28">
        <v>725520</v>
      </c>
      <c r="J151" s="10">
        <f t="shared" si="31"/>
        <v>40814783</v>
      </c>
    </row>
    <row r="152" spans="1:10" s="42" customFormat="1" ht="15">
      <c r="A152" s="25" t="s">
        <v>240</v>
      </c>
      <c r="B152" s="43" t="s">
        <v>241</v>
      </c>
      <c r="C152" s="28">
        <v>99077706</v>
      </c>
      <c r="D152" s="28">
        <v>10809598</v>
      </c>
      <c r="E152" s="28">
        <v>168809012</v>
      </c>
      <c r="F152" s="28">
        <v>2342770</v>
      </c>
      <c r="G152" s="28">
        <v>1001842</v>
      </c>
      <c r="H152" s="28">
        <v>0</v>
      </c>
      <c r="I152" s="28">
        <v>190782</v>
      </c>
      <c r="J152" s="10">
        <f t="shared" si="31"/>
        <v>282231710</v>
      </c>
    </row>
    <row r="153" spans="1:10" s="42" customFormat="1" ht="15">
      <c r="A153" s="41"/>
      <c r="C153" s="38"/>
      <c r="D153" s="38"/>
      <c r="E153" s="38"/>
      <c r="F153" s="38"/>
      <c r="G153" s="38"/>
      <c r="H153" s="38"/>
      <c r="J153" s="10"/>
    </row>
    <row r="154" spans="1:10" s="42" customFormat="1" ht="15">
      <c r="A154" s="20" t="s">
        <v>242</v>
      </c>
      <c r="B154" s="14" t="s">
        <v>243</v>
      </c>
      <c r="C154" s="23">
        <f>SUM(C155:C156)</f>
        <v>3060000000</v>
      </c>
      <c r="D154" s="23">
        <f>SUM(D155:D156)</f>
        <v>24106968</v>
      </c>
      <c r="E154" s="23">
        <f>SUM(E155:E156)</f>
        <v>12880000</v>
      </c>
      <c r="F154" s="23">
        <f>SUM(F155:F156)</f>
        <v>0</v>
      </c>
      <c r="G154" s="23">
        <f>SUM(G155:G156)</f>
        <v>0</v>
      </c>
      <c r="H154" s="23">
        <f>SUM(H155:H156)</f>
        <v>299000000</v>
      </c>
      <c r="I154" s="23">
        <f>SUM(I155:I156)</f>
        <v>0</v>
      </c>
      <c r="J154" s="10">
        <f>SUM(C154:I154)</f>
        <v>3395986968</v>
      </c>
    </row>
    <row r="155" spans="1:11" s="42" customFormat="1" ht="15">
      <c r="A155" s="41" t="s">
        <v>244</v>
      </c>
      <c r="B155" s="42" t="s">
        <v>245</v>
      </c>
      <c r="C155" s="27">
        <f>3337000000-277000000</f>
        <v>3060000000</v>
      </c>
      <c r="D155" s="28">
        <v>18356968</v>
      </c>
      <c r="E155" s="28">
        <v>12880000</v>
      </c>
      <c r="F155" s="28">
        <v>0</v>
      </c>
      <c r="G155" s="28">
        <v>0</v>
      </c>
      <c r="H155" s="28">
        <v>299000000</v>
      </c>
      <c r="I155" s="28">
        <v>0</v>
      </c>
      <c r="J155" s="10">
        <f>SUM(C155:I155)</f>
        <v>3390236968</v>
      </c>
      <c r="K155" s="38"/>
    </row>
    <row r="156" spans="1:11" s="42" customFormat="1" ht="15">
      <c r="A156" s="41" t="s">
        <v>246</v>
      </c>
      <c r="B156" s="42" t="s">
        <v>247</v>
      </c>
      <c r="C156" s="28">
        <v>0</v>
      </c>
      <c r="D156" s="28">
        <v>5750000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10">
        <f>SUM(C156:I156)</f>
        <v>5750000</v>
      </c>
      <c r="K156" s="38"/>
    </row>
    <row r="157" spans="1:10" s="14" customFormat="1" ht="15">
      <c r="A157" s="41"/>
      <c r="B157" s="38"/>
      <c r="C157" s="42"/>
      <c r="D157" s="42"/>
      <c r="E157" s="42"/>
      <c r="F157" s="42"/>
      <c r="G157" s="42"/>
      <c r="H157" s="42"/>
      <c r="I157" s="42"/>
      <c r="J157" s="10"/>
    </row>
    <row r="158" spans="1:10" ht="15">
      <c r="A158" s="20">
        <v>5.99</v>
      </c>
      <c r="B158" s="14" t="s">
        <v>248</v>
      </c>
      <c r="C158" s="23">
        <f aca="true" t="shared" si="32" ref="C158:I158">+C159+C160+C161</f>
        <v>920910</v>
      </c>
      <c r="D158" s="23">
        <f t="shared" si="32"/>
        <v>1132904</v>
      </c>
      <c r="E158" s="23">
        <f t="shared" si="32"/>
        <v>661000</v>
      </c>
      <c r="F158" s="23">
        <f t="shared" si="32"/>
        <v>647462</v>
      </c>
      <c r="G158" s="23">
        <f t="shared" si="32"/>
        <v>540000</v>
      </c>
      <c r="H158" s="23">
        <f t="shared" si="32"/>
        <v>0</v>
      </c>
      <c r="I158" s="23">
        <f t="shared" si="32"/>
        <v>0</v>
      </c>
      <c r="J158" s="10">
        <f>SUM(C158:I158)</f>
        <v>3902276</v>
      </c>
    </row>
    <row r="159" spans="1:10" ht="15">
      <c r="A159" s="41" t="s">
        <v>249</v>
      </c>
      <c r="B159" s="42" t="s">
        <v>250</v>
      </c>
      <c r="C159" s="27">
        <v>153212</v>
      </c>
      <c r="D159" s="27">
        <v>0</v>
      </c>
      <c r="E159" s="27">
        <v>0</v>
      </c>
      <c r="F159" s="27">
        <v>153212</v>
      </c>
      <c r="G159" s="27">
        <v>0</v>
      </c>
      <c r="H159" s="27">
        <v>0</v>
      </c>
      <c r="I159" s="28">
        <v>0</v>
      </c>
      <c r="J159" s="10">
        <f>SUM(C159:I159)</f>
        <v>306424</v>
      </c>
    </row>
    <row r="160" spans="1:10" ht="15">
      <c r="A160" s="41" t="s">
        <v>251</v>
      </c>
      <c r="B160" s="42" t="s">
        <v>252</v>
      </c>
      <c r="C160" s="27">
        <v>618244</v>
      </c>
      <c r="D160" s="27">
        <v>1132904</v>
      </c>
      <c r="E160" s="27">
        <v>661000</v>
      </c>
      <c r="F160" s="27">
        <v>494250</v>
      </c>
      <c r="G160" s="27">
        <v>540000</v>
      </c>
      <c r="H160" s="27">
        <v>0</v>
      </c>
      <c r="I160" s="28">
        <v>0</v>
      </c>
      <c r="J160" s="10">
        <f>SUM(C160:I160)</f>
        <v>3446398</v>
      </c>
    </row>
    <row r="161" spans="1:10" ht="15">
      <c r="A161" s="41" t="s">
        <v>253</v>
      </c>
      <c r="B161" s="42" t="s">
        <v>254</v>
      </c>
      <c r="C161" s="27">
        <v>149454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8">
        <v>0</v>
      </c>
      <c r="J161" s="10">
        <f>SUM(C161:I161)</f>
        <v>149454</v>
      </c>
    </row>
    <row r="162" spans="1:10" s="42" customFormat="1" ht="15">
      <c r="A162" s="41"/>
      <c r="H162" s="38"/>
      <c r="J162" s="10"/>
    </row>
    <row r="163" spans="1:10" s="14" customFormat="1" ht="15">
      <c r="A163" s="12">
        <v>6</v>
      </c>
      <c r="B163" s="13" t="s">
        <v>255</v>
      </c>
      <c r="C163" s="10">
        <f aca="true" t="shared" si="33" ref="C163:I163">+C165+C168+C173+C176+C179</f>
        <v>1296077925</v>
      </c>
      <c r="D163" s="10">
        <f t="shared" si="33"/>
        <v>47490000</v>
      </c>
      <c r="E163" s="10">
        <f t="shared" si="33"/>
        <v>660000</v>
      </c>
      <c r="F163" s="10">
        <f t="shared" si="33"/>
        <v>5660000</v>
      </c>
      <c r="G163" s="10">
        <f t="shared" si="33"/>
        <v>3310000</v>
      </c>
      <c r="H163" s="10">
        <f t="shared" si="33"/>
        <v>0</v>
      </c>
      <c r="I163" s="10">
        <f t="shared" si="33"/>
        <v>0</v>
      </c>
      <c r="J163" s="10">
        <f>SUM(C163:I163)</f>
        <v>1353197925</v>
      </c>
    </row>
    <row r="164" spans="1:10" ht="15">
      <c r="A164" s="20"/>
      <c r="B164" s="21"/>
      <c r="C164" s="17"/>
      <c r="D164" s="17"/>
      <c r="E164" s="17"/>
      <c r="F164" s="17"/>
      <c r="G164" s="17"/>
      <c r="H164" s="17"/>
      <c r="I164" s="38"/>
      <c r="J164" s="10"/>
    </row>
    <row r="165" spans="1:10" s="42" customFormat="1" ht="15">
      <c r="A165" s="20" t="s">
        <v>256</v>
      </c>
      <c r="B165" s="14" t="s">
        <v>257</v>
      </c>
      <c r="C165" s="22">
        <f aca="true" t="shared" si="34" ref="C165:I165">SUM(C166)</f>
        <v>29950000</v>
      </c>
      <c r="D165" s="22">
        <f t="shared" si="34"/>
        <v>0</v>
      </c>
      <c r="E165" s="22">
        <f t="shared" si="34"/>
        <v>0</v>
      </c>
      <c r="F165" s="22">
        <f t="shared" si="34"/>
        <v>0</v>
      </c>
      <c r="G165" s="22">
        <f t="shared" si="34"/>
        <v>0</v>
      </c>
      <c r="H165" s="22">
        <f t="shared" si="34"/>
        <v>0</v>
      </c>
      <c r="I165" s="23">
        <f t="shared" si="34"/>
        <v>0</v>
      </c>
      <c r="J165" s="10">
        <f>SUM(C165:I165)</f>
        <v>29950000</v>
      </c>
    </row>
    <row r="166" spans="1:10" s="42" customFormat="1" ht="15">
      <c r="A166" s="41" t="s">
        <v>258</v>
      </c>
      <c r="B166" s="42" t="s">
        <v>259</v>
      </c>
      <c r="C166" s="27">
        <v>29950000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8">
        <v>0</v>
      </c>
      <c r="J166" s="10">
        <f>SUM(C166:I166)</f>
        <v>29950000</v>
      </c>
    </row>
    <row r="167" spans="1:10" s="42" customFormat="1" ht="15">
      <c r="A167" s="41"/>
      <c r="J167" s="10"/>
    </row>
    <row r="168" spans="1:10" ht="15">
      <c r="A168" s="20" t="s">
        <v>260</v>
      </c>
      <c r="B168" s="14" t="s">
        <v>261</v>
      </c>
      <c r="C168" s="22">
        <f aca="true" t="shared" si="35" ref="C168:I168">SUM(C169:C171)</f>
        <v>95115270</v>
      </c>
      <c r="D168" s="22">
        <f t="shared" si="35"/>
        <v>47490000</v>
      </c>
      <c r="E168" s="22">
        <f t="shared" si="35"/>
        <v>660000</v>
      </c>
      <c r="F168" s="22">
        <f t="shared" si="35"/>
        <v>5660000</v>
      </c>
      <c r="G168" s="22">
        <f t="shared" si="35"/>
        <v>3310000</v>
      </c>
      <c r="H168" s="22">
        <f t="shared" si="35"/>
        <v>0</v>
      </c>
      <c r="I168" s="23">
        <f t="shared" si="35"/>
        <v>0</v>
      </c>
      <c r="J168" s="10">
        <f>SUM(C168:I168)</f>
        <v>152235270</v>
      </c>
    </row>
    <row r="169" spans="1:10" s="42" customFormat="1" ht="15">
      <c r="A169" s="41" t="s">
        <v>262</v>
      </c>
      <c r="B169" s="42" t="s">
        <v>263</v>
      </c>
      <c r="C169" s="27">
        <v>17280000</v>
      </c>
      <c r="D169" s="27">
        <v>47490000</v>
      </c>
      <c r="E169" s="27">
        <v>660000</v>
      </c>
      <c r="F169" s="27">
        <v>5660000</v>
      </c>
      <c r="G169" s="27">
        <v>3310000</v>
      </c>
      <c r="H169" s="27">
        <v>0</v>
      </c>
      <c r="I169" s="28">
        <v>0</v>
      </c>
      <c r="J169" s="10">
        <f>SUM(C169:I169)</f>
        <v>74400000</v>
      </c>
    </row>
    <row r="170" spans="1:10" s="42" customFormat="1" ht="15">
      <c r="A170" s="41" t="s">
        <v>264</v>
      </c>
      <c r="B170" s="42" t="s">
        <v>265</v>
      </c>
      <c r="C170" s="27">
        <v>75000000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8">
        <v>0</v>
      </c>
      <c r="J170" s="10">
        <f>SUM(C170:I170)</f>
        <v>75000000</v>
      </c>
    </row>
    <row r="171" spans="1:10" s="42" customFormat="1" ht="15">
      <c r="A171" s="41" t="s">
        <v>266</v>
      </c>
      <c r="B171" s="42" t="s">
        <v>267</v>
      </c>
      <c r="C171" s="27">
        <v>2835270</v>
      </c>
      <c r="D171" s="27">
        <v>0</v>
      </c>
      <c r="E171" s="27">
        <v>0</v>
      </c>
      <c r="F171" s="27">
        <v>0</v>
      </c>
      <c r="G171" s="27">
        <v>0</v>
      </c>
      <c r="H171" s="27"/>
      <c r="I171" s="28">
        <v>0</v>
      </c>
      <c r="J171" s="10">
        <f>SUM(C171:I171)</f>
        <v>2835270</v>
      </c>
    </row>
    <row r="172" spans="1:10" ht="15">
      <c r="A172" s="41"/>
      <c r="B172" s="42"/>
      <c r="C172" s="42"/>
      <c r="D172" s="42"/>
      <c r="E172" s="42"/>
      <c r="F172" s="42"/>
      <c r="G172" s="42"/>
      <c r="H172" s="42"/>
      <c r="I172" s="42"/>
      <c r="J172" s="10"/>
    </row>
    <row r="173" spans="1:10" s="42" customFormat="1" ht="15">
      <c r="A173" s="20" t="s">
        <v>268</v>
      </c>
      <c r="B173" s="14" t="s">
        <v>269</v>
      </c>
      <c r="C173" s="22">
        <f aca="true" t="shared" si="36" ref="C173:I173">SUM(C174)</f>
        <v>1083000000</v>
      </c>
      <c r="D173" s="22">
        <f t="shared" si="36"/>
        <v>0</v>
      </c>
      <c r="E173" s="22">
        <f t="shared" si="36"/>
        <v>0</v>
      </c>
      <c r="F173" s="22">
        <f t="shared" si="36"/>
        <v>0</v>
      </c>
      <c r="G173" s="22">
        <f t="shared" si="36"/>
        <v>0</v>
      </c>
      <c r="H173" s="22">
        <f t="shared" si="36"/>
        <v>0</v>
      </c>
      <c r="I173" s="23">
        <f t="shared" si="36"/>
        <v>0</v>
      </c>
      <c r="J173" s="10">
        <f>SUM(C173:I173)</f>
        <v>1083000000</v>
      </c>
    </row>
    <row r="174" spans="1:10" s="42" customFormat="1" ht="15">
      <c r="A174" s="41" t="s">
        <v>270</v>
      </c>
      <c r="B174" s="42" t="s">
        <v>271</v>
      </c>
      <c r="C174" s="27">
        <v>1083000000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8">
        <v>0</v>
      </c>
      <c r="J174" s="10">
        <f>SUM(C174:I174)</f>
        <v>1083000000</v>
      </c>
    </row>
    <row r="175" spans="1:10" ht="15">
      <c r="A175" s="41"/>
      <c r="B175" s="42"/>
      <c r="C175" s="42"/>
      <c r="D175" s="42"/>
      <c r="E175" s="42"/>
      <c r="F175" s="42"/>
      <c r="G175" s="42"/>
      <c r="H175" s="42"/>
      <c r="I175" s="42"/>
      <c r="J175" s="10"/>
    </row>
    <row r="176" spans="1:10" s="42" customFormat="1" ht="15">
      <c r="A176" s="20" t="s">
        <v>272</v>
      </c>
      <c r="B176" s="14" t="s">
        <v>273</v>
      </c>
      <c r="C176" s="22">
        <f aca="true" t="shared" si="37" ref="C176:I176">SUM(C177)</f>
        <v>82080000</v>
      </c>
      <c r="D176" s="22">
        <f t="shared" si="37"/>
        <v>0</v>
      </c>
      <c r="E176" s="22">
        <f t="shared" si="37"/>
        <v>0</v>
      </c>
      <c r="F176" s="22">
        <f t="shared" si="37"/>
        <v>0</v>
      </c>
      <c r="G176" s="22">
        <f t="shared" si="37"/>
        <v>0</v>
      </c>
      <c r="H176" s="22">
        <f t="shared" si="37"/>
        <v>0</v>
      </c>
      <c r="I176" s="23">
        <f t="shared" si="37"/>
        <v>0</v>
      </c>
      <c r="J176" s="10">
        <f>SUM(C176:I176)</f>
        <v>82080000</v>
      </c>
    </row>
    <row r="177" spans="1:10" s="42" customFormat="1" ht="15">
      <c r="A177" s="41" t="s">
        <v>274</v>
      </c>
      <c r="B177" s="42" t="s">
        <v>275</v>
      </c>
      <c r="C177" s="27">
        <v>82080000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8">
        <v>0</v>
      </c>
      <c r="J177" s="10">
        <f>SUM(C177:I177)</f>
        <v>82080000</v>
      </c>
    </row>
    <row r="178" spans="1:10" s="42" customFormat="1" ht="15">
      <c r="A178" s="41"/>
      <c r="J178" s="10"/>
    </row>
    <row r="179" spans="1:10" s="14" customFormat="1" ht="15">
      <c r="A179" s="20" t="s">
        <v>276</v>
      </c>
      <c r="B179" s="14" t="s">
        <v>277</v>
      </c>
      <c r="C179" s="22">
        <f aca="true" t="shared" si="38" ref="C179:I179">+C180</f>
        <v>5932655</v>
      </c>
      <c r="D179" s="22">
        <f t="shared" si="38"/>
        <v>0</v>
      </c>
      <c r="E179" s="22">
        <f t="shared" si="38"/>
        <v>0</v>
      </c>
      <c r="F179" s="22">
        <f t="shared" si="38"/>
        <v>0</v>
      </c>
      <c r="G179" s="22">
        <f t="shared" si="38"/>
        <v>0</v>
      </c>
      <c r="H179" s="22">
        <f t="shared" si="38"/>
        <v>0</v>
      </c>
      <c r="I179" s="23">
        <f t="shared" si="38"/>
        <v>0</v>
      </c>
      <c r="J179" s="10">
        <f>SUM(C179:I179)</f>
        <v>5932655</v>
      </c>
    </row>
    <row r="180" spans="1:10" s="14" customFormat="1" ht="15">
      <c r="A180" s="41" t="s">
        <v>278</v>
      </c>
      <c r="B180" s="42" t="s">
        <v>279</v>
      </c>
      <c r="C180" s="17">
        <v>5932655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8">
        <v>0</v>
      </c>
      <c r="J180" s="10">
        <f>SUM(C180:I180)</f>
        <v>5932655</v>
      </c>
    </row>
    <row r="181" spans="1:10" ht="15">
      <c r="A181" s="41"/>
      <c r="B181" s="42"/>
      <c r="C181" s="42"/>
      <c r="D181" s="42"/>
      <c r="E181" s="42"/>
      <c r="F181" s="42"/>
      <c r="G181" s="42"/>
      <c r="H181" s="38"/>
      <c r="I181" s="42"/>
      <c r="J181" s="10"/>
    </row>
    <row r="182" spans="1:10" s="14" customFormat="1" ht="15">
      <c r="A182" s="12">
        <v>9</v>
      </c>
      <c r="B182" s="13" t="s">
        <v>280</v>
      </c>
      <c r="C182" s="10">
        <f aca="true" t="shared" si="39" ref="C182:I182">+C184</f>
        <v>0</v>
      </c>
      <c r="D182" s="10">
        <f t="shared" si="39"/>
        <v>0</v>
      </c>
      <c r="E182" s="10">
        <f t="shared" si="39"/>
        <v>41500000</v>
      </c>
      <c r="F182" s="10">
        <f t="shared" si="39"/>
        <v>28500000</v>
      </c>
      <c r="G182" s="10">
        <f t="shared" si="39"/>
        <v>0</v>
      </c>
      <c r="H182" s="10">
        <f t="shared" si="39"/>
        <v>0</v>
      </c>
      <c r="I182" s="10">
        <f t="shared" si="39"/>
        <v>0</v>
      </c>
      <c r="J182" s="10">
        <f>SUM(C182:I182)</f>
        <v>70000000</v>
      </c>
    </row>
    <row r="183" spans="1:10" s="42" customFormat="1" ht="15">
      <c r="A183" s="20"/>
      <c r="B183" s="21"/>
      <c r="C183" s="17"/>
      <c r="D183" s="17"/>
      <c r="E183" s="17"/>
      <c r="F183" s="17"/>
      <c r="G183" s="17"/>
      <c r="H183" s="17"/>
      <c r="I183" s="38"/>
      <c r="J183" s="10"/>
    </row>
    <row r="184" spans="1:10" s="42" customFormat="1" ht="15">
      <c r="A184" s="20" t="s">
        <v>281</v>
      </c>
      <c r="B184" s="14" t="s">
        <v>282</v>
      </c>
      <c r="C184" s="22">
        <f>SUM(C185)</f>
        <v>0</v>
      </c>
      <c r="D184" s="22">
        <f>SUM(D185)</f>
        <v>0</v>
      </c>
      <c r="E184" s="22">
        <f>SUM(E185)</f>
        <v>41500000</v>
      </c>
      <c r="F184" s="22">
        <f>SUM(F185)</f>
        <v>28500000</v>
      </c>
      <c r="G184" s="22">
        <f>SUM(G185)</f>
        <v>0</v>
      </c>
      <c r="H184" s="22">
        <v>0</v>
      </c>
      <c r="I184" s="23">
        <f>SUM(I185)</f>
        <v>0</v>
      </c>
      <c r="J184" s="10">
        <f>SUM(C184:I184)</f>
        <v>70000000</v>
      </c>
    </row>
    <row r="185" spans="1:10" s="42" customFormat="1" ht="15">
      <c r="A185" s="41" t="s">
        <v>283</v>
      </c>
      <c r="B185" s="42" t="s">
        <v>284</v>
      </c>
      <c r="C185" s="28">
        <v>0</v>
      </c>
      <c r="D185" s="28">
        <v>0</v>
      </c>
      <c r="E185" s="28">
        <v>41500000</v>
      </c>
      <c r="F185" s="28">
        <v>28500000</v>
      </c>
      <c r="G185" s="28">
        <v>0</v>
      </c>
      <c r="H185" s="28">
        <v>0</v>
      </c>
      <c r="I185" s="28">
        <v>0</v>
      </c>
      <c r="J185" s="44">
        <f>SUM(C185:I185)</f>
        <v>70000000</v>
      </c>
    </row>
    <row r="186" spans="1:10" s="42" customFormat="1" ht="15">
      <c r="A186" s="45"/>
      <c r="B186" s="46"/>
      <c r="C186" s="46"/>
      <c r="D186" s="46"/>
      <c r="E186" s="46"/>
      <c r="F186" s="46"/>
      <c r="G186" s="46"/>
      <c r="H186" s="47"/>
      <c r="I186" s="48"/>
      <c r="J186" s="46"/>
    </row>
    <row r="187" spans="1:9" s="42" customFormat="1" ht="15">
      <c r="A187" s="41"/>
      <c r="H187" s="49"/>
      <c r="I187" s="50"/>
    </row>
    <row r="188" spans="1:9" s="42" customFormat="1" ht="14.25">
      <c r="A188" s="41"/>
      <c r="D188" s="38"/>
      <c r="E188" s="38"/>
      <c r="F188" s="38"/>
      <c r="G188" s="38"/>
      <c r="H188" s="38"/>
      <c r="I188" s="38"/>
    </row>
    <row r="189" spans="1:9" s="42" customFormat="1" ht="15">
      <c r="A189" s="41"/>
      <c r="H189" s="49"/>
      <c r="I189" s="50"/>
    </row>
    <row r="190" spans="1:9" s="42" customFormat="1" ht="15">
      <c r="A190" s="41"/>
      <c r="H190" s="49"/>
      <c r="I190" s="50"/>
    </row>
    <row r="191" spans="1:9" s="42" customFormat="1" ht="15">
      <c r="A191" s="41"/>
      <c r="H191" s="49"/>
      <c r="I191" s="50"/>
    </row>
    <row r="192" spans="1:9" s="42" customFormat="1" ht="15">
      <c r="A192" s="41"/>
      <c r="H192" s="49"/>
      <c r="I192" s="50"/>
    </row>
    <row r="193" spans="1:9" s="42" customFormat="1" ht="15">
      <c r="A193" s="41"/>
      <c r="H193" s="49"/>
      <c r="I193" s="50"/>
    </row>
    <row r="194" spans="1:9" s="42" customFormat="1" ht="15">
      <c r="A194" s="41"/>
      <c r="H194" s="49"/>
      <c r="I194" s="50"/>
    </row>
    <row r="195" spans="1:9" s="42" customFormat="1" ht="15">
      <c r="A195" s="41"/>
      <c r="H195" s="49"/>
      <c r="I195" s="50"/>
    </row>
    <row r="196" spans="1:9" s="42" customFormat="1" ht="15">
      <c r="A196" s="41"/>
      <c r="H196" s="49"/>
      <c r="I196" s="50"/>
    </row>
    <row r="197" spans="1:9" s="42" customFormat="1" ht="15">
      <c r="A197" s="41"/>
      <c r="H197" s="49"/>
      <c r="I197" s="50"/>
    </row>
    <row r="198" spans="1:9" s="42" customFormat="1" ht="15">
      <c r="A198" s="41"/>
      <c r="H198" s="49"/>
      <c r="I198" s="50"/>
    </row>
  </sheetData>
  <mergeCells count="7">
    <mergeCell ref="A6:A9"/>
    <mergeCell ref="B6:B9"/>
    <mergeCell ref="J8:J9"/>
    <mergeCell ref="A2:J2"/>
    <mergeCell ref="A3:I3"/>
    <mergeCell ref="A4:I4"/>
    <mergeCell ref="A5:I5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emora</cp:lastModifiedBy>
  <cp:lastPrinted>2010-01-05T16:58:11Z</cp:lastPrinted>
  <dcterms:created xsi:type="dcterms:W3CDTF">2009-09-14T14:38:27Z</dcterms:created>
  <dcterms:modified xsi:type="dcterms:W3CDTF">2010-01-05T19:41:09Z</dcterms:modified>
  <cp:category/>
  <cp:version/>
  <cp:contentType/>
  <cp:contentStatus/>
</cp:coreProperties>
</file>