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8175" tabRatio="473" activeTab="0"/>
  </bookViews>
  <sheets>
    <sheet name="Detalle Gl. de Vehículos -2013" sheetId="1" r:id="rId1"/>
    <sheet name="ANEXO 1 - Compra" sheetId="2" r:id="rId2"/>
    <sheet name="ANEXO 2 SUSTITUCIONES" sheetId="3" r:id="rId3"/>
  </sheets>
  <externalReferences>
    <externalReference r:id="rId6"/>
    <externalReference r:id="rId7"/>
  </externalReferences>
  <definedNames>
    <definedName name="_6">#REF!</definedName>
    <definedName name="_7">#REF!</definedName>
    <definedName name="_8">#REF!</definedName>
    <definedName name="_ftn1" localSheetId="1">'[2]RESUMEN DE VEHÍCULOS'!#REF!</definedName>
    <definedName name="_ftn1">'[1]RESUMEN DE VEHÍCULOS'!#REF!</definedName>
    <definedName name="_ftnref1" localSheetId="1">'[2]RESUMEN DE VEHÍCULOS'!#REF!</definedName>
    <definedName name="_ftnref1">'[1]RESUMEN DE VEHÍCULOS'!#REF!</definedName>
    <definedName name="Excel_BuiltIn__FilterDatabase">#REF!</definedName>
  </definedNames>
  <calcPr fullCalcOnLoad="1"/>
</workbook>
</file>

<file path=xl/comments2.xml><?xml version="1.0" encoding="utf-8"?>
<comments xmlns="http://schemas.openxmlformats.org/spreadsheetml/2006/main">
  <authors>
    <author>amurillob</author>
    <author>igranados</author>
  </authors>
  <commentList>
    <comment ref="F47" authorId="0">
      <text>
        <r>
          <rPr>
            <sz val="8"/>
            <rFont val="Tahoma"/>
            <family val="2"/>
          </rPr>
          <t xml:space="preserve">Se requieren para reforzar el servicio que debe  brindársele  a las Víctimas de Delitos. </t>
        </r>
        <r>
          <rPr>
            <sz val="9"/>
            <rFont val="Tahoma"/>
            <family val="0"/>
          </rPr>
          <t xml:space="preserve">
</t>
        </r>
      </text>
    </comment>
    <comment ref="F8" authorId="0">
      <text>
        <r>
          <rPr>
            <sz val="9"/>
            <rFont val="Tahoma"/>
            <family val="0"/>
          </rPr>
          <t xml:space="preserve">Este Departamento cuenta con dos vehículos, uno para dar soporte a la periferia de San José, llevar y traer equipo en reparación de los talleres y otras diligencias de las Secciones de Soporte Técnico, el otro vehículo  se utiliza para la atención constante de giras de los diferentes  reportes de la Sección de Telemática en todo el país. Sin embargo, estos dos vehículos no dan abasto, la Sección de Telemática tiene adicionalmente un vehículo de Transporte Administrativo asignado dos días a la semana y resulta difícil que nos asignen más servicios. En particular las visitas que deben realizar los profesionales del area de Desarrollo de Sistemas para dar mantenimiento a las aplicaciones instaladas fuera del I Circuito Judicial de San José y las giras de supervisión y coordinación que deben hacerse a los informáticos regionales se realizan en muchas ocasiones en bus público, lo cual implica que se pierde mucho tiempo de recursos profesionales por las condiciones propias de este tipo de servicio. 
</t>
        </r>
      </text>
    </comment>
    <comment ref="F10" authorId="1">
      <text>
        <r>
          <rPr>
            <sz val="8"/>
            <rFont val="Tahoma"/>
            <family val="0"/>
          </rPr>
          <t xml:space="preserve">Existe la necesidad de contar con un vehículo para atender las necesidades de la jurisdicción Contenciosa, propiamente en la atención de los Jueces que así lo requieran en el ejercicio de sus funciones. Se considera una necesidad debido al exceso de la demanda de servicios de transporte que enfrenta la Administración de ese circuito.
</t>
        </r>
        <r>
          <rPr>
            <b/>
            <sz val="8"/>
            <rFont val="Tahoma"/>
            <family val="2"/>
          </rPr>
          <t xml:space="preserve">La Oficina Administrativa dispone de </t>
        </r>
        <r>
          <rPr>
            <b/>
            <sz val="8"/>
            <color indexed="10"/>
            <rFont val="Tahoma"/>
            <family val="2"/>
          </rPr>
          <t>5</t>
        </r>
        <r>
          <rPr>
            <b/>
            <sz val="8"/>
            <rFont val="Tahoma"/>
            <family val="2"/>
          </rPr>
          <t xml:space="preserve"> vehículos
Se aprobaron para el 2012, posteriormente se recortaron y se trasladaron para el 2013.</t>
        </r>
      </text>
    </comment>
    <comment ref="F12" authorId="0">
      <text>
        <r>
          <rPr>
            <sz val="8"/>
            <rFont val="Tahoma"/>
            <family val="2"/>
          </rPr>
          <t xml:space="preserve">Actualmente se tienen 2 vehículos que no dan abasto para atender las múltiples necesidades del Tribunal de Juicio, además de la atención que se presta a  otros despachos. 
</t>
        </r>
        <r>
          <rPr>
            <sz val="8"/>
            <rFont val="Tahoma"/>
            <family val="0"/>
          </rPr>
          <t xml:space="preserve">
</t>
        </r>
        <r>
          <rPr>
            <b/>
            <sz val="8"/>
            <rFont val="Tahoma"/>
            <family val="2"/>
          </rPr>
          <t>Se aprobaron para el 2012, posteriormente se recortaron y se trasladaron para el 2013.</t>
        </r>
        <r>
          <rPr>
            <sz val="8"/>
            <rFont val="Tahoma"/>
            <family val="0"/>
          </rPr>
          <t xml:space="preserve">
</t>
        </r>
      </text>
    </comment>
    <comment ref="F14" authorId="0">
      <text>
        <r>
          <rPr>
            <sz val="9"/>
            <rFont val="Tahoma"/>
            <family val="0"/>
          </rPr>
          <t xml:space="preserve">Se presupuesta la compra de este vehículo, ya que con el que se cuenta actualmente es en calidad de préstamo, pertenece a la Administración Regional de Alajuela.
</t>
        </r>
      </text>
    </comment>
    <comment ref="F16" authorId="0">
      <text>
        <r>
          <rPr>
            <sz val="9"/>
            <rFont val="Tahoma"/>
            <family val="0"/>
          </rPr>
          <t xml:space="preserve">Estos vehículos se solicitaron para el 2010, para cubrir necesidades  en Limón y Bribrí, pero los mismos según consulta realizada este año fueron eliminados , situación que provoca cancelación de giras a diario afectando el servicio que se brinda a los despachos judiciales, donde Trabajo Social, Defensa Pública, Agrario, Tribunal, utilizan un vehículo casi a diario dejando sin muchas posibilidades a los demás oficinas que también requieren salir, máxime cuando se requiere implementar el acceso a la justicia de las poblaciones vulnerables.
</t>
        </r>
      </text>
    </comment>
    <comment ref="F18" authorId="0">
      <text>
        <r>
          <rPr>
            <sz val="9"/>
            <rFont val="Tahoma"/>
            <family val="0"/>
          </rPr>
          <t xml:space="preserve">Se solicita para poder dar abasto a la gran cantidad de giras que se requieren ;  este año se han realizado alrededor de 800 giras y se han eliminado una cantidad similar.
</t>
        </r>
        <r>
          <rPr>
            <b/>
            <sz val="9"/>
            <rFont val="Tahoma"/>
            <family val="2"/>
          </rPr>
          <t>Este vehiculo se aprobó para el 2012, pero debido a los recortes presupuestarios se traslado para el 2013</t>
        </r>
        <r>
          <rPr>
            <sz val="9"/>
            <rFont val="Tahoma"/>
            <family val="0"/>
          </rPr>
          <t>.</t>
        </r>
      </text>
    </comment>
    <comment ref="F20" authorId="0">
      <text>
        <r>
          <rPr>
            <sz val="9"/>
            <rFont val="Tahoma"/>
            <family val="2"/>
          </rPr>
          <t xml:space="preserve">Se solicita esta motocicleta por cuanto el perímetro de esta localidad es bastante extenso. </t>
        </r>
        <r>
          <rPr>
            <sz val="9"/>
            <rFont val="Tahoma"/>
            <family val="0"/>
          </rPr>
          <t xml:space="preserve">
</t>
        </r>
      </text>
    </comment>
    <comment ref="F21" authorId="1">
      <text>
        <r>
          <rPr>
            <sz val="8"/>
            <rFont val="Tahoma"/>
            <family val="0"/>
          </rPr>
          <t xml:space="preserve">Aunque se cuenta con dos unidades de redistribución, se debe tener presente que el mantenimiento y reparación de las mismas es mayor dado que frecuentemente deben ser llevadas al taller para efectuar el mantenimiento respectivo por tratarse de unidades muy viejas, lo cual en la mayoría de los casos genera atrasos e inconvenientes en el diligenciamiento de las citaciones. 
</t>
        </r>
        <r>
          <rPr>
            <b/>
            <sz val="8"/>
            <rFont val="Tahoma"/>
            <family val="2"/>
          </rPr>
          <t xml:space="preserve">La Unidad de Localización dispone de </t>
        </r>
        <r>
          <rPr>
            <b/>
            <sz val="8"/>
            <color indexed="10"/>
            <rFont val="Tahoma"/>
            <family val="2"/>
          </rPr>
          <t xml:space="preserve">4 </t>
        </r>
        <r>
          <rPr>
            <b/>
            <sz val="8"/>
            <rFont val="Tahoma"/>
            <family val="2"/>
          </rPr>
          <t>motocicletas
Este vehiculo se aprobó para el 2012, pero debido a los recortes presupuestarios se traslado para el 2013.</t>
        </r>
      </text>
    </comment>
    <comment ref="F28" authorId="0">
      <text>
        <r>
          <rPr>
            <sz val="10"/>
            <rFont val="Tahoma"/>
            <family val="2"/>
          </rPr>
          <t xml:space="preserve">Actualmente Los notificadores realizan el trabajo a pie  y se requiere esta moto para salvaguardar la vida del funcionario y poder cubrir el perímetro de notificaciones, el cual al  variar la localización del despacho las distancias a recorrer se ampliaron.
</t>
        </r>
        <r>
          <rPr>
            <b/>
            <sz val="10"/>
            <rFont val="Tahoma"/>
            <family val="2"/>
          </rPr>
          <t>Este vehículo se aprobó para el 2012, pero debido a los recortes presupuestarios se traslado para el 2013.</t>
        </r>
      </text>
    </comment>
    <comment ref="F29" authorId="0">
      <text>
        <r>
          <rPr>
            <sz val="10"/>
            <rFont val="Tahoma"/>
            <family val="2"/>
          </rPr>
          <t xml:space="preserve">Actualmente Los notificadores realizan el trabajo a pie  y se requiere esta moto para salvaguardar la vida del funcionario y poder cubrir el perímetro de notificaciones, el cual al  variar la localización del despacho las distancias a recorrer se ampliaron.
</t>
        </r>
        <r>
          <rPr>
            <b/>
            <sz val="10"/>
            <rFont val="Tahoma"/>
            <family val="2"/>
          </rPr>
          <t>Este vehículo se aprobó para el 2012, pero debido a los recortes presupuestarios se traslado para el 2013.</t>
        </r>
      </text>
    </comment>
    <comment ref="F32" authorId="0">
      <text>
        <r>
          <rPr>
            <sz val="9"/>
            <rFont val="Tahoma"/>
            <family val="0"/>
          </rPr>
          <t xml:space="preserve">Según lo indicado por el Lic. Mauricio Fonseca Umaña en correo electrónico de 5 de diciembre de 2011, estos vehículos se solicitan para  crecimiento de la  flotilla en Delegaciones, Subdelegaciones, Oficinas y Unidades regionales, así como las secciones del Departamento de Investigaciones Criminales.
</t>
        </r>
      </text>
    </comment>
    <comment ref="F33" authorId="0">
      <text>
        <r>
          <rPr>
            <sz val="9"/>
            <rFont val="Tahoma"/>
            <family val="0"/>
          </rPr>
          <t xml:space="preserve">Según lo indicado por el Lic. Mauricio Fonseca Umaña en correo electrónico de 5 de diciembre de 2011, estos vehículos se solicitan para  crecimiento de la  flotilla en Delegaciones, Subdelegaciones, Oficinas y Unidades regionales, así como las secciones del Departamento de Investigaciones Criminales.
</t>
        </r>
      </text>
    </comment>
    <comment ref="F34" authorId="0">
      <text>
        <r>
          <rPr>
            <sz val="9"/>
            <rFont val="Tahoma"/>
            <family val="0"/>
          </rPr>
          <t xml:space="preserve">Según lo indicado por el Lic. Mauricio Fonseca Umaña en correo electrónico de 5 de diciembre de 2011, estos vehículos se solicitan para  crecimiento de la  flotilla en Delegaciones, Subdelegaciones, Oficinas y Unidades regionales, así como las secciones del Departamento de Investigaciones Criminales.
</t>
        </r>
      </text>
    </comment>
    <comment ref="F37" authorId="0">
      <text>
        <r>
          <rPr>
            <sz val="9"/>
            <rFont val="Tahoma"/>
            <family val="0"/>
          </rPr>
          <t xml:space="preserve">La Oficina de Medidas Alternas y Justicia Restaurativa, tiene a su cargo el Programa de la promoción de mecanismos alternativos al proceso penal en el Ministerio Público, es por lo anterior que durante el año se realizan alrededor de treinta y seis giras, estas tienen como objetivo el atender las fiscalías de mayor circulante del país, en coordinación con los Centros de Conciliaciones del Poder Judicial de todo el país y la Defensa Pública. Por lo anterior resulta indispensable contar con un vehículo que permita realizar dichas  labores.
Se hace ver que desde el año 2005 se vienen utilizando los vehículos del Ministerio Público, pero estos deben de ser utilizados con prioridad  por los fiscales en las diversas diligencias, en ocasiones estos se ven obligados a utilizar los vehículos particulares para poder realizar las giras.
</t>
        </r>
      </text>
    </comment>
    <comment ref="F39" authorId="0">
      <text>
        <r>
          <rPr>
            <sz val="9"/>
            <rFont val="Tahoma"/>
            <family val="0"/>
          </rPr>
          <t xml:space="preserve">En la Fiscalía de Aguirre y Parrita resulta indispensable contar con un vehículo tipo Pick Up por la  cantidad de presentaciones que deben realizarse mensualmente por parte  de la Unidad de Localizaciones de Aguirre y Parrita adscrita a la Fiscalía, presentaciones tanto para la Fiscalía como la cooperación  que se brinda al Juzgado Penal, Tribunal de Juicio y Juzgado Penal Juvenil, así como las múltiples diligencias que realizan los fiscales de esta zona (inspecciones en casos de delitos ambientales, reconstrucción de hechos en zonas alejadas, etc), en donde la necesidad del vehículo es de primera orden . Aunado a ello debe considerarse la amplitud del circuito judicial que comprende:
</t>
        </r>
        <r>
          <rPr>
            <b/>
            <sz val="9"/>
            <rFont val="Tahoma"/>
            <family val="2"/>
          </rPr>
          <t>Ruta 1:</t>
        </r>
        <r>
          <rPr>
            <sz val="9"/>
            <rFont val="Tahoma"/>
            <family val="0"/>
          </rPr>
          <t xml:space="preserve"> hacia Matapalo (Matapalo, Silencio, Hatillo, barú, Lagunas, entre otras).                                                                          
</t>
        </r>
        <r>
          <rPr>
            <b/>
            <sz val="9"/>
            <rFont val="Tahoma"/>
            <family val="2"/>
          </rPr>
          <t>Ruta 2</t>
        </r>
        <r>
          <rPr>
            <sz val="9"/>
            <rFont val="Tahoma"/>
            <family val="0"/>
          </rPr>
          <t xml:space="preserve">: hacia Esterillos (Parrita, Parrita Centro, Las Lomas, Playa bandera,  Finca 45, Esterillos Este, Esterillos Oeste, Esterillos Centro, entre otros)
</t>
        </r>
        <r>
          <rPr>
            <b/>
            <sz val="9"/>
            <rFont val="Tahoma"/>
            <family val="2"/>
          </rPr>
          <t>Ruta 3</t>
        </r>
        <r>
          <rPr>
            <sz val="9"/>
            <rFont val="Tahoma"/>
            <family val="0"/>
          </rPr>
          <t xml:space="preserve">: Hacia Puriscal (Bijagual, Sucres, Sardinal, entre otros).                                                                         
</t>
        </r>
        <r>
          <rPr>
            <b/>
            <sz val="9"/>
            <rFont val="Tahoma"/>
            <family val="2"/>
          </rPr>
          <t>Ruta 4:</t>
        </r>
        <r>
          <rPr>
            <sz val="9"/>
            <rFont val="Tahoma"/>
            <family val="0"/>
          </rPr>
          <t xml:space="preserve"> Hacia Priscal (Playón, La Vasconia, Finca El Tigre, La Chirraca, entre otros).   
</t>
        </r>
        <r>
          <rPr>
            <b/>
            <sz val="9"/>
            <rFont val="Tahoma"/>
            <family val="2"/>
          </rPr>
          <t>Ruta 5:</t>
        </r>
        <r>
          <rPr>
            <sz val="9"/>
            <rFont val="Tahoma"/>
            <family val="0"/>
          </rPr>
          <t xml:space="preserve"> hacia la zona de Los Santos (Cerros, cerritos, Finca la Gallega, Cotos, 
</t>
        </r>
      </text>
    </comment>
    <comment ref="F40" authorId="0">
      <text>
        <r>
          <rPr>
            <sz val="10"/>
            <rFont val="Arial"/>
            <family val="2"/>
          </rPr>
          <t xml:space="preserve">La competencia territorial del Ministerio Público de Cóbano e muy extensa , para accesar a los diferentes poblados es indispensable la movilización con un vehiculo idóneo, que se ajuste a las condiciones de los terrenos, los cuales son inaccesibles.  Además La Fiscalía de Cóbano tiene competencia territorial en poblados como Paquera, Santa Teresa, Mal País, Montezuma, Playa Manzanillo, Playa Carmen, Ario, Vetel, Esperanza, Cabuya, entre otros mas; lugares que por su naturaleza son de difícil acceso y se encuentran muy alejados del centro de Cóbano.  Es necesario  contar con un vehículo para poder realizar diferentes diligencias como  intervención inmediata por parte del Ministerio Público o cualquier  otro acto propio de las funciones de un fiscal, además de cubrir las necesidades que requiere la oficina como por ejemplo viajes al Depósito de Objetos, arsenal nacional, destrucción de evidencias, remisiones, entre otras. </t>
        </r>
      </text>
    </comment>
    <comment ref="F42" authorId="0">
      <text>
        <r>
          <rPr>
            <sz val="10"/>
            <rFont val="Arial"/>
            <family val="2"/>
          </rPr>
          <t>Este vehículo se solicita debido a la gran extensión territorial de Buenos Aires, lo que implica el traslado de los funcionarios, a las diferentes poblaciones  indígenas debido a los escasos recursos con que cuenta esta población y por el estado de vulnerabilidad que  presenta esta población requiriendo una atención prioritaria y en muchos ocasiones hay  que trasladarse hasta el lugar de habitación a brindar el servicio. Además  se requiere para el traslado de evidencia y otros a la ciudad judicial en San Joaquín de Flores, Heredia.</t>
        </r>
        <r>
          <rPr>
            <sz val="9"/>
            <rFont val="Tahoma"/>
            <family val="0"/>
          </rPr>
          <t xml:space="preserve">
</t>
        </r>
      </text>
    </comment>
    <comment ref="F45" authorId="0">
      <text>
        <r>
          <rPr>
            <sz val="9"/>
            <rFont val="Tahoma"/>
            <family val="0"/>
          </rPr>
          <t xml:space="preserve">Para la Unidad de Investigación de la Defensa Pública, ya que esta unidad cuenta con 10 plazas de investigador y únicamente se cuenta con 2 vehículo s(Aprobados en el 2012) ,para las giras de Investigación. Además, se tiene pensado una regionalización de estas plazas por lo que requieren de estos vehículos.
</t>
        </r>
      </text>
    </comment>
    <comment ref="F44" authorId="0">
      <text>
        <r>
          <rPr>
            <sz val="10"/>
            <rFont val="Arial"/>
            <family val="2"/>
          </rPr>
          <t xml:space="preserve">Actualmente la Defensa Pública no cuenta con vehículos para las labores propias de los Defensores Público, argumentando que esta  solicitud se requiere para utilizar los vehículos de acuerdo a la siguiente distribución:
2- Vehículos  para el I, II, III Circuito de San José,
1- Vehículo  para Pérez Zeledón, 1 para Corredores, 1 para el I Circuito de Alajuela, 1 para el II Circuito de Alajuela (Upala, Guatuso, Los Chiles), 1 para el Circuito de Heredia, 1 para el Circuito de Cartago, 1 para el Circuito de Puntarenas, 1 para Quepos,Jacó Cóbano, 1 para el I Circuito de Limón, 1 para el Circuito de Guápiles, 1 para el Circuito de Liberia y 1 para Santa Cruz, Nicoya.
 Para que realicen  las siguientes funciones:
1.- Para las labores propias de visita carcelaria, ya que los defensores deben trasladarse a los distintos centros penitenciarios en todo el país, y a la fecha la Defensa Pública no cuenta con este recurso propio, sino que el servicio es facilitado por los vehículos asignados a las Unidades Administrativas Regionales, y la Sección de Transportes Administrativo en el caso de San José, sin embargo, por la demanda del servicio de transporte de todo el circuito judicial correspondiente, muchas veces el servicio no puede ser cubierto para la Defensa Pública. 
2,- El contar con vehículos propios también facilitaría la participación del defensor en la atención de la disponibilidad en lugares alejados y de difícil acceso. 
3,- Facilitar la labor de investigativa del defensor sobre sus casos. 
4,- Facilitaría el traslado en las giras de supervisión del Coordinador regional a otras oficinas.
5.- Se ha presentado durante el año 2011, una problemática adicional y es que por problemas de hacinamientos en los centros penales los privados de libertad han sido trasladados o distribuidos a los centros penales en todo el país, por lo que , por ejemplo Defensores Públicos de Limón deben ir a realizar visita carcelaria a Liberia, los Defensores de San José, deben ir a Limón, Guápiles, etc. 
6.- Los Defensores ante la limitante de transporte oficial hacen las visitas con sus vehículos particulares y de acuerdo a la reglamentación de la Contraloría General de la República tienen derecho al cobro de kilometraje y de acuerdo a los primeros cálculos esto ha sido un gasto muy alto para la institución.   </t>
        </r>
        <r>
          <rPr>
            <sz val="9"/>
            <rFont val="Tahoma"/>
            <family val="0"/>
          </rPr>
          <t xml:space="preserve">
</t>
        </r>
        <r>
          <rPr>
            <sz val="10"/>
            <rFont val="Tahoma"/>
            <family val="2"/>
          </rPr>
          <t xml:space="preserve"> Es importante indicar que la compra de vehículos para la Defensa Pública ha sido aprobada por la Comisión de Vehículos, Consejo Superior y Corte Plena, para que se adquirieran en el año 2009 y 2011, pero las directrices presupuestarias emitidas producto de la crisis presupuestaria limitaron su compra. Para el año 2012, la Comisión de Vehículos  aprobó con un costo de total de doscientos millones, sin embargo, nuevamente por recortes presupuestarios del Ministerio de Hacienda y de la Asamblea Legislativa se aprobó únicamente setenta millones lo que alcanzaría para adquirir a los sumo 5 vehículo</t>
        </r>
        <r>
          <rPr>
            <sz val="9"/>
            <rFont val="Tahoma"/>
            <family val="0"/>
          </rPr>
          <t>s. ( 2 para Investigadores - 2 Jefatura ( Visita Carcelario de Defensores Públicos de San José y la Perisfería, Giras de Supervisión y de la Unidad de la Defensa Pública)  - 1 (San Carlos,Cuidad Quesada, Guatuzo, Los Chiles, Upala).</t>
        </r>
      </text>
    </comment>
    <comment ref="F23" authorId="0">
      <text>
        <r>
          <rPr>
            <sz val="8"/>
            <rFont val="Arial"/>
            <family val="2"/>
          </rPr>
          <t>Se solicita para procurar una atención oportuna a las gestiones encomendadas a la oficina ya que debido al crecimiento, el servicio demanda mayores recursos humanos y materiales.</t>
        </r>
      </text>
    </comment>
    <comment ref="F43" authorId="1">
      <text>
        <r>
          <rPr>
            <sz val="10"/>
            <rFont val="Tahoma"/>
            <family val="2"/>
          </rPr>
          <t xml:space="preserve">El </t>
        </r>
        <r>
          <rPr>
            <b/>
            <u val="single"/>
            <sz val="10"/>
            <rFont val="Tahoma"/>
            <family val="2"/>
          </rPr>
          <t xml:space="preserve">Programa 930  </t>
        </r>
        <r>
          <rPr>
            <sz val="10"/>
            <rFont val="Tahoma"/>
            <family val="2"/>
          </rPr>
          <t xml:space="preserve">se conforma de 16 solicitudes, distribuido de la siguiente manera:
16 Solicitudes de equipo de transporte de primer ingreso: </t>
        </r>
        <r>
          <rPr>
            <b/>
            <sz val="10"/>
            <rFont val="Tahoma"/>
            <family val="2"/>
          </rPr>
          <t>¢346.841.920</t>
        </r>
        <r>
          <rPr>
            <sz val="10"/>
            <rFont val="Tahoma"/>
            <family val="2"/>
          </rPr>
          <t xml:space="preserve"> (ver los comentarios según corresponda)
    -   16 Vehículo 4 x 4:   ¢ 346.841.920   </t>
        </r>
      </text>
    </comment>
    <comment ref="F46" authorId="1">
      <text>
        <r>
          <rPr>
            <sz val="10"/>
            <rFont val="Tahoma"/>
            <family val="2"/>
          </rPr>
          <t xml:space="preserve">El </t>
        </r>
        <r>
          <rPr>
            <b/>
            <u val="single"/>
            <sz val="10"/>
            <rFont val="Tahoma"/>
            <family val="2"/>
          </rPr>
          <t>Programa 950</t>
        </r>
        <r>
          <rPr>
            <b/>
            <sz val="10"/>
            <rFont val="Tahoma"/>
            <family val="2"/>
          </rPr>
          <t xml:space="preserve"> </t>
        </r>
        <r>
          <rPr>
            <sz val="10"/>
            <rFont val="Tahoma"/>
            <family val="2"/>
          </rPr>
          <t xml:space="preserve">se conforma de </t>
        </r>
        <r>
          <rPr>
            <b/>
            <sz val="10"/>
            <rFont val="Tahoma"/>
            <family val="2"/>
          </rPr>
          <t>9</t>
        </r>
        <r>
          <rPr>
            <sz val="10"/>
            <rFont val="Tahoma"/>
            <family val="2"/>
          </rPr>
          <t xml:space="preserve"> solicitudes, distribuido de la siguiente manera:
</t>
        </r>
        <r>
          <rPr>
            <b/>
            <sz val="10"/>
            <rFont val="Tahoma"/>
            <family val="2"/>
          </rPr>
          <t xml:space="preserve">9 </t>
        </r>
        <r>
          <rPr>
            <sz val="10"/>
            <rFont val="Tahoma"/>
            <family val="2"/>
          </rPr>
          <t xml:space="preserve">solicitudes de equipo de transporte de primer ingreso: </t>
        </r>
        <r>
          <rPr>
            <b/>
            <sz val="10"/>
            <rFont val="Tahoma"/>
            <family val="2"/>
          </rPr>
          <t>¢112.582.710</t>
        </r>
        <r>
          <rPr>
            <sz val="10"/>
            <rFont val="Tahoma"/>
            <family val="2"/>
          </rPr>
          <t xml:space="preserve"> (ver los comentarios según corresponda)
    -</t>
        </r>
        <r>
          <rPr>
            <b/>
            <sz val="10"/>
            <rFont val="Tahoma"/>
            <family val="2"/>
          </rPr>
          <t xml:space="preserve">   9 </t>
        </r>
        <r>
          <rPr>
            <sz val="10"/>
            <rFont val="Tahoma"/>
            <family val="2"/>
          </rPr>
          <t xml:space="preserve">Vehículo tipo Pick Up:      ¢ 112.582.710
 </t>
        </r>
        <r>
          <rPr>
            <sz val="8"/>
            <rFont val="Tahoma"/>
            <family val="0"/>
          </rPr>
          <t xml:space="preserve">
</t>
        </r>
      </text>
    </comment>
    <comment ref="F35" authorId="1">
      <text>
        <r>
          <rPr>
            <sz val="10"/>
            <rFont val="Tahoma"/>
            <family val="2"/>
          </rPr>
          <t xml:space="preserve">El </t>
        </r>
        <r>
          <rPr>
            <b/>
            <u val="single"/>
            <sz val="10"/>
            <rFont val="Tahoma"/>
            <family val="2"/>
          </rPr>
          <t>Programa 929</t>
        </r>
        <r>
          <rPr>
            <b/>
            <sz val="10"/>
            <rFont val="Tahoma"/>
            <family val="2"/>
          </rPr>
          <t xml:space="preserve"> </t>
        </r>
        <r>
          <rPr>
            <sz val="10"/>
            <rFont val="Tahoma"/>
            <family val="2"/>
          </rPr>
          <t xml:space="preserve">se conforma de 5 solicitudes, distribuido de la siguiente manera:
</t>
        </r>
        <r>
          <rPr>
            <b/>
            <sz val="10"/>
            <rFont val="Tahoma"/>
            <family val="2"/>
          </rPr>
          <t xml:space="preserve">5 </t>
        </r>
        <r>
          <rPr>
            <sz val="10"/>
            <rFont val="Tahoma"/>
            <family val="2"/>
          </rPr>
          <t xml:space="preserve">solicitudes de equipo de transporte de primer ingreso: </t>
        </r>
        <r>
          <rPr>
            <b/>
            <sz val="10"/>
            <rFont val="Tahoma"/>
            <family val="2"/>
          </rPr>
          <t>¢71.263.796</t>
        </r>
        <r>
          <rPr>
            <sz val="10"/>
            <rFont val="Tahoma"/>
            <family val="2"/>
          </rPr>
          <t xml:space="preserve"> (ver los comentarios según corresponda)
    -   </t>
        </r>
        <r>
          <rPr>
            <b/>
            <sz val="10"/>
            <rFont val="Tahoma"/>
            <family val="2"/>
          </rPr>
          <t>1</t>
        </r>
        <r>
          <rPr>
            <sz val="10"/>
            <rFont val="Tahoma"/>
            <family val="2"/>
          </rPr>
          <t xml:space="preserve"> Vehículo tipo Microbús :   ¢ 23.201.787
    -</t>
        </r>
        <r>
          <rPr>
            <b/>
            <sz val="10"/>
            <rFont val="Tahoma"/>
            <family val="2"/>
          </rPr>
          <t xml:space="preserve">   3 </t>
        </r>
        <r>
          <rPr>
            <sz val="10"/>
            <rFont val="Tahoma"/>
            <family val="2"/>
          </rPr>
          <t xml:space="preserve">Vehículo tipo Pick Up:      ¢  37.527.570
    -   </t>
        </r>
        <r>
          <rPr>
            <b/>
            <sz val="10"/>
            <rFont val="Tahoma"/>
            <family val="2"/>
          </rPr>
          <t>1</t>
        </r>
        <r>
          <rPr>
            <sz val="10"/>
            <rFont val="Tahoma"/>
            <family val="2"/>
          </rPr>
          <t xml:space="preserve"> Vehículo Tipo Sedan:      ¢  10.534.439</t>
        </r>
        <r>
          <rPr>
            <sz val="8"/>
            <rFont val="Tahoma"/>
            <family val="0"/>
          </rPr>
          <t xml:space="preserve">
</t>
        </r>
      </text>
    </comment>
    <comment ref="F30" authorId="1">
      <text>
        <r>
          <rPr>
            <sz val="10"/>
            <rFont val="Tahoma"/>
            <family val="2"/>
          </rPr>
          <t xml:space="preserve">El </t>
        </r>
        <r>
          <rPr>
            <b/>
            <u val="single"/>
            <sz val="10"/>
            <rFont val="Tahoma"/>
            <family val="2"/>
          </rPr>
          <t>Programa 928</t>
        </r>
        <r>
          <rPr>
            <b/>
            <sz val="10"/>
            <rFont val="Tahoma"/>
            <family val="2"/>
          </rPr>
          <t xml:space="preserve"> </t>
        </r>
        <r>
          <rPr>
            <sz val="10"/>
            <rFont val="Tahoma"/>
            <family val="2"/>
          </rPr>
          <t xml:space="preserve">se conforma de </t>
        </r>
        <r>
          <rPr>
            <b/>
            <sz val="10"/>
            <rFont val="Tahoma"/>
            <family val="2"/>
          </rPr>
          <t xml:space="preserve">47 </t>
        </r>
        <r>
          <rPr>
            <sz val="10"/>
            <rFont val="Tahoma"/>
            <family val="2"/>
          </rPr>
          <t xml:space="preserve">solicitudes, distribuido de la siguiente manera:
</t>
        </r>
        <r>
          <rPr>
            <b/>
            <sz val="10"/>
            <rFont val="Tahoma"/>
            <family val="2"/>
          </rPr>
          <t>47</t>
        </r>
        <r>
          <rPr>
            <sz val="10"/>
            <rFont val="Tahoma"/>
            <family val="2"/>
          </rPr>
          <t xml:space="preserve"> SOlicitudes de equipo de transporte de primer ingreso: </t>
        </r>
        <r>
          <rPr>
            <b/>
            <sz val="10"/>
            <rFont val="Tahoma"/>
            <family val="2"/>
          </rPr>
          <t>¢558.064.954</t>
        </r>
        <r>
          <rPr>
            <sz val="10"/>
            <rFont val="Tahoma"/>
            <family val="2"/>
          </rPr>
          <t xml:space="preserve"> (ver los comentarios según corresponda)
    -   </t>
        </r>
        <r>
          <rPr>
            <b/>
            <sz val="10"/>
            <rFont val="Tahoma"/>
            <family val="2"/>
          </rPr>
          <t>1</t>
        </r>
        <r>
          <rPr>
            <sz val="10"/>
            <rFont val="Tahoma"/>
            <family val="2"/>
          </rPr>
          <t xml:space="preserve"> vehículo tipo Van:             ¢  24.111.985
    -</t>
        </r>
        <r>
          <rPr>
            <b/>
            <sz val="10"/>
            <rFont val="Tahoma"/>
            <family val="2"/>
          </rPr>
          <t xml:space="preserve"> 25 </t>
        </r>
        <r>
          <rPr>
            <sz val="10"/>
            <rFont val="Tahoma"/>
            <family val="2"/>
          </rPr>
          <t xml:space="preserve">Vehículo tipo Pick Up:       ¢  312.729.750
    -  </t>
        </r>
        <r>
          <rPr>
            <b/>
            <sz val="10"/>
            <rFont val="Tahoma"/>
            <family val="2"/>
          </rPr>
          <t>21</t>
        </r>
        <r>
          <rPr>
            <sz val="10"/>
            <rFont val="Tahoma"/>
            <family val="2"/>
          </rPr>
          <t xml:space="preserve"> Vehículo Tipo Sedan:      ¢  221.223.219</t>
        </r>
        <r>
          <rPr>
            <sz val="8"/>
            <rFont val="Tahoma"/>
            <family val="0"/>
          </rPr>
          <t xml:space="preserve">
</t>
        </r>
      </text>
    </comment>
    <comment ref="F22" authorId="1">
      <text>
        <r>
          <rPr>
            <sz val="10"/>
            <rFont val="Tahoma"/>
            <family val="2"/>
          </rPr>
          <t xml:space="preserve">El </t>
        </r>
        <r>
          <rPr>
            <b/>
            <u val="single"/>
            <sz val="10"/>
            <rFont val="Tahoma"/>
            <family val="2"/>
          </rPr>
          <t>Programa 927-</t>
        </r>
        <r>
          <rPr>
            <b/>
            <sz val="10"/>
            <rFont val="Tahoma"/>
            <family val="2"/>
          </rPr>
          <t xml:space="preserve"> </t>
        </r>
        <r>
          <rPr>
            <sz val="10"/>
            <rFont val="Tahoma"/>
            <family val="2"/>
          </rPr>
          <t xml:space="preserve">se conforma de 6 solicitudes, distribuido de la siguiente manera:
</t>
        </r>
        <r>
          <rPr>
            <b/>
            <sz val="10"/>
            <rFont val="Tahoma"/>
            <family val="2"/>
          </rPr>
          <t xml:space="preserve">6 </t>
        </r>
        <r>
          <rPr>
            <sz val="10"/>
            <rFont val="Tahoma"/>
            <family val="2"/>
          </rPr>
          <t xml:space="preserve">solicitudes de equipo de transporte de primer ingreso: ¢24.680.440 (ver los comentarios según corresponda)
    - </t>
        </r>
        <r>
          <rPr>
            <b/>
            <sz val="10"/>
            <rFont val="Tahoma"/>
            <family val="2"/>
          </rPr>
          <t>5</t>
        </r>
        <r>
          <rPr>
            <sz val="10"/>
            <rFont val="Tahoma"/>
            <family val="2"/>
          </rPr>
          <t xml:space="preserve"> Motocicleta:                    ¢12.171.250
    -</t>
        </r>
        <r>
          <rPr>
            <b/>
            <sz val="10"/>
            <rFont val="Tahoma"/>
            <family val="2"/>
          </rPr>
          <t xml:space="preserve"> 1 </t>
        </r>
        <r>
          <rPr>
            <sz val="10"/>
            <rFont val="Tahoma"/>
            <family val="2"/>
          </rPr>
          <t xml:space="preserve">Vehículo tipo Pick Up:      ¢ 12.509.190
</t>
        </r>
        <r>
          <rPr>
            <sz val="8"/>
            <rFont val="Tahoma"/>
            <family val="0"/>
          </rPr>
          <t xml:space="preserve">
</t>
        </r>
      </text>
    </comment>
    <comment ref="F6" authorId="1">
      <text>
        <r>
          <rPr>
            <sz val="10"/>
            <rFont val="Tahoma"/>
            <family val="2"/>
          </rPr>
          <t xml:space="preserve">El presupuesto del </t>
        </r>
        <r>
          <rPr>
            <b/>
            <sz val="10"/>
            <rFont val="Tahoma"/>
            <family val="2"/>
          </rPr>
          <t>Programa 926</t>
        </r>
        <r>
          <rPr>
            <sz val="10"/>
            <rFont val="Tahoma"/>
            <family val="2"/>
          </rPr>
          <t xml:space="preserve">  se conforma de </t>
        </r>
        <r>
          <rPr>
            <b/>
            <sz val="10"/>
            <rFont val="Tahoma"/>
            <family val="2"/>
          </rPr>
          <t xml:space="preserve">18 </t>
        </r>
        <r>
          <rPr>
            <sz val="10"/>
            <rFont val="Tahoma"/>
            <family val="2"/>
          </rPr>
          <t xml:space="preserve"> solicitudes, distribuido de la siguiente manera:
  </t>
        </r>
        <r>
          <rPr>
            <b/>
            <sz val="10"/>
            <rFont val="Tahoma"/>
            <family val="2"/>
          </rPr>
          <t>18</t>
        </r>
        <r>
          <rPr>
            <sz val="10"/>
            <rFont val="Tahoma"/>
            <family val="2"/>
          </rPr>
          <t xml:space="preserve"> solicitudes de equipo de transporte de primer ingreso: </t>
        </r>
        <r>
          <rPr>
            <b/>
            <sz val="10"/>
            <rFont val="Tahoma"/>
            <family val="2"/>
          </rPr>
          <t xml:space="preserve">¢ 200.567.284 </t>
        </r>
        <r>
          <rPr>
            <b/>
            <u val="single"/>
            <sz val="10"/>
            <rFont val="Tahoma"/>
            <family val="2"/>
          </rPr>
          <t>(ver los comentarios según corresponda)</t>
        </r>
        <r>
          <rPr>
            <b/>
            <sz val="10"/>
            <rFont val="Tahoma"/>
            <family val="2"/>
          </rPr>
          <t xml:space="preserve">
   </t>
        </r>
        <r>
          <rPr>
            <sz val="10"/>
            <rFont val="Tahoma"/>
            <family val="2"/>
          </rPr>
          <t xml:space="preserve"> - </t>
        </r>
        <r>
          <rPr>
            <b/>
            <sz val="10"/>
            <rFont val="Tahoma"/>
            <family val="2"/>
          </rPr>
          <t xml:space="preserve">2 </t>
        </r>
        <r>
          <rPr>
            <sz val="10"/>
            <rFont val="Tahoma"/>
            <family val="2"/>
          </rPr>
          <t xml:space="preserve">Vehículo tipo cuadraciclo:  ¢    3.590.358
    - </t>
        </r>
        <r>
          <rPr>
            <b/>
            <sz val="10"/>
            <rFont val="Tahoma"/>
            <family val="2"/>
          </rPr>
          <t xml:space="preserve">3 </t>
        </r>
        <r>
          <rPr>
            <sz val="10"/>
            <rFont val="Tahoma"/>
            <family val="2"/>
          </rPr>
          <t xml:space="preserve">Motocicleta:                    ¢     7.302.750 
    - </t>
        </r>
        <r>
          <rPr>
            <b/>
            <sz val="10"/>
            <rFont val="Tahoma"/>
            <family val="2"/>
          </rPr>
          <t xml:space="preserve">2 </t>
        </r>
        <r>
          <rPr>
            <sz val="10"/>
            <rFont val="Tahoma"/>
            <family val="2"/>
          </rPr>
          <t xml:space="preserve">Vehículo tipo rural:           ¢   43.355.240
    - </t>
        </r>
        <r>
          <rPr>
            <b/>
            <sz val="10"/>
            <rFont val="Tahoma"/>
            <family val="2"/>
          </rPr>
          <t xml:space="preserve">1 </t>
        </r>
        <r>
          <rPr>
            <sz val="10"/>
            <rFont val="Tahoma"/>
            <family val="2"/>
          </rPr>
          <t>Vehículo tipo microbús:     ¢   23.201.787
    -</t>
        </r>
        <r>
          <rPr>
            <b/>
            <sz val="10"/>
            <rFont val="Tahoma"/>
            <family val="2"/>
          </rPr>
          <t xml:space="preserve"> 9 </t>
        </r>
        <r>
          <rPr>
            <sz val="10"/>
            <rFont val="Tahoma"/>
            <family val="2"/>
          </rPr>
          <t xml:space="preserve">Vehículo tipo Pick Up:         ¢ 112.582.710
    - </t>
        </r>
        <r>
          <rPr>
            <b/>
            <sz val="10"/>
            <rFont val="Tahoma"/>
            <family val="2"/>
          </rPr>
          <t xml:space="preserve">1 </t>
        </r>
        <r>
          <rPr>
            <sz val="10"/>
            <rFont val="Tahoma"/>
            <family val="2"/>
          </rPr>
          <t xml:space="preserve">Vehículo tipo sedán:          ¢   10.534.439 
</t>
        </r>
      </text>
    </comment>
    <comment ref="D47" authorId="0">
      <text>
        <r>
          <rPr>
            <b/>
            <sz val="9"/>
            <rFont val="Tahoma"/>
            <family val="0"/>
          </rPr>
          <t>En recortan 4 vehículos  según acta 46-12 .</t>
        </r>
      </text>
    </comment>
    <comment ref="D44" authorId="0">
      <text>
        <r>
          <rPr>
            <sz val="9"/>
            <rFont val="Tahoma"/>
            <family val="0"/>
          </rPr>
          <t xml:space="preserve">Se eliminarón 9 vehiculos según Acta 46-12 de CS. ¢195.098.580
Además ¢15.877.620 de Sustituciones. 
</t>
        </r>
      </text>
    </comment>
  </commentList>
</comments>
</file>

<file path=xl/comments3.xml><?xml version="1.0" encoding="utf-8"?>
<comments xmlns="http://schemas.openxmlformats.org/spreadsheetml/2006/main">
  <authors>
    <author>amurillob</author>
  </authors>
  <commentList>
    <comment ref="K224" authorId="0">
      <text>
        <r>
          <rPr>
            <b/>
            <sz val="9"/>
            <rFont val="Tahoma"/>
            <family val="0"/>
          </rPr>
          <t>Se solicita el cambio por   política Institucional.</t>
        </r>
        <r>
          <rPr>
            <sz val="9"/>
            <rFont val="Tahoma"/>
            <family val="0"/>
          </rPr>
          <t xml:space="preserve">
</t>
        </r>
      </text>
    </comment>
    <comment ref="K258" authorId="0">
      <text>
        <r>
          <rPr>
            <sz val="9"/>
            <rFont val="Tahoma"/>
            <family val="0"/>
          </rPr>
          <t xml:space="preserve">Esta  unidad sufrió un accidente y se declaró pérdida total. Mediante oficio 4240-DE-2011 la Dirección Ejecutiva  no autorizó la reparación de la unidad por cuanto ésta sobrepasaba el 50% respecto al precio de adquisición y valor de mercado.
</t>
        </r>
      </text>
    </comment>
    <comment ref="K252" authorId="0">
      <text>
        <r>
          <rPr>
            <sz val="10"/>
            <rFont val="Arial"/>
            <family val="2"/>
          </rPr>
          <t>Se solicita la sustitución por política Institucional.</t>
        </r>
        <r>
          <rPr>
            <sz val="9"/>
            <rFont val="Tahoma"/>
            <family val="0"/>
          </rPr>
          <t xml:space="preserve">
</t>
        </r>
      </text>
    </comment>
    <comment ref="K250" authorId="0">
      <text>
        <r>
          <rPr>
            <sz val="9"/>
            <rFont val="Tahoma"/>
            <family val="0"/>
          </rPr>
          <t xml:space="preserve">Esta unidad  sufrió un accidente y se declaró pérdida total. Mediante oficio 4240-DE-2011 la Dirección Ejecutiva  no autorizó la reparación de la unidad por cuanto ésta sobrepasaba el 50% respecto al precio de adquisición y valor de mercado.
</t>
        </r>
      </text>
    </comment>
    <comment ref="K249" authorId="0">
      <text>
        <r>
          <rPr>
            <sz val="10"/>
            <rFont val="Arial"/>
            <family val="2"/>
          </rPr>
          <t>Se solicita la sustitución por política Institucional.</t>
        </r>
        <r>
          <rPr>
            <sz val="9"/>
            <rFont val="Tahoma"/>
            <family val="0"/>
          </rPr>
          <t xml:space="preserve">
</t>
        </r>
      </text>
    </comment>
    <comment ref="K84" authorId="0">
      <text>
        <r>
          <rPr>
            <sz val="10"/>
            <rFont val="Arial"/>
            <family val="2"/>
          </rPr>
          <t xml:space="preserve">Se solicita la sustitución por agotamiento de la vida útil. </t>
        </r>
      </text>
    </comment>
    <comment ref="K134" authorId="0">
      <text>
        <r>
          <rPr>
            <sz val="10"/>
            <rFont val="Arial"/>
            <family val="2"/>
          </rPr>
          <t>Se solicita la sustitución por política Institucional.</t>
        </r>
      </text>
    </comment>
    <comment ref="K137" authorId="0">
      <text>
        <r>
          <rPr>
            <sz val="10"/>
            <rFont val="Arial"/>
            <family val="2"/>
          </rPr>
          <t xml:space="preserve">Se solicita la sustitución de las motocicletas por  agotamiento de la vida útil y la de los vehículos por política Institucional. </t>
        </r>
      </text>
    </comment>
    <comment ref="K228" authorId="0">
      <text>
        <r>
          <rPr>
            <sz val="9"/>
            <rFont val="Tahoma"/>
            <family val="0"/>
          </rPr>
          <t xml:space="preserve">se solicita la sustitución por agotamiento de la vida útil.
</t>
        </r>
      </text>
    </comment>
    <comment ref="K257" authorId="0">
      <text>
        <r>
          <rPr>
            <sz val="9"/>
            <rFont val="Tahoma"/>
            <family val="0"/>
          </rPr>
          <t xml:space="preserve">se solicita la sustitución por agotamiento de la vida útil.
</t>
        </r>
      </text>
    </comment>
    <comment ref="K7" authorId="0">
      <text>
        <r>
          <rPr>
            <sz val="9"/>
            <rFont val="Tahoma"/>
            <family val="0"/>
          </rPr>
          <t xml:space="preserve">se solicita la sustitución por agotamiento de la vida útil.
</t>
        </r>
      </text>
    </comment>
    <comment ref="K241" authorId="0">
      <text>
        <r>
          <rPr>
            <sz val="10"/>
            <rFont val="Arial"/>
            <family val="2"/>
          </rPr>
          <t>Se solicita la sustitución por política Institucional.</t>
        </r>
        <r>
          <rPr>
            <sz val="9"/>
            <rFont val="Tahoma"/>
            <family val="0"/>
          </rPr>
          <t xml:space="preserve">
</t>
        </r>
      </text>
    </comment>
    <comment ref="K245" authorId="0">
      <text>
        <r>
          <rPr>
            <sz val="10"/>
            <rFont val="Arial"/>
            <family val="2"/>
          </rPr>
          <t>Se solicita su sustitución por política Institucional.</t>
        </r>
        <r>
          <rPr>
            <sz val="9"/>
            <rFont val="Tahoma"/>
            <family val="0"/>
          </rPr>
          <t xml:space="preserve">
</t>
        </r>
      </text>
    </comment>
    <comment ref="K233" authorId="0">
      <text>
        <r>
          <rPr>
            <sz val="10"/>
            <rFont val="Arial"/>
            <family val="2"/>
          </rPr>
          <t>Se solicita la sustitución por política Institucional.</t>
        </r>
        <r>
          <rPr>
            <sz val="9"/>
            <rFont val="Tahoma"/>
            <family val="0"/>
          </rPr>
          <t xml:space="preserve">
</t>
        </r>
      </text>
    </comment>
    <comment ref="K253" authorId="0">
      <text>
        <r>
          <rPr>
            <sz val="10"/>
            <rFont val="Arial"/>
            <family val="2"/>
          </rPr>
          <t>Se solicita la sustitución por política Institucional.</t>
        </r>
        <r>
          <rPr>
            <sz val="9"/>
            <rFont val="Tahoma"/>
            <family val="0"/>
          </rPr>
          <t xml:space="preserve">
</t>
        </r>
      </text>
    </comment>
    <comment ref="K259" authorId="0">
      <text>
        <r>
          <rPr>
            <sz val="10"/>
            <rFont val="Arial"/>
            <family val="2"/>
          </rPr>
          <t>Se solicita la sustitución por política Institucional.</t>
        </r>
        <r>
          <rPr>
            <sz val="9"/>
            <rFont val="Tahoma"/>
            <family val="0"/>
          </rPr>
          <t xml:space="preserve">
</t>
        </r>
      </text>
    </comment>
    <comment ref="K264" authorId="0">
      <text>
        <r>
          <rPr>
            <sz val="10"/>
            <rFont val="Arial"/>
            <family val="2"/>
          </rPr>
          <t>Se solicita la sustitución por política Institucional.</t>
        </r>
        <r>
          <rPr>
            <sz val="9"/>
            <rFont val="Tahoma"/>
            <family val="0"/>
          </rPr>
          <t xml:space="preserve">
</t>
        </r>
      </text>
    </comment>
    <comment ref="K266" authorId="0">
      <text>
        <r>
          <rPr>
            <sz val="10"/>
            <rFont val="Arial"/>
            <family val="2"/>
          </rPr>
          <t>Se solicita la sustitución por política Institucional.</t>
        </r>
        <r>
          <rPr>
            <sz val="9"/>
            <rFont val="Tahoma"/>
            <family val="0"/>
          </rPr>
          <t xml:space="preserve">
</t>
        </r>
      </text>
    </comment>
    <comment ref="K262" authorId="0">
      <text>
        <r>
          <rPr>
            <sz val="10"/>
            <rFont val="Arial"/>
            <family val="2"/>
          </rPr>
          <t>Se solicita la sustitución por política Institucional.</t>
        </r>
        <r>
          <rPr>
            <sz val="9"/>
            <rFont val="Tahoma"/>
            <family val="0"/>
          </rPr>
          <t xml:space="preserve">
</t>
        </r>
      </text>
    </comment>
    <comment ref="K187" authorId="0">
      <text>
        <r>
          <rPr>
            <sz val="10"/>
            <rFont val="Arial"/>
            <family val="2"/>
          </rPr>
          <t>Se solicita la sustitución por política Institucional.</t>
        </r>
        <r>
          <rPr>
            <sz val="9"/>
            <rFont val="Tahoma"/>
            <family val="0"/>
          </rPr>
          <t xml:space="preserve">
</t>
        </r>
      </text>
    </comment>
    <comment ref="K183" authorId="0">
      <text>
        <r>
          <rPr>
            <sz val="9"/>
            <rFont val="Tahoma"/>
            <family val="0"/>
          </rPr>
          <t xml:space="preserve">se solicita la sustitución por agotamiento de la vida útil.
</t>
        </r>
      </text>
    </comment>
    <comment ref="K184" authorId="0">
      <text>
        <r>
          <rPr>
            <sz val="10"/>
            <rFont val="Arial"/>
            <family val="2"/>
          </rPr>
          <t>Se solicita la sustitución por política Institucional.</t>
        </r>
        <r>
          <rPr>
            <sz val="9"/>
            <rFont val="Tahoma"/>
            <family val="0"/>
          </rPr>
          <t xml:space="preserve">
</t>
        </r>
      </text>
    </comment>
    <comment ref="K168" authorId="0">
      <text>
        <r>
          <rPr>
            <sz val="10"/>
            <rFont val="Arial"/>
            <family val="2"/>
          </rPr>
          <t>Se solicita la sustitución por política Institucional.</t>
        </r>
        <r>
          <rPr>
            <sz val="9"/>
            <rFont val="Tahoma"/>
            <family val="0"/>
          </rPr>
          <t xml:space="preserve">
</t>
        </r>
      </text>
    </comment>
    <comment ref="K123" authorId="0">
      <text>
        <r>
          <rPr>
            <sz val="10"/>
            <rFont val="Arial"/>
            <family val="2"/>
          </rPr>
          <t>Se solicita la sustitución por política Institucional.</t>
        </r>
      </text>
    </comment>
    <comment ref="K113" authorId="0">
      <text>
        <r>
          <rPr>
            <sz val="10"/>
            <rFont val="Arial"/>
            <family val="2"/>
          </rPr>
          <t xml:space="preserve">Se solicita la sustitución de la motocicleta por  agotamiento de la vida útil y la de los vehículos por política Institucional. </t>
        </r>
      </text>
    </comment>
    <comment ref="K104" authorId="0">
      <text>
        <r>
          <rPr>
            <sz val="10"/>
            <rFont val="Arial"/>
            <family val="2"/>
          </rPr>
          <t xml:space="preserve">Se solicita la sustitución de las motocicletas por  agotamiento de la vida útil y la de los vehículos por política Institucional. </t>
        </r>
      </text>
    </comment>
    <comment ref="K195" authorId="0">
      <text>
        <r>
          <rPr>
            <sz val="10"/>
            <rFont val="Arial"/>
            <family val="2"/>
          </rPr>
          <t xml:space="preserve">Se solicita la sustitución de las motocicletas por  agotamiento de la vida útil y la de los vehículos por política Institucional. </t>
        </r>
      </text>
    </comment>
    <comment ref="K206" authorId="0">
      <text>
        <r>
          <rPr>
            <sz val="10"/>
            <rFont val="Arial"/>
            <family val="2"/>
          </rPr>
          <t>Se solicita la sustitución por política Institucional.</t>
        </r>
        <r>
          <rPr>
            <sz val="9"/>
            <rFont val="Tahoma"/>
            <family val="0"/>
          </rPr>
          <t xml:space="preserve">
</t>
        </r>
      </text>
    </comment>
    <comment ref="K214" authorId="0">
      <text>
        <r>
          <rPr>
            <sz val="10"/>
            <rFont val="Arial"/>
            <family val="2"/>
          </rPr>
          <t xml:space="preserve">Se solicita la sustitución de las motocicletas por  agotamiento de la vida útil y la de los vehículos por política Institucional. </t>
        </r>
      </text>
    </comment>
    <comment ref="K60" authorId="0">
      <text>
        <r>
          <rPr>
            <sz val="10"/>
            <rFont val="Arial"/>
            <family val="2"/>
          </rPr>
          <t xml:space="preserve">Se solicita la sustitución de las motocicletas por  agotamiento de la vida útil y porque su mantenimiento es muy costoso.
Los  vehículos  se sustituyen por política Institucional. </t>
        </r>
      </text>
    </comment>
    <comment ref="K47" authorId="0">
      <text>
        <r>
          <rPr>
            <sz val="10"/>
            <rFont val="Arial"/>
            <family val="2"/>
          </rPr>
          <t xml:space="preserve">Se solicita la sustitución de la motocicleta por  agotamiento de la vida útil y la de los  vehículos   por política Institucional. </t>
        </r>
      </text>
    </comment>
    <comment ref="K52" authorId="0">
      <text>
        <r>
          <rPr>
            <sz val="10"/>
            <rFont val="Arial"/>
            <family val="2"/>
          </rPr>
          <t xml:space="preserve">Se solicita la sustitución por agotamiento de su vida útil. </t>
        </r>
        <r>
          <rPr>
            <sz val="9"/>
            <rFont val="Tahoma"/>
            <family val="0"/>
          </rPr>
          <t xml:space="preserve">
</t>
        </r>
      </text>
    </comment>
    <comment ref="K50" authorId="0">
      <text>
        <r>
          <rPr>
            <sz val="10"/>
            <rFont val="Arial"/>
            <family val="2"/>
          </rPr>
          <t xml:space="preserve">Se solicita la sustitución por agotamiento de su vida útil. </t>
        </r>
        <r>
          <rPr>
            <sz val="9"/>
            <rFont val="Tahoma"/>
            <family val="0"/>
          </rPr>
          <t xml:space="preserve">
</t>
        </r>
      </text>
    </comment>
    <comment ref="K54" authorId="0">
      <text>
        <r>
          <rPr>
            <sz val="10"/>
            <rFont val="Arial"/>
            <family val="2"/>
          </rPr>
          <t xml:space="preserve">Se solicita la sustitución de las motocicletas por  agotamiento de la vida útil y la de los vehículos   por política Institucional. </t>
        </r>
      </text>
    </comment>
    <comment ref="K40" authorId="0">
      <text>
        <r>
          <rPr>
            <sz val="10"/>
            <rFont val="Arial"/>
            <family val="2"/>
          </rPr>
          <t xml:space="preserve">Se solicita la sustitución de las motocicletas por  agotamiento de la vida útil y la de los  vehículos   por política Institucional. </t>
        </r>
      </text>
    </comment>
    <comment ref="K38" authorId="0">
      <text>
        <r>
          <rPr>
            <sz val="10"/>
            <rFont val="Arial"/>
            <family val="2"/>
          </rPr>
          <t xml:space="preserve">Se solicita la sustitución por política Institucional. 
</t>
        </r>
      </text>
    </comment>
    <comment ref="K33" authorId="0">
      <text>
        <r>
          <rPr>
            <sz val="10"/>
            <rFont val="Arial"/>
            <family val="2"/>
          </rPr>
          <t xml:space="preserve">Se solicita la sustitución por agotamiento de la vida útil. </t>
        </r>
      </text>
    </comment>
    <comment ref="K29" authorId="0">
      <text>
        <r>
          <rPr>
            <sz val="10"/>
            <rFont val="Arial"/>
            <family val="2"/>
          </rPr>
          <t>Se solicita la sustitución por política Institucional.</t>
        </r>
      </text>
    </comment>
    <comment ref="K27" authorId="0">
      <text>
        <r>
          <rPr>
            <sz val="10"/>
            <rFont val="Arial"/>
            <family val="2"/>
          </rPr>
          <t xml:space="preserve">Se solicita la sustitución por agotamiento de la vida útil. </t>
        </r>
      </text>
    </comment>
    <comment ref="K20" authorId="0">
      <text>
        <r>
          <rPr>
            <sz val="10"/>
            <rFont val="Arial"/>
            <family val="2"/>
          </rPr>
          <t xml:space="preserve">Se solicita la sustitución de las motocicletas por  agotamiento de la vida útil y la de los  vehículos   por política Institucional. </t>
        </r>
      </text>
    </comment>
    <comment ref="K18" authorId="0">
      <text>
        <r>
          <rPr>
            <sz val="10"/>
            <rFont val="Arial"/>
            <family val="2"/>
          </rPr>
          <t xml:space="preserve">Se solicita la sustitución de la motocicleta por  agotamiento de la vida útil y la de los  vehículos   por política Institucional. </t>
        </r>
      </text>
    </comment>
    <comment ref="K32" authorId="0">
      <text>
        <r>
          <rPr>
            <sz val="9"/>
            <rFont val="Tahoma"/>
            <family val="2"/>
          </rPr>
          <t xml:space="preserve">Se sustituye por agotamiento de la vida útil. </t>
        </r>
      </text>
    </comment>
    <comment ref="K77" authorId="0">
      <text>
        <r>
          <rPr>
            <sz val="9"/>
            <rFont val="Tahoma"/>
            <family val="0"/>
          </rPr>
          <t xml:space="preserve">se solicita la sustitución por agotamiento de la vida útil.
</t>
        </r>
      </text>
    </comment>
    <comment ref="K111" authorId="0">
      <text>
        <r>
          <rPr>
            <sz val="9"/>
            <rFont val="Tahoma"/>
            <family val="2"/>
          </rPr>
          <t xml:space="preserve">Según correo del Lic. Mauricio Fonseca, del 5 de diciembre del 2011, estas sustituciones se solicitan para los Vehículos por política Institucional y las Motocicletas por agotamiento de la vida útil. </t>
        </r>
        <r>
          <rPr>
            <sz val="9"/>
            <rFont val="Tahoma"/>
            <family val="0"/>
          </rPr>
          <t xml:space="preserve">
 </t>
        </r>
      </text>
    </comment>
    <comment ref="K112"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132" authorId="0">
      <text>
        <r>
          <rPr>
            <sz val="10"/>
            <rFont val="Arial"/>
            <family val="2"/>
          </rPr>
          <t>Se solicita su sustitución por pólitica Institucional</t>
        </r>
        <r>
          <rPr>
            <b/>
            <sz val="9"/>
            <rFont val="Tahoma"/>
            <family val="0"/>
          </rPr>
          <t xml:space="preserve">. </t>
        </r>
      </text>
    </comment>
    <comment ref="K192"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193"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194"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1"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2"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3"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4"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7"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8"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09"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10"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11"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12"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13"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19"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0"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1"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2"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5"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6"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29"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30"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231" authorId="0">
      <text>
        <r>
          <rPr>
            <sz val="9"/>
            <rFont val="Tahoma"/>
            <family val="2"/>
          </rPr>
          <t xml:space="preserve">Según correo del Lic. Mauricio Fonseca, del 5 de diciembre del 2011, estos cambios los solicita  por política Institucional. </t>
        </r>
        <r>
          <rPr>
            <sz val="9"/>
            <rFont val="Tahoma"/>
            <family val="0"/>
          </rPr>
          <t xml:space="preserve">
</t>
        </r>
      </text>
    </comment>
    <comment ref="K6" authorId="0">
      <text>
        <r>
          <rPr>
            <sz val="9"/>
            <rFont val="Tahoma"/>
            <family val="0"/>
          </rPr>
          <t>El presupuesto del Programa 926-</t>
        </r>
        <r>
          <rPr>
            <b/>
            <sz val="9"/>
            <rFont val="Tahoma"/>
            <family val="2"/>
          </rPr>
          <t>Sustituciones</t>
        </r>
        <r>
          <rPr>
            <sz val="9"/>
            <rFont val="Tahoma"/>
            <family val="0"/>
          </rPr>
          <t xml:space="preserve">  se conforma de </t>
        </r>
        <r>
          <rPr>
            <b/>
            <sz val="9"/>
            <rFont val="Tahoma"/>
            <family val="2"/>
          </rPr>
          <t>80 solicitudes</t>
        </r>
        <r>
          <rPr>
            <sz val="9"/>
            <rFont val="Tahoma"/>
            <family val="0"/>
          </rPr>
          <t xml:space="preserve">, por un monto de </t>
        </r>
        <r>
          <rPr>
            <b/>
            <sz val="9"/>
            <rFont val="Tahoma"/>
            <family val="2"/>
          </rPr>
          <t>¢394.079.426</t>
        </r>
        <r>
          <rPr>
            <sz val="9"/>
            <rFont val="Tahoma"/>
            <family val="0"/>
          </rPr>
          <t xml:space="preserve">,  distribuido de la siguiente manera:
    -   2   Vehículo 4.5 Toneladas       ¢   34.065.140
    - 39   Motocicleta:                       ¢   94.935.750
    -   4  Vehículo tipo microbús:        ¢   64.807.148
    -   9  Vehículo tipo Pick Up:          ¢  109.711.080
    - 10  Vehículo tipo sedán:            ¢   56.813.268 
    - 16  Vehículo 4 x4:                   </t>
        </r>
        <r>
          <rPr>
            <u val="single"/>
            <sz val="9"/>
            <rFont val="Tahoma"/>
            <family val="2"/>
          </rPr>
          <t xml:space="preserve"> ¢    33.747.040 </t>
        </r>
        <r>
          <rPr>
            <sz val="9"/>
            <rFont val="Tahoma"/>
            <family val="0"/>
          </rPr>
          <t xml:space="preserve">     
</t>
        </r>
      </text>
    </comment>
    <comment ref="K72" authorId="0">
      <text>
        <r>
          <rPr>
            <sz val="9"/>
            <rFont val="Tahoma"/>
            <family val="0"/>
          </rPr>
          <t xml:space="preserve">El presupuesto del Programa </t>
        </r>
        <r>
          <rPr>
            <b/>
            <sz val="9"/>
            <rFont val="Tahoma"/>
            <family val="2"/>
          </rPr>
          <t>927-Sustituciones</t>
        </r>
        <r>
          <rPr>
            <sz val="9"/>
            <rFont val="Tahoma"/>
            <family val="0"/>
          </rPr>
          <t xml:space="preserve">  se conforma de 27</t>
        </r>
        <r>
          <rPr>
            <b/>
            <sz val="9"/>
            <rFont val="Tahoma"/>
            <family val="2"/>
          </rPr>
          <t xml:space="preserve"> solicitudes,</t>
        </r>
        <r>
          <rPr>
            <sz val="9"/>
            <rFont val="Tahoma"/>
            <family val="0"/>
          </rPr>
          <t xml:space="preserve"> por un monto de </t>
        </r>
        <r>
          <rPr>
            <b/>
            <sz val="9"/>
            <rFont val="Tahoma"/>
            <family val="2"/>
          </rPr>
          <t>¢104.748.230</t>
        </r>
        <r>
          <rPr>
            <sz val="9"/>
            <rFont val="Tahoma"/>
            <family val="0"/>
          </rPr>
          <t xml:space="preserve">,  distribuido de la siguiente manera:
    -    4   Vehículo Tipo Rural          ¢  48.760.480
    -   23  Motocicletas :                 </t>
        </r>
        <r>
          <rPr>
            <u val="single"/>
            <sz val="9"/>
            <rFont val="Tahoma"/>
            <family val="2"/>
          </rPr>
          <t xml:space="preserve"> ¢  55.987.750</t>
        </r>
        <r>
          <rPr>
            <sz val="9"/>
            <rFont val="Tahoma"/>
            <family val="0"/>
          </rPr>
          <t xml:space="preserve">
</t>
        </r>
      </text>
    </comment>
    <comment ref="K103" authorId="0">
      <text>
        <r>
          <rPr>
            <sz val="9"/>
            <rFont val="Tahoma"/>
            <family val="0"/>
          </rPr>
          <t xml:space="preserve">El presupuesto del Programa </t>
        </r>
        <r>
          <rPr>
            <b/>
            <sz val="9"/>
            <rFont val="Tahoma"/>
            <family val="2"/>
          </rPr>
          <t>928-Sustituciones</t>
        </r>
        <r>
          <rPr>
            <sz val="9"/>
            <rFont val="Tahoma"/>
            <family val="0"/>
          </rPr>
          <t xml:space="preserve">  se conforma de </t>
        </r>
        <r>
          <rPr>
            <b/>
            <sz val="9"/>
            <rFont val="Tahoma"/>
            <family val="2"/>
          </rPr>
          <t>114 solicitud</t>
        </r>
        <r>
          <rPr>
            <sz val="9"/>
            <rFont val="Tahoma"/>
            <family val="2"/>
          </rPr>
          <t>es,</t>
        </r>
        <r>
          <rPr>
            <sz val="9"/>
            <rFont val="Tahoma"/>
            <family val="0"/>
          </rPr>
          <t xml:space="preserve"> por un monto de </t>
        </r>
        <r>
          <rPr>
            <b/>
            <sz val="9"/>
            <rFont val="Tahoma"/>
            <family val="2"/>
          </rPr>
          <t xml:space="preserve">¢405.914.269, </t>
        </r>
        <r>
          <rPr>
            <sz val="9"/>
            <rFont val="Tahoma"/>
            <family val="0"/>
          </rPr>
          <t xml:space="preserve"> distribuido de la siguiente manera:
    -   2   VehículoTipo Rural             ¢   24.380.240
    - 13   Motocicleta:                      ¢   31.645.250
    - 38  Vehículo tipo Sedán:           ¢  179.908.682 
    - 56  Vehículo 4 x4:                    ¢  118.114.640  
    -  4   Vehículo tipo Ambulancia      ¢   44.238.884 
    -  1  Vehículo Tipo Panel             </t>
        </r>
        <r>
          <rPr>
            <u val="single"/>
            <sz val="9"/>
            <rFont val="Tahoma"/>
            <family val="2"/>
          </rPr>
          <t xml:space="preserve"> ¢     7.626.573</t>
        </r>
        <r>
          <rPr>
            <sz val="9"/>
            <rFont val="Tahoma"/>
            <family val="0"/>
          </rPr>
          <t xml:space="preserve"> 
En acatamiento a la Directriz  se mantuvó la solicitud de </t>
        </r>
        <r>
          <rPr>
            <b/>
            <sz val="9"/>
            <rFont val="Tahoma"/>
            <family val="2"/>
          </rPr>
          <t>89</t>
        </r>
        <r>
          <rPr>
            <sz val="9"/>
            <rFont val="Tahoma"/>
            <family val="0"/>
          </rPr>
          <t xml:space="preserve"> vehículos por parte del Programa 928, de los años   2008 y 2009, por considerarsen  vehículos policiales, de transporte de testigos y  de reos, según detalle:
Vehículo:          Cant.          Monto       
Motocicletas           1        ¢  2.434.250
Ambulancia            4         ¢44.238.884
Sedan                 15         ¢71.016.585
4  x 4                  40         ¢84.367.600
</t>
        </r>
      </text>
    </comment>
    <comment ref="K232" authorId="0">
      <text>
        <r>
          <rPr>
            <sz val="9"/>
            <rFont val="Tahoma"/>
            <family val="0"/>
          </rPr>
          <t xml:space="preserve">El presupuesto del Programa </t>
        </r>
        <r>
          <rPr>
            <b/>
            <sz val="9"/>
            <rFont val="Tahoma"/>
            <family val="2"/>
          </rPr>
          <t>929-Sustituciones</t>
        </r>
        <r>
          <rPr>
            <sz val="9"/>
            <rFont val="Tahoma"/>
            <family val="0"/>
          </rPr>
          <t xml:space="preserve">  se conforma de </t>
        </r>
        <r>
          <rPr>
            <b/>
            <sz val="9"/>
            <rFont val="Tahoma"/>
            <family val="2"/>
          </rPr>
          <t>24 solicitudes</t>
        </r>
        <r>
          <rPr>
            <sz val="9"/>
            <rFont val="Tahoma"/>
            <family val="0"/>
          </rPr>
          <t xml:space="preserve">, por un monto de </t>
        </r>
        <r>
          <rPr>
            <b/>
            <sz val="9"/>
            <rFont val="Tahoma"/>
            <family val="2"/>
          </rPr>
          <t>¢69.322.363,</t>
        </r>
        <r>
          <rPr>
            <sz val="9"/>
            <rFont val="Tahoma"/>
            <family val="0"/>
          </rPr>
          <t xml:space="preserve">  distribuido de la siguiente manera:
    - 1   Motocicleta:                        ¢  2.434.250
    - 7   Vehículo tipo Sedán:            ¢ 33.141.073
    - 16  Vehículo 4 x4:                    </t>
        </r>
        <r>
          <rPr>
            <u val="single"/>
            <sz val="9"/>
            <rFont val="Tahoma"/>
            <family val="2"/>
          </rPr>
          <t>¢  33.747.040</t>
        </r>
        <r>
          <rPr>
            <sz val="9"/>
            <rFont val="Tahoma"/>
            <family val="0"/>
          </rPr>
          <t xml:space="preserve">  
   </t>
        </r>
      </text>
    </comment>
  </commentList>
</comments>
</file>

<file path=xl/sharedStrings.xml><?xml version="1.0" encoding="utf-8"?>
<sst xmlns="http://schemas.openxmlformats.org/spreadsheetml/2006/main" count="713" uniqueCount="332">
  <si>
    <t>Autoridad o Dependencia Judicial Solicitante</t>
  </si>
  <si>
    <t xml:space="preserve">Año </t>
  </si>
  <si>
    <t>Placa</t>
  </si>
  <si>
    <t xml:space="preserve">Precio Unitario </t>
  </si>
  <si>
    <t xml:space="preserve">Valor de Rescate </t>
  </si>
  <si>
    <t xml:space="preserve">Interna </t>
  </si>
  <si>
    <t>Circul.</t>
  </si>
  <si>
    <t>Administración Ciudad Judicial San Joaquin de Flores</t>
  </si>
  <si>
    <t>Administración Regional de San Carlos</t>
  </si>
  <si>
    <t>Sala Constitucional</t>
  </si>
  <si>
    <t>Sala Segunda</t>
  </si>
  <si>
    <t>Sala Primera</t>
  </si>
  <si>
    <t>Sala Tercera</t>
  </si>
  <si>
    <t xml:space="preserve">Modelo del Vehiculo </t>
  </si>
  <si>
    <t xml:space="preserve">Cant. Anual </t>
  </si>
  <si>
    <t xml:space="preserve">Sustitución de vehículo tipo Rural </t>
  </si>
  <si>
    <t>CUADRO N°1</t>
  </si>
  <si>
    <t>TOTAL TÍTULO 301</t>
  </si>
  <si>
    <t>TOTAL PROGRAMA 926 - Dirección, Administración y Otros Órganos de Apoyo a la Jurisdicción</t>
  </si>
  <si>
    <t>Sustitución de vehículo tipo Sedan</t>
  </si>
  <si>
    <t>Transportes Administrativos</t>
  </si>
  <si>
    <t>Sustitución de Vehículo tipo buseta</t>
  </si>
  <si>
    <t>Sustitución de vehículo tipo Rural</t>
  </si>
  <si>
    <t>Sustitución de vehículo Pick Up 4X4</t>
  </si>
  <si>
    <t xml:space="preserve">Servicio Administrativo - I C. J. de San José </t>
  </si>
  <si>
    <t>Sustitución de Motocicleta</t>
  </si>
  <si>
    <t>Unidad de Localización, Citación y Presentación del III Circuito Judicial de San José</t>
  </si>
  <si>
    <t>Unidad de Localización, Citación y Presentación de Hatillo</t>
  </si>
  <si>
    <t>Unidad de Localización, Citación y Presentación de Pavas</t>
  </si>
  <si>
    <t xml:space="preserve">Servicio Administrativo - II C. J. de San José </t>
  </si>
  <si>
    <t>Oficina Administrativa del II Circuito Judicial de San José</t>
  </si>
  <si>
    <t xml:space="preserve">Servicio Administrativo - II C. J. de Alajuela  </t>
  </si>
  <si>
    <t>PJ 1062</t>
  </si>
  <si>
    <t>PJ 1069</t>
  </si>
  <si>
    <t>PJ 1173</t>
  </si>
  <si>
    <t>PJ 1175</t>
  </si>
  <si>
    <t xml:space="preserve">Administración Regional de San Ramón    </t>
  </si>
  <si>
    <t>Administración Regional de San Ramón</t>
  </si>
  <si>
    <t>Administración Regional de Cartago</t>
  </si>
  <si>
    <t>ADMINISTRACION REGIONAL DE TURRIALBA</t>
  </si>
  <si>
    <t>Administración Regional de Turrialba</t>
  </si>
  <si>
    <t>PJ 940</t>
  </si>
  <si>
    <t>Servicio Administrativo - C. J. de Heredia</t>
  </si>
  <si>
    <t>Administración Regional de Heredia</t>
  </si>
  <si>
    <t xml:space="preserve">Administración Regional Ciudad Judicial San Joaquin de Flores              </t>
  </si>
  <si>
    <t xml:space="preserve">Administración Regional I Circuito Judicial de la Zona Atlántica              </t>
  </si>
  <si>
    <t>Administración Regional de Limón</t>
  </si>
  <si>
    <t>PJ 1064</t>
  </si>
  <si>
    <t>PJ 1074</t>
  </si>
  <si>
    <t>PJ 1004</t>
  </si>
  <si>
    <t>PJ 1103</t>
  </si>
  <si>
    <t>PJ 1001</t>
  </si>
  <si>
    <t>PJ 1104</t>
  </si>
  <si>
    <t>Administración Regional II Circuito Judicial de la Zona Atlántica</t>
  </si>
  <si>
    <t>Administración Regional de Pococí</t>
  </si>
  <si>
    <t>PJ 1091</t>
  </si>
  <si>
    <t>PJ 1169</t>
  </si>
  <si>
    <t xml:space="preserve">Administración Regional de Puntarenas              </t>
  </si>
  <si>
    <t>Administración Regional de Puntarenas (Juzgado Contravencional de Garabito)</t>
  </si>
  <si>
    <t>Servicio Administrativo - I C. J. de Guanacaste</t>
  </si>
  <si>
    <t>Administración Regional de Liberia</t>
  </si>
  <si>
    <t xml:space="preserve">Servicio Administrativo - II C. J. de Guanacaste  </t>
  </si>
  <si>
    <t>Administración Regional de Nicoya</t>
  </si>
  <si>
    <t>PJ 1071</t>
  </si>
  <si>
    <t>PJ 1088</t>
  </si>
  <si>
    <t>PJ 1346</t>
  </si>
  <si>
    <t>Administración Regional de Santa Cruz</t>
  </si>
  <si>
    <t>PJ 777</t>
  </si>
  <si>
    <t>PJ 934</t>
  </si>
  <si>
    <t>PJ 941</t>
  </si>
  <si>
    <t>PJ 958</t>
  </si>
  <si>
    <t>PJ 1081</t>
  </si>
  <si>
    <t>Pj 1083</t>
  </si>
  <si>
    <t>PJ 1084</t>
  </si>
  <si>
    <t>PJ 1094</t>
  </si>
  <si>
    <t>Administración Regional de la Zona Sur</t>
  </si>
  <si>
    <t>PJ 1065</t>
  </si>
  <si>
    <t>PJ 1076</t>
  </si>
  <si>
    <t xml:space="preserve">TOTAL PROGRAMA 927 - Servicio Jurisdiccional </t>
  </si>
  <si>
    <t>Servicio Administrativo- II Circuito Judicial  de San José</t>
  </si>
  <si>
    <t xml:space="preserve">TOTAL PROGRAMA 928 - Organismo de Investigación Judicial </t>
  </si>
  <si>
    <t xml:space="preserve">Dirección </t>
  </si>
  <si>
    <t xml:space="preserve">Unidad de Vigilancia y Seguimiento   </t>
  </si>
  <si>
    <t>PJ 668</t>
  </si>
  <si>
    <t>PJ 779</t>
  </si>
  <si>
    <t>Mot- 114273</t>
  </si>
  <si>
    <t>Mot- 114270</t>
  </si>
  <si>
    <t>Unidad Canina</t>
  </si>
  <si>
    <t>CL 215408</t>
  </si>
  <si>
    <t>Unidad de Protección de Victimas y Testigos</t>
  </si>
  <si>
    <t xml:space="preserve">Secretaría </t>
  </si>
  <si>
    <t>Archivo Criminal- Secretaria</t>
  </si>
  <si>
    <t>Mot 114281</t>
  </si>
  <si>
    <t>Sección de Cárceles</t>
  </si>
  <si>
    <t>CL 216111</t>
  </si>
  <si>
    <t>CL 216101</t>
  </si>
  <si>
    <t>Sección de Transportes</t>
  </si>
  <si>
    <t>Cl 228182</t>
  </si>
  <si>
    <t>Servicio Ciencias Forenses</t>
  </si>
  <si>
    <t xml:space="preserve">Departamento de Ciencias Forenses </t>
  </si>
  <si>
    <t xml:space="preserve">Servicio Investigación Criminal </t>
  </si>
  <si>
    <t>Sección Delitos Económicos y Financieros</t>
  </si>
  <si>
    <t xml:space="preserve">Sección de Homicidios </t>
  </si>
  <si>
    <t>Sección de Estupefacientes</t>
  </si>
  <si>
    <t>Mot- 052361</t>
  </si>
  <si>
    <t>Sección de Fraudes</t>
  </si>
  <si>
    <t xml:space="preserve">Sección de Robo de Vehículos </t>
  </si>
  <si>
    <t>Mot- 077520</t>
  </si>
  <si>
    <t>Sección de Asaltos</t>
  </si>
  <si>
    <t>Sección de Robos y Hurtos</t>
  </si>
  <si>
    <t>Secciòn de Robos y Urtos</t>
  </si>
  <si>
    <t>Sección Localizaciones</t>
  </si>
  <si>
    <t>PJ 1181</t>
  </si>
  <si>
    <t>Sección de Inspecciones Oculares y Recolección de Indicios</t>
  </si>
  <si>
    <t>Sustitución de Vehículo tipo panel</t>
  </si>
  <si>
    <t>CL 189534</t>
  </si>
  <si>
    <t>Servicio Organismo de Inv.Judicial de Alajuela</t>
  </si>
  <si>
    <t xml:space="preserve">Delegación Regional de Alajuela     </t>
  </si>
  <si>
    <t>CL 215812</t>
  </si>
  <si>
    <t>CL 216188</t>
  </si>
  <si>
    <t xml:space="preserve">Delegación Regional de San Carlos </t>
  </si>
  <si>
    <t>CL 216224</t>
  </si>
  <si>
    <t>Servicio Organismo de Inv. Jud. de Cartago</t>
  </si>
  <si>
    <t>Delegación Regional de Cartago</t>
  </si>
  <si>
    <t>Mot- 071978</t>
  </si>
  <si>
    <t>Unidad Regional de Tarrazú</t>
  </si>
  <si>
    <t>CL 216018</t>
  </si>
  <si>
    <t>Servicio Organismo de Inv. Jud. de Heredia</t>
  </si>
  <si>
    <t xml:space="preserve">Delegación Regional de Heredia </t>
  </si>
  <si>
    <t>CL 215822</t>
  </si>
  <si>
    <t>Servicio Organismo de Inv. Jud. de Guanacaste</t>
  </si>
  <si>
    <t xml:space="preserve">Delegación Regional de Liberia </t>
  </si>
  <si>
    <t>MOT 43357</t>
  </si>
  <si>
    <t>Subdelegación Regional de Nicoya</t>
  </si>
  <si>
    <t>CL 216212</t>
  </si>
  <si>
    <t>Servicio Organismo de Inv. Jud. de Puntarenas</t>
  </si>
  <si>
    <t>Delegación Regional de Puntarenas</t>
  </si>
  <si>
    <t>Servicio Organismo de Inv. Jud. de Limón</t>
  </si>
  <si>
    <t>Delegación Regional de Limón</t>
  </si>
  <si>
    <t>PJ 718</t>
  </si>
  <si>
    <t>CL 215722</t>
  </si>
  <si>
    <t>CL 215721</t>
  </si>
  <si>
    <t>Subdelegación Regional de Siquirres</t>
  </si>
  <si>
    <t>CL 216240</t>
  </si>
  <si>
    <t>Servicio Organismo de Ciudad Nelly</t>
  </si>
  <si>
    <t>CL 216218</t>
  </si>
  <si>
    <t xml:space="preserve">Servicio Organismo de Inv. Jud. de Pérez Zeledón </t>
  </si>
  <si>
    <t xml:space="preserve">Delegación Regional de Pérez Zeledón </t>
  </si>
  <si>
    <t>Mot- 077523</t>
  </si>
  <si>
    <t>TOTAL PROGRAMA 929 - Ministerio Público</t>
  </si>
  <si>
    <t xml:space="preserve">Fiscalía General </t>
  </si>
  <si>
    <t>Unidad Administrativa del Ministerio Público</t>
  </si>
  <si>
    <t>CL 216921</t>
  </si>
  <si>
    <t>Servicio Ministerio Público - I C. J. de San José</t>
  </si>
  <si>
    <t>Fiscalía Adjunta I Circuito Judicial de San José</t>
  </si>
  <si>
    <t>Fiscalía de Desamparados</t>
  </si>
  <si>
    <t>Fiscalía de Hatillo</t>
  </si>
  <si>
    <t xml:space="preserve">Servicio Ministerio Público - II C. J. de Alajuela </t>
  </si>
  <si>
    <t>Fiscalía de Los Chiles</t>
  </si>
  <si>
    <t>CL 216928</t>
  </si>
  <si>
    <t>Fiscalía de Upala</t>
  </si>
  <si>
    <t>CL 216168</t>
  </si>
  <si>
    <t xml:space="preserve">Servicio Ministerio Público - C. J. de Cartago </t>
  </si>
  <si>
    <t>Fiscalía de La Unión</t>
  </si>
  <si>
    <t xml:space="preserve">Fiscalía de Turrialba  </t>
  </si>
  <si>
    <t>CL 219727</t>
  </si>
  <si>
    <t xml:space="preserve">Servicio Ministerio Público - C. J. de Heredia </t>
  </si>
  <si>
    <t>Fiscalía de Heredia</t>
  </si>
  <si>
    <t xml:space="preserve">Servicio Ministerio Público - I C. J. de la Zona Atlántica </t>
  </si>
  <si>
    <t xml:space="preserve">Fiscalía Adjunta del I C. J. de la Zona Atlántica </t>
  </si>
  <si>
    <t>CL 209661</t>
  </si>
  <si>
    <t>Fiscalía de Bribrí</t>
  </si>
  <si>
    <t>CL 216915</t>
  </si>
  <si>
    <t>Servicio Ministerio Público- C.J. de Puntarenas</t>
  </si>
  <si>
    <t>Fiscalía de Aguirre y Parrita (Unidad de Localizaciones, Citaciones y Presentaciones)</t>
  </si>
  <si>
    <t xml:space="preserve"> Fiscalía Adjunta de Puntarenas</t>
  </si>
  <si>
    <t>CL 217016</t>
  </si>
  <si>
    <t>Servicio Ministerio Público- C.J. de Guanacaste (Liberia)</t>
  </si>
  <si>
    <t>Fiscalía Adjunta de Liberia</t>
  </si>
  <si>
    <t>CL 217008</t>
  </si>
  <si>
    <t>Fiscalía de Santa Cruz</t>
  </si>
  <si>
    <t xml:space="preserve">Servicio Ministerio Público - II C. J. de la Zona Atlántica Pococí </t>
  </si>
  <si>
    <t>Fiscalía de Pococí</t>
  </si>
  <si>
    <t>CL 217917</t>
  </si>
  <si>
    <t xml:space="preserve">Servicio Ministerio Público – I C. J. de Alajuela </t>
  </si>
  <si>
    <t>Fiscalía Adjunta de Alajuela</t>
  </si>
  <si>
    <t>CL 218772</t>
  </si>
  <si>
    <t>Servicio Ministerio Público de Osa</t>
  </si>
  <si>
    <t>Fiscalía de Osa</t>
  </si>
  <si>
    <t xml:space="preserve">TOTAL PROGRAMA 930 - Defensa Pública   </t>
  </si>
  <si>
    <t xml:space="preserve">Oficina de Comunicaciones  </t>
  </si>
  <si>
    <t>Servicio Administrativo II Circ. Jud. De Guanacaste</t>
  </si>
  <si>
    <t>Departamento de Tecnología de la Información</t>
  </si>
  <si>
    <t>Dirección Tecnológica, Depto. Tecnología de la Información</t>
  </si>
  <si>
    <t xml:space="preserve">Administración Regional de Grecia    </t>
  </si>
  <si>
    <t>Administración Regional de Grecia</t>
  </si>
  <si>
    <t>Unidad de Localización de Santa Cruz</t>
  </si>
  <si>
    <t>Juzgado Contravencional y Menor Cuantía de Pavas</t>
  </si>
  <si>
    <t>Juzgado de Pensiones Alimentarias y Violencia Domestica de Pavas</t>
  </si>
  <si>
    <t>Para las Dependencias policiales</t>
  </si>
  <si>
    <t>10</t>
  </si>
  <si>
    <t>Oficina de Medidas Alternas y Justicia Restaurativa</t>
  </si>
  <si>
    <t>Fiscalía de Aguirre y Parrita</t>
  </si>
  <si>
    <t>Fiscalía de Cóbano</t>
  </si>
  <si>
    <t>Fiscalía de Buenos Aires</t>
  </si>
  <si>
    <t>Defensa Pública</t>
  </si>
  <si>
    <t>Defensa Pública (Unidad de Investigación)</t>
  </si>
  <si>
    <t>TOTAL PROGRAMA 950 - Víctimas, Testigos y demás Intervinientes</t>
  </si>
  <si>
    <t>Oficina de Atención a Víctima de Delitos</t>
  </si>
  <si>
    <t xml:space="preserve">Oficina de Comunicaciones Judiciales, </t>
  </si>
  <si>
    <t>Servicio Administrativo: I C.J. Zona Sur.</t>
  </si>
  <si>
    <t>Unidad de Vigilancia y Seguimiento   ( T)</t>
  </si>
  <si>
    <t>Cl 228756</t>
  </si>
  <si>
    <t>CL 227596</t>
  </si>
  <si>
    <t>CL 233430</t>
  </si>
  <si>
    <t>CL 229584</t>
  </si>
  <si>
    <t>Sección de Cárceles (II Circ. Judicial San José)</t>
  </si>
  <si>
    <t>CL 233443</t>
  </si>
  <si>
    <t>Cl 233433</t>
  </si>
  <si>
    <t>Cl 233600</t>
  </si>
  <si>
    <t>Sustitución de vehículos tipo ambulancia</t>
  </si>
  <si>
    <t>Cl 227222</t>
  </si>
  <si>
    <t>Cl 226671</t>
  </si>
  <si>
    <t>Cl 227209</t>
  </si>
  <si>
    <t>Cl 227132</t>
  </si>
  <si>
    <t xml:space="preserve">Servicio Medicina Legal </t>
  </si>
  <si>
    <t xml:space="preserve">Departamento de Medicina Legal </t>
  </si>
  <si>
    <t>Cl 226699</t>
  </si>
  <si>
    <t>Sección Delitos Informaticos</t>
  </si>
  <si>
    <t>Cl 223496</t>
  </si>
  <si>
    <t xml:space="preserve">Sección de Delitos Varios </t>
  </si>
  <si>
    <t>Pj 1316</t>
  </si>
  <si>
    <t>Sección de Capturas</t>
  </si>
  <si>
    <t>Sección Robo de Vehículos</t>
  </si>
  <si>
    <t>Cl 229551</t>
  </si>
  <si>
    <t>CL 226617</t>
  </si>
  <si>
    <t>Delegación Regional de Alajuela</t>
  </si>
  <si>
    <t>CL 234587</t>
  </si>
  <si>
    <t>CL 227012</t>
  </si>
  <si>
    <t>Cl 234578</t>
  </si>
  <si>
    <t>CL 226592</t>
  </si>
  <si>
    <t>CL 230582</t>
  </si>
  <si>
    <t>CL 224016</t>
  </si>
  <si>
    <t>Oficina Regional de Grecia</t>
  </si>
  <si>
    <t>CL223471</t>
  </si>
  <si>
    <t>Unidad Regional de Upala</t>
  </si>
  <si>
    <t>CL 229527</t>
  </si>
  <si>
    <t>CL 226780</t>
  </si>
  <si>
    <t>CL 227123</t>
  </si>
  <si>
    <t>CL 229455</t>
  </si>
  <si>
    <t>CL 226862</t>
  </si>
  <si>
    <t>Subdelegación Regional de Cañas</t>
  </si>
  <si>
    <t>CL 228315</t>
  </si>
  <si>
    <t>Oficina Regional de Santa Cruz</t>
  </si>
  <si>
    <t>CL 228238</t>
  </si>
  <si>
    <t>Cl 227580</t>
  </si>
  <si>
    <t>CL 227286</t>
  </si>
  <si>
    <t>CL 227208</t>
  </si>
  <si>
    <t>CL 233439</t>
  </si>
  <si>
    <t>Subdelegación Regional de Aguirre y Parrita</t>
  </si>
  <si>
    <t>CL 228756</t>
  </si>
  <si>
    <t xml:space="preserve">Unidad Regional de Cóbano </t>
  </si>
  <si>
    <t>CL 229452</t>
  </si>
  <si>
    <t>CL 228393</t>
  </si>
  <si>
    <t>Unidad Regional de Monte Verde</t>
  </si>
  <si>
    <t>CL 229488</t>
  </si>
  <si>
    <t>CL 229511</t>
  </si>
  <si>
    <t>CL 228063</t>
  </si>
  <si>
    <t>Delegación Regional de Pococí-Guácimo</t>
  </si>
  <si>
    <t>CL 226660</t>
  </si>
  <si>
    <t>CL 233445</t>
  </si>
  <si>
    <t>Delegación Regional de Ciudad Nelly</t>
  </si>
  <si>
    <t>CL 233438</t>
  </si>
  <si>
    <t>Delegación Regional de Pérez Zeledón (traslado privaos de libertad)</t>
  </si>
  <si>
    <t>CL 226857</t>
  </si>
  <si>
    <t>Unidad Regional de Buenos Aires</t>
  </si>
  <si>
    <t>CL 223640</t>
  </si>
  <si>
    <t>Mot- 249518</t>
  </si>
  <si>
    <t>Delegación Regional de Alajuela (Traslado de Privados de Libertad)</t>
  </si>
  <si>
    <t>Delegación Regional de Cartago (Traslado de Privados de Libertad)</t>
  </si>
  <si>
    <t>Delegación Regional de Heredia  (Traslado de Privados de Libertad).</t>
  </si>
  <si>
    <t>Delegación Regional de Liberia  (Traslado de Privados de Libertada).</t>
  </si>
  <si>
    <t>Comodines (Traslado de Privados de Libertad)</t>
  </si>
  <si>
    <t>Oficina de Comunicaciones Judiciales</t>
  </si>
  <si>
    <t xml:space="preserve">Oficina Centralizada de Notificaciones  </t>
  </si>
  <si>
    <t xml:space="preserve">Oficina de Comunicaciones del I Circ. Judicial de San José </t>
  </si>
  <si>
    <t xml:space="preserve">Servicio Administrativo: III Circ. Judicial de san José </t>
  </si>
  <si>
    <t>PROGRAMA 926</t>
  </si>
  <si>
    <t>PROGRAMA 927</t>
  </si>
  <si>
    <t>PROGRAMA 928</t>
  </si>
  <si>
    <t>PROGRAMA 929</t>
  </si>
  <si>
    <t>PROGRAMA 930</t>
  </si>
  <si>
    <t>PROGRAMA 950</t>
  </si>
  <si>
    <t>Aprobado 2012</t>
  </si>
  <si>
    <t>PROGRAMA 932</t>
  </si>
  <si>
    <t xml:space="preserve">% Crecimiento </t>
  </si>
  <si>
    <t xml:space="preserve">Monto Solicitado por Programa </t>
  </si>
  <si>
    <t>COMPRA O LEASING DE VEHÍCULO -ANEXO 1</t>
  </si>
  <si>
    <t>SUSTITUCIÓN DE VEHÍCULOS -ANEXO 2</t>
  </si>
  <si>
    <t>Oficina de Radiocomunicaciónes</t>
  </si>
  <si>
    <t xml:space="preserve">Sección de Cárceles (II Circuito Judicial de San José) </t>
  </si>
  <si>
    <t>Delegación Regional de Ciudad Nelly(Traslado de Privados de Libertad)</t>
  </si>
  <si>
    <t>Delegación Regional de Ciudad Nelly(Traslado de Privados de Libertada)</t>
  </si>
  <si>
    <t>Delegación Regional de Puntarenas (Traslado de Privados de Libertad)</t>
  </si>
  <si>
    <t>CUADRO RESUMEN- SOLICITUD DE VEHÍCULOS 2013</t>
  </si>
  <si>
    <t xml:space="preserve">Modelo del Vehículo </t>
  </si>
  <si>
    <t>Para las Dependencias policiales (Transporte de Privados de Libertad).</t>
  </si>
  <si>
    <t>Sección de Transp. (Traslado  personas fallecidas)</t>
  </si>
  <si>
    <t>Sección de Transp. (Traslado personas fallecidas)</t>
  </si>
  <si>
    <t>Sección de Transp.s (Traslado  personas fallecidas)</t>
  </si>
  <si>
    <t>Compra de vehículo tipo Pick Up</t>
  </si>
  <si>
    <t>Compra de  motocicleta</t>
  </si>
  <si>
    <t>Compra  de Vehículo doble tracción 4X4</t>
  </si>
  <si>
    <t>Compra   de vehículo tipo sedán</t>
  </si>
  <si>
    <t>Compra  de vehículo tipo sedán</t>
  </si>
  <si>
    <t>Compra de vehículo tipo sedán</t>
  </si>
  <si>
    <t>16</t>
  </si>
  <si>
    <t>7</t>
  </si>
  <si>
    <t xml:space="preserve">Departamento de Servicios Generales </t>
  </si>
  <si>
    <t>Unidad Regional de La Fortuna</t>
  </si>
  <si>
    <t>Delegación Regional de San Ramón</t>
  </si>
  <si>
    <t xml:space="preserve">Subdelegación Regional de Sarapiquí </t>
  </si>
  <si>
    <t>Sección de Delitos Contra la Integridad Física, Trata y Tráfico de Personas</t>
  </si>
  <si>
    <t>Unidad de Robos</t>
  </si>
  <si>
    <t>Juzgado Contravencional y de Menor Cuantía de Jicaral</t>
  </si>
  <si>
    <t>CUADRO N°2</t>
  </si>
  <si>
    <t>Comodín ( Transporte de Magistrados)</t>
  </si>
  <si>
    <t>DETALLE DE COMPRA DE VEHÍCULOS-2013</t>
  </si>
  <si>
    <t xml:space="preserve"> DETALLE DE SUSTITUCIONES -2013</t>
  </si>
  <si>
    <t>Monto Presupuesto 2013</t>
  </si>
  <si>
    <t>Monto  Presupuesto 2013</t>
  </si>
  <si>
    <t>Monto aprobado  Presupuesto 2013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</si>
</sst>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0;[Red]#,##0"/>
    <numFmt numFmtId="167" formatCode="#,##0.00;[Red]#,##0.00"/>
    <numFmt numFmtId="168" formatCode="_(* #,##0.00_);_(* \(#,##0.00\);_(* \-??_);_(@_)"/>
    <numFmt numFmtId="169" formatCode="_(* #,##0_);_(* \(#,##0\);_(* \-??_);_(@_)"/>
    <numFmt numFmtId="170" formatCode="_-* #,##0\ _P_t_a_-;\-* #,##0\ _P_t_a_-;_-* &quot;-&quot;\ _P_t_a_-;_-@_-"/>
    <numFmt numFmtId="171" formatCode="0.000000"/>
    <numFmt numFmtId="172" formatCode="&quot;Sí&quot;;&quot;Sí&quot;;&quot;No&quot;"/>
    <numFmt numFmtId="173" formatCode="&quot;Verdadero&quot;;&quot;Verdadero&quot;;&quot;Falso&quot;"/>
    <numFmt numFmtId="174" formatCode="&quot;Activado&quot;;&quot;Activado&quot;;&quot;Desactivado&quot;"/>
    <numFmt numFmtId="175" formatCode="#,##0.0"/>
    <numFmt numFmtId="176" formatCode="0.0"/>
    <numFmt numFmtId="177" formatCode="0.00;[Red]0.00"/>
    <numFmt numFmtId="178" formatCode="_(* #,##0_);_(* \(#,##0\);_(* &quot;-&quot;??_);_(@_)"/>
    <numFmt numFmtId="179" formatCode="#,##0;[Red]\-#,##0"/>
    <numFmt numFmtId="180" formatCode="_(* #,##0.0_);_(* \(#,##0.0\);_(* &quot;-&quot;??_);_(@_)"/>
    <numFmt numFmtId="181" formatCode="[$€-2]\ #,##0.00_);[Red]\([$€-2]\ #,##0.00\)"/>
    <numFmt numFmtId="182" formatCode="_(* #,##0.000_);_(* \(#,##0.000\);_(* &quot;-&quot;??_);_(@_)"/>
    <numFmt numFmtId="183" formatCode="#,##0.0000000000"/>
    <numFmt numFmtId="184" formatCode="&quot;₡&quot;#,##0"/>
  </numFmts>
  <fonts count="23">
    <font>
      <sz val="10"/>
      <name val="Arial"/>
      <family val="2"/>
    </font>
    <font>
      <b/>
      <sz val="10"/>
      <name val="Arial"/>
      <family val="2"/>
    </font>
    <font>
      <b/>
      <sz val="8"/>
      <name val="Arial"/>
      <family val="2"/>
    </font>
    <font>
      <sz val="8"/>
      <name val="Arial"/>
      <family val="2"/>
    </font>
    <font>
      <u val="single"/>
      <sz val="10"/>
      <color indexed="12"/>
      <name val="Arial"/>
      <family val="2"/>
    </font>
    <font>
      <sz val="8"/>
      <name val="Tahoma"/>
      <family val="2"/>
    </font>
    <font>
      <sz val="9"/>
      <name val="Tahoma"/>
      <family val="0"/>
    </font>
    <font>
      <b/>
      <sz val="9"/>
      <name val="Tahoma"/>
      <family val="0"/>
    </font>
    <font>
      <b/>
      <sz val="9"/>
      <color indexed="8"/>
      <name val="Arial"/>
      <family val="2"/>
    </font>
    <font>
      <sz val="9"/>
      <color indexed="8"/>
      <name val="Arial"/>
      <family val="2"/>
    </font>
    <font>
      <b/>
      <sz val="9"/>
      <name val="Arial"/>
      <family val="2"/>
    </font>
    <font>
      <sz val="9"/>
      <name val="Arial"/>
      <family val="2"/>
    </font>
    <font>
      <u val="single"/>
      <sz val="10"/>
      <color indexed="20"/>
      <name val="Arial"/>
      <family val="0"/>
    </font>
    <font>
      <b/>
      <sz val="8"/>
      <name val="Tahoma"/>
      <family val="2"/>
    </font>
    <font>
      <b/>
      <sz val="8"/>
      <color indexed="10"/>
      <name val="Tahoma"/>
      <family val="2"/>
    </font>
    <font>
      <sz val="10"/>
      <name val="Tahoma"/>
      <family val="2"/>
    </font>
    <font>
      <b/>
      <sz val="10"/>
      <name val="Tahoma"/>
      <family val="2"/>
    </font>
    <font>
      <sz val="10"/>
      <color indexed="8"/>
      <name val="Arial"/>
      <family val="2"/>
    </font>
    <font>
      <b/>
      <u val="single"/>
      <sz val="10"/>
      <name val="Tahoma"/>
      <family val="2"/>
    </font>
    <font>
      <sz val="11"/>
      <name val="Arial"/>
      <family val="2"/>
    </font>
    <font>
      <sz val="9"/>
      <color indexed="12"/>
      <name val="Arial"/>
      <family val="2"/>
    </font>
    <font>
      <sz val="9"/>
      <color indexed="10"/>
      <name val="Arial"/>
      <family val="2"/>
    </font>
    <font>
      <u val="single"/>
      <sz val="9"/>
      <name val="Tahoma"/>
      <family val="2"/>
    </font>
  </fonts>
  <fills count="8">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s>
  <borders count="22">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medium"/>
      <right style="medium"/>
      <top style="medium"/>
      <bottom>
        <color indexed="63"/>
      </bottom>
    </border>
    <border>
      <left style="hair">
        <color indexed="8"/>
      </left>
      <right style="hair">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color indexed="8"/>
      </left>
      <right>
        <color indexed="63"/>
      </right>
      <top style="hair">
        <color indexed="8"/>
      </top>
      <bottom style="thin"/>
    </border>
    <border>
      <left>
        <color indexed="63"/>
      </left>
      <right>
        <color indexed="63"/>
      </right>
      <top style="hair">
        <color indexed="8"/>
      </top>
      <bottom style="thin"/>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9" fontId="0" fillId="0" borderId="0" applyFill="0" applyBorder="0" applyAlignment="0" applyProtection="0"/>
  </cellStyleXfs>
  <cellXfs count="244">
    <xf numFmtId="0" fontId="0" fillId="0" borderId="0" xfId="0" applyAlignment="1">
      <alignment/>
    </xf>
    <xf numFmtId="0" fontId="11" fillId="0" borderId="0" xfId="0" applyFont="1" applyAlignment="1">
      <alignment/>
    </xf>
    <xf numFmtId="164" fontId="8" fillId="0" borderId="1" xfId="0" applyNumberFormat="1" applyFont="1" applyFill="1" applyBorder="1" applyAlignment="1">
      <alignment horizontal="center" vertical="center" wrapText="1"/>
    </xf>
    <xf numFmtId="0" fontId="9" fillId="0" borderId="1" xfId="23" applyFont="1" applyFill="1" applyBorder="1" applyAlignment="1">
      <alignment horizontal="justify" vertical="center" wrapText="1"/>
      <protection/>
    </xf>
    <xf numFmtId="164" fontId="9" fillId="0" borderId="1" xfId="23" applyNumberFormat="1" applyFont="1" applyFill="1" applyBorder="1" applyAlignment="1">
      <alignment horizontal="right" vertical="center" wrapText="1"/>
      <protection/>
    </xf>
    <xf numFmtId="164" fontId="9" fillId="0" borderId="1" xfId="0" applyNumberFormat="1" applyFont="1" applyFill="1" applyBorder="1" applyAlignment="1">
      <alignment horizontal="right" vertical="center" wrapText="1"/>
    </xf>
    <xf numFmtId="0" fontId="9" fillId="0" borderId="1" xfId="23" applyFont="1" applyFill="1" applyBorder="1" applyAlignment="1">
      <alignment horizontal="center" vertical="center" wrapText="1"/>
      <protection/>
    </xf>
    <xf numFmtId="0" fontId="11" fillId="0" borderId="0" xfId="0" applyFont="1" applyBorder="1" applyAlignment="1">
      <alignment horizontal="justify" vertical="center" wrapText="1"/>
    </xf>
    <xf numFmtId="164" fontId="9" fillId="0" borderId="2" xfId="23" applyNumberFormat="1" applyFont="1" applyFill="1" applyBorder="1" applyAlignment="1">
      <alignment horizontal="right" vertical="center" wrapText="1"/>
      <protection/>
    </xf>
    <xf numFmtId="164" fontId="9" fillId="0" borderId="2" xfId="0" applyNumberFormat="1" applyFont="1" applyFill="1" applyBorder="1" applyAlignment="1">
      <alignment horizontal="right" vertical="center" wrapText="1"/>
    </xf>
    <xf numFmtId="0" fontId="9" fillId="0" borderId="0" xfId="0" applyFont="1" applyAlignment="1">
      <alignment/>
    </xf>
    <xf numFmtId="43" fontId="0" fillId="0" borderId="0" xfId="17" applyAlignment="1">
      <alignment/>
    </xf>
    <xf numFmtId="0" fontId="11" fillId="0" borderId="0" xfId="0" applyFont="1" applyBorder="1" applyAlignment="1">
      <alignment horizontal="center" vertical="center" wrapText="1"/>
    </xf>
    <xf numFmtId="0" fontId="11" fillId="0" borderId="0" xfId="0" applyFont="1" applyFill="1" applyBorder="1" applyAlignment="1">
      <alignment horizontal="justify" vertical="center" wrapText="1"/>
    </xf>
    <xf numFmtId="0" fontId="3" fillId="0" borderId="0" xfId="0" applyFont="1" applyAlignment="1">
      <alignment horizontal="center"/>
    </xf>
    <xf numFmtId="4" fontId="3" fillId="0" borderId="0" xfId="0" applyNumberFormat="1" applyFont="1" applyAlignment="1">
      <alignment/>
    </xf>
    <xf numFmtId="4" fontId="3" fillId="0" borderId="0" xfId="0" applyNumberFormat="1" applyFont="1" applyAlignment="1">
      <alignment/>
    </xf>
    <xf numFmtId="0" fontId="3"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4" fontId="2" fillId="0" borderId="0" xfId="0" applyNumberFormat="1" applyFont="1" applyAlignment="1">
      <alignment/>
    </xf>
    <xf numFmtId="0" fontId="9" fillId="0" borderId="2" xfId="23" applyFont="1" applyFill="1" applyBorder="1" applyAlignment="1">
      <alignment horizontal="center" vertical="center" wrapText="1"/>
      <protection/>
    </xf>
    <xf numFmtId="0" fontId="9" fillId="0" borderId="2" xfId="23" applyFont="1" applyFill="1" applyBorder="1" applyAlignment="1">
      <alignment horizontal="justify" vertical="center" wrapText="1"/>
      <protection/>
    </xf>
    <xf numFmtId="0" fontId="11" fillId="2" borderId="1" xfId="0" applyFont="1" applyFill="1" applyBorder="1" applyAlignment="1">
      <alignment horizontal="justify" vertical="center" wrapText="1"/>
    </xf>
    <xf numFmtId="164" fontId="0" fillId="0" borderId="0" xfId="0" applyNumberFormat="1" applyAlignment="1">
      <alignment/>
    </xf>
    <xf numFmtId="1" fontId="0" fillId="0" borderId="0" xfId="17" applyNumberFormat="1" applyAlignment="1">
      <alignment horizontal="center"/>
    </xf>
    <xf numFmtId="0" fontId="0" fillId="0" borderId="0" xfId="0" applyFont="1" applyBorder="1" applyAlignment="1">
      <alignment horizontal="justify" vertical="center" wrapText="1"/>
    </xf>
    <xf numFmtId="0" fontId="0" fillId="0" borderId="0" xfId="0" applyFont="1" applyBorder="1" applyAlignment="1">
      <alignment horizontal="center" vertical="center" wrapText="1"/>
    </xf>
    <xf numFmtId="164" fontId="1" fillId="3" borderId="1" xfId="0" applyNumberFormat="1" applyFont="1" applyFill="1" applyBorder="1" applyAlignment="1">
      <alignment horizontal="right" vertical="center" wrapText="1"/>
    </xf>
    <xf numFmtId="0" fontId="0" fillId="0" borderId="0" xfId="0" applyFont="1" applyFill="1" applyBorder="1" applyAlignment="1">
      <alignment horizontal="justify" vertical="center" wrapText="1"/>
    </xf>
    <xf numFmtId="164" fontId="1" fillId="0" borderId="1" xfId="19" applyNumberFormat="1" applyFont="1" applyFill="1" applyBorder="1" applyAlignment="1" applyProtection="1">
      <alignment horizontal="center" vertical="center" wrapText="1"/>
      <protection/>
    </xf>
    <xf numFmtId="0" fontId="0" fillId="0" borderId="1" xfId="23" applyFont="1" applyFill="1" applyBorder="1" applyAlignment="1">
      <alignment horizontal="left" vertical="center" wrapText="1"/>
      <protection/>
    </xf>
    <xf numFmtId="0" fontId="0" fillId="0" borderId="1" xfId="23" applyFont="1" applyFill="1" applyBorder="1" applyAlignment="1">
      <alignment horizontal="center" vertical="center" wrapText="1"/>
      <protection/>
    </xf>
    <xf numFmtId="164" fontId="0" fillId="0" borderId="1" xfId="23" applyNumberFormat="1" applyFont="1" applyFill="1" applyBorder="1" applyAlignment="1">
      <alignment horizontal="right" vertical="center" wrapText="1"/>
      <protection/>
    </xf>
    <xf numFmtId="164" fontId="0"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center" vertical="center" wrapText="1"/>
    </xf>
    <xf numFmtId="164" fontId="0" fillId="0" borderId="3" xfId="23" applyNumberFormat="1" applyFont="1" applyFill="1" applyBorder="1" applyAlignment="1">
      <alignment horizontal="right" vertical="center" wrapText="1"/>
      <protection/>
    </xf>
    <xf numFmtId="164" fontId="1" fillId="0" borderId="1" xfId="0" applyNumberFormat="1" applyFont="1" applyBorder="1" applyAlignment="1">
      <alignment horizontal="center" vertical="center" wrapText="1"/>
    </xf>
    <xf numFmtId="164" fontId="0" fillId="0" borderId="4" xfId="24" applyNumberFormat="1" applyFont="1" applyFill="1" applyBorder="1" applyAlignment="1">
      <alignment horizontal="right" vertical="center"/>
      <protection/>
    </xf>
    <xf numFmtId="164" fontId="0" fillId="0" borderId="4" xfId="24" applyNumberFormat="1" applyFont="1" applyFill="1" applyBorder="1" applyAlignment="1">
      <alignment vertical="center"/>
      <protection/>
    </xf>
    <xf numFmtId="0" fontId="0" fillId="0" borderId="1" xfId="0" applyFont="1" applyFill="1" applyBorder="1" applyAlignment="1">
      <alignment horizontal="center" vertical="center" wrapText="1"/>
    </xf>
    <xf numFmtId="164" fontId="0" fillId="0" borderId="1" xfId="0" applyNumberFormat="1" applyFont="1" applyBorder="1" applyAlignment="1">
      <alignment horizontal="right" vertical="center" wrapText="1"/>
    </xf>
    <xf numFmtId="0" fontId="0" fillId="0" borderId="0" xfId="0" applyFont="1" applyBorder="1" applyAlignment="1">
      <alignment horizontal="justify" vertical="center" wrapText="1"/>
    </xf>
    <xf numFmtId="165" fontId="0" fillId="0" borderId="1" xfId="23" applyNumberFormat="1" applyFont="1" applyFill="1" applyBorder="1" applyAlignment="1">
      <alignment horizontal="center" vertical="center" wrapText="1"/>
      <protection/>
    </xf>
    <xf numFmtId="0" fontId="0"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center"/>
    </xf>
    <xf numFmtId="164" fontId="0" fillId="0" borderId="0" xfId="0" applyNumberFormat="1" applyFont="1" applyAlignment="1">
      <alignment horizontal="right"/>
    </xf>
    <xf numFmtId="0" fontId="0" fillId="0" borderId="0" xfId="0" applyFont="1" applyBorder="1" applyAlignment="1">
      <alignment/>
    </xf>
    <xf numFmtId="0" fontId="0" fillId="0" borderId="0" xfId="0" applyFont="1" applyAlignment="1">
      <alignment/>
    </xf>
    <xf numFmtId="164" fontId="19" fillId="4" borderId="1" xfId="0" applyNumberFormat="1" applyFont="1" applyFill="1" applyBorder="1" applyAlignment="1">
      <alignment horizontal="right" vertical="center" wrapText="1"/>
    </xf>
    <xf numFmtId="164" fontId="1" fillId="0" borderId="3" xfId="0" applyNumberFormat="1" applyFont="1" applyBorder="1" applyAlignment="1">
      <alignment horizontal="center" vertical="center" wrapText="1"/>
    </xf>
    <xf numFmtId="3" fontId="19" fillId="5" borderId="1" xfId="0" applyNumberFormat="1" applyFont="1" applyFill="1" applyBorder="1" applyAlignment="1">
      <alignment horizontal="center" vertical="center"/>
    </xf>
    <xf numFmtId="164" fontId="0" fillId="0" borderId="5" xfId="23" applyNumberFormat="1" applyFont="1" applyFill="1" applyBorder="1" applyAlignment="1">
      <alignment horizontal="right" vertical="center" wrapText="1"/>
      <protection/>
    </xf>
    <xf numFmtId="164" fontId="0" fillId="0" borderId="6" xfId="24" applyNumberFormat="1" applyFont="1" applyFill="1" applyBorder="1" applyAlignment="1">
      <alignment horizontal="right" vertical="center"/>
      <protection/>
    </xf>
    <xf numFmtId="164" fontId="1" fillId="0" borderId="3" xfId="19" applyNumberFormat="1" applyFont="1" applyFill="1" applyBorder="1" applyAlignment="1" applyProtection="1">
      <alignment horizontal="center" vertical="center" wrapText="1"/>
      <protection/>
    </xf>
    <xf numFmtId="164" fontId="0" fillId="0" borderId="5" xfId="0" applyNumberFormat="1" applyFont="1" applyFill="1" applyBorder="1" applyAlignment="1">
      <alignment horizontal="right" vertical="center" wrapText="1"/>
    </xf>
    <xf numFmtId="165" fontId="0" fillId="0" borderId="5" xfId="23" applyNumberFormat="1" applyFont="1" applyFill="1" applyBorder="1" applyAlignment="1">
      <alignment horizontal="center" vertical="center" wrapText="1"/>
      <protection/>
    </xf>
    <xf numFmtId="164" fontId="0" fillId="0" borderId="3" xfId="0" applyNumberFormat="1" applyFont="1" applyFill="1" applyBorder="1" applyAlignment="1">
      <alignment horizontal="right" vertical="center" wrapText="1"/>
    </xf>
    <xf numFmtId="0" fontId="0" fillId="0" borderId="4" xfId="24" applyFont="1" applyFill="1" applyBorder="1" applyAlignment="1">
      <alignment horizontal="center" vertical="center"/>
      <protection/>
    </xf>
    <xf numFmtId="0" fontId="0" fillId="0" borderId="6" xfId="24" applyFont="1" applyFill="1" applyBorder="1" applyAlignment="1">
      <alignment horizontal="center" vertical="center"/>
      <protection/>
    </xf>
    <xf numFmtId="164" fontId="11" fillId="0" borderId="0" xfId="0" applyNumberFormat="1" applyFont="1" applyBorder="1" applyAlignment="1">
      <alignment horizontal="justify" vertical="center" wrapText="1"/>
    </xf>
    <xf numFmtId="43" fontId="0" fillId="0" borderId="0" xfId="0" applyNumberFormat="1" applyAlignment="1">
      <alignment/>
    </xf>
    <xf numFmtId="164" fontId="11" fillId="0" borderId="0" xfId="0" applyNumberFormat="1" applyFont="1" applyBorder="1" applyAlignment="1">
      <alignment horizontal="center" vertical="center" wrapText="1"/>
    </xf>
    <xf numFmtId="0" fontId="0" fillId="0" borderId="2" xfId="23" applyFont="1" applyFill="1" applyBorder="1" applyAlignment="1">
      <alignment horizontal="center" vertical="center" wrapText="1"/>
      <protection/>
    </xf>
    <xf numFmtId="164" fontId="0" fillId="0" borderId="2" xfId="23" applyNumberFormat="1" applyFont="1" applyFill="1" applyBorder="1" applyAlignment="1">
      <alignment horizontal="right" vertical="center" wrapText="1"/>
      <protection/>
    </xf>
    <xf numFmtId="164" fontId="0" fillId="0" borderId="2" xfId="0" applyNumberFormat="1" applyFont="1" applyFill="1" applyBorder="1" applyAlignment="1">
      <alignment horizontal="right" vertical="center" wrapText="1"/>
    </xf>
    <xf numFmtId="164" fontId="10" fillId="3" borderId="5" xfId="0" applyNumberFormat="1" applyFont="1" applyFill="1" applyBorder="1" applyAlignment="1">
      <alignment horizontal="right" vertical="center" wrapText="1"/>
    </xf>
    <xf numFmtId="178" fontId="0" fillId="2" borderId="7" xfId="17" applyNumberFormat="1" applyFill="1" applyBorder="1" applyAlignment="1">
      <alignment horizontal="center" vertical="center"/>
    </xf>
    <xf numFmtId="43" fontId="1" fillId="5" borderId="1" xfId="17" applyFont="1" applyFill="1" applyBorder="1" applyAlignment="1">
      <alignment/>
    </xf>
    <xf numFmtId="0" fontId="1" fillId="5" borderId="1" xfId="0" applyFont="1" applyFill="1" applyBorder="1" applyAlignment="1">
      <alignment/>
    </xf>
    <xf numFmtId="1" fontId="1" fillId="5" borderId="1" xfId="17" applyNumberFormat="1" applyFont="1" applyFill="1" applyBorder="1" applyAlignment="1">
      <alignment horizontal="center"/>
    </xf>
    <xf numFmtId="43" fontId="0" fillId="0" borderId="1" xfId="17" applyFont="1" applyFill="1" applyBorder="1" applyAlignment="1">
      <alignment/>
    </xf>
    <xf numFmtId="0" fontId="0" fillId="0" borderId="1" xfId="0" applyBorder="1" applyAlignment="1">
      <alignment/>
    </xf>
    <xf numFmtId="1" fontId="0" fillId="0" borderId="1" xfId="17" applyNumberFormat="1" applyFont="1" applyFill="1" applyBorder="1" applyAlignment="1">
      <alignment horizontal="center"/>
    </xf>
    <xf numFmtId="43" fontId="1" fillId="5" borderId="1" xfId="0" applyNumberFormat="1" applyFont="1" applyFill="1" applyBorder="1" applyAlignment="1">
      <alignment/>
    </xf>
    <xf numFmtId="43" fontId="0" fillId="0" borderId="1" xfId="17" applyBorder="1" applyAlignment="1">
      <alignment/>
    </xf>
    <xf numFmtId="1" fontId="0" fillId="0" borderId="1" xfId="17" applyNumberFormat="1" applyFill="1" applyBorder="1" applyAlignment="1">
      <alignment horizontal="center"/>
    </xf>
    <xf numFmtId="0" fontId="9" fillId="0" borderId="0" xfId="0" applyFont="1" applyBorder="1" applyAlignment="1">
      <alignment horizontal="justify" vertical="center" wrapText="1"/>
    </xf>
    <xf numFmtId="0" fontId="9" fillId="0" borderId="0" xfId="0" applyFont="1" applyBorder="1" applyAlignment="1">
      <alignment horizontal="center" vertical="center" wrapText="1"/>
    </xf>
    <xf numFmtId="164" fontId="8" fillId="6" borderId="8" xfId="0" applyNumberFormat="1" applyFont="1" applyFill="1" applyBorder="1" applyAlignment="1">
      <alignment horizontal="right" vertical="center" wrapText="1"/>
    </xf>
    <xf numFmtId="0" fontId="9" fillId="0" borderId="0" xfId="0" applyFont="1" applyFill="1" applyBorder="1" applyAlignment="1">
      <alignment horizontal="justify" vertical="center" wrapText="1"/>
    </xf>
    <xf numFmtId="164" fontId="8" fillId="4" borderId="1" xfId="0" applyNumberFormat="1" applyFont="1" applyFill="1" applyBorder="1" applyAlignment="1">
      <alignment horizontal="right" vertical="center" wrapText="1"/>
    </xf>
    <xf numFmtId="49" fontId="11" fillId="0" borderId="1" xfId="23" applyNumberFormat="1" applyFont="1" applyFill="1" applyBorder="1" applyAlignment="1">
      <alignment horizontal="justify" vertical="center" wrapText="1"/>
      <protection/>
    </xf>
    <xf numFmtId="166" fontId="11" fillId="0" borderId="1" xfId="23" applyNumberFormat="1" applyFont="1" applyFill="1" applyBorder="1" applyAlignment="1">
      <alignment horizontal="center" vertical="center" wrapText="1"/>
      <protection/>
    </xf>
    <xf numFmtId="165" fontId="11" fillId="0" borderId="1" xfId="23" applyNumberFormat="1" applyFont="1" applyFill="1" applyBorder="1" applyAlignment="1">
      <alignment horizontal="center" vertical="center" wrapText="1"/>
      <protection/>
    </xf>
    <xf numFmtId="164" fontId="11" fillId="0" borderId="1" xfId="23" applyNumberFormat="1" applyFont="1" applyFill="1" applyBorder="1" applyAlignment="1">
      <alignment horizontal="right" vertical="center" wrapText="1"/>
      <protection/>
    </xf>
    <xf numFmtId="164" fontId="11" fillId="0" borderId="1" xfId="0" applyNumberFormat="1" applyFont="1" applyFill="1" applyBorder="1" applyAlignment="1">
      <alignment horizontal="right" vertical="center" wrapText="1"/>
    </xf>
    <xf numFmtId="166" fontId="9" fillId="0" borderId="1" xfId="23" applyNumberFormat="1" applyFont="1" applyFill="1" applyBorder="1" applyAlignment="1">
      <alignment horizontal="center" vertical="center" wrapText="1"/>
      <protection/>
    </xf>
    <xf numFmtId="165" fontId="9" fillId="0" borderId="1" xfId="23" applyNumberFormat="1" applyFont="1" applyFill="1" applyBorder="1" applyAlignment="1">
      <alignment horizontal="center" vertical="center" wrapText="1"/>
      <protection/>
    </xf>
    <xf numFmtId="0" fontId="9" fillId="0" borderId="9" xfId="0" applyFont="1" applyBorder="1" applyAlignment="1">
      <alignment horizontal="justify" vertical="center" wrapText="1"/>
    </xf>
    <xf numFmtId="0" fontId="9" fillId="0" borderId="1" xfId="23" applyFont="1" applyBorder="1" applyAlignment="1">
      <alignment horizontal="justify" vertical="center" wrapText="1"/>
      <protection/>
    </xf>
    <xf numFmtId="164" fontId="8" fillId="0" borderId="1" xfId="0" applyNumberFormat="1" applyFont="1" applyBorder="1" applyAlignment="1">
      <alignment horizontal="center" vertical="center" wrapText="1"/>
    </xf>
    <xf numFmtId="0" fontId="11" fillId="0" borderId="1" xfId="23" applyFont="1" applyFill="1" applyBorder="1" applyAlignment="1">
      <alignment horizontal="justify" vertical="center" wrapText="1"/>
      <protection/>
    </xf>
    <xf numFmtId="0" fontId="11" fillId="0" borderId="1" xfId="23" applyFont="1" applyFill="1" applyBorder="1" applyAlignment="1">
      <alignment horizontal="center" vertical="center" wrapText="1"/>
      <protection/>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164" fontId="9" fillId="0" borderId="1" xfId="0" applyNumberFormat="1" applyFont="1" applyBorder="1" applyAlignment="1">
      <alignment horizontal="right" vertical="center" wrapText="1"/>
    </xf>
    <xf numFmtId="49" fontId="9" fillId="0" borderId="1" xfId="0" applyNumberFormat="1" applyFont="1" applyFill="1" applyBorder="1" applyAlignment="1">
      <alignment horizontal="justify" vertical="center" wrapText="1"/>
    </xf>
    <xf numFmtId="166"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Border="1" applyAlignment="1">
      <alignment horizontal="justify" vertical="center" wrapText="1"/>
    </xf>
    <xf numFmtId="164" fontId="10" fillId="0" borderId="1" xfId="20" applyNumberFormat="1" applyFont="1" applyFill="1" applyBorder="1" applyAlignment="1" applyProtection="1">
      <alignment horizontal="center" vertical="center" wrapText="1"/>
      <protection/>
    </xf>
    <xf numFmtId="164" fontId="8" fillId="0" borderId="1" xfId="20" applyNumberFormat="1" applyFont="1" applyFill="1" applyBorder="1" applyAlignment="1" applyProtection="1">
      <alignment horizontal="center" vertical="center" wrapText="1"/>
      <protection/>
    </xf>
    <xf numFmtId="0" fontId="9" fillId="0" borderId="0" xfId="0" applyFont="1" applyFill="1" applyAlignment="1">
      <alignment horizontal="center"/>
    </xf>
    <xf numFmtId="164" fontId="9" fillId="0" borderId="0" xfId="0" applyNumberFormat="1" applyFont="1" applyAlignment="1">
      <alignment horizontal="right"/>
    </xf>
    <xf numFmtId="0" fontId="9" fillId="0" borderId="0" xfId="0" applyFont="1" applyBorder="1" applyAlignment="1">
      <alignment/>
    </xf>
    <xf numFmtId="0" fontId="9" fillId="0" borderId="1" xfId="23" applyFont="1" applyFill="1" applyBorder="1" applyAlignment="1">
      <alignment vertical="center" wrapText="1"/>
      <protection/>
    </xf>
    <xf numFmtId="0" fontId="11" fillId="0" borderId="1" xfId="23" applyFont="1" applyFill="1" applyBorder="1" applyAlignment="1">
      <alignment vertical="center" wrapText="1"/>
      <protection/>
    </xf>
    <xf numFmtId="0" fontId="9" fillId="0" borderId="1" xfId="0" applyFont="1" applyBorder="1" applyAlignment="1">
      <alignment vertical="center" wrapText="1"/>
    </xf>
    <xf numFmtId="165" fontId="9" fillId="0" borderId="1" xfId="0" applyNumberFormat="1" applyFont="1" applyFill="1" applyBorder="1" applyAlignment="1">
      <alignment vertical="center" wrapText="1"/>
    </xf>
    <xf numFmtId="0" fontId="9" fillId="0" borderId="0" xfId="0" applyFont="1" applyAlignment="1">
      <alignment/>
    </xf>
    <xf numFmtId="1" fontId="11" fillId="0" borderId="1" xfId="23" applyNumberFormat="1" applyFont="1" applyFill="1" applyBorder="1" applyAlignment="1">
      <alignment vertical="center" wrapText="1"/>
      <protection/>
    </xf>
    <xf numFmtId="1" fontId="9" fillId="0" borderId="1" xfId="23" applyNumberFormat="1" applyFont="1" applyFill="1" applyBorder="1" applyAlignment="1">
      <alignment vertical="center" wrapText="1"/>
      <protection/>
    </xf>
    <xf numFmtId="1" fontId="9" fillId="0" borderId="1" xfId="23" applyNumberFormat="1" applyFont="1" applyBorder="1" applyAlignment="1">
      <alignment vertical="center" wrapText="1"/>
      <protection/>
    </xf>
    <xf numFmtId="165" fontId="11" fillId="0" borderId="1" xfId="23" applyNumberFormat="1" applyFont="1" applyFill="1" applyBorder="1" applyAlignment="1">
      <alignment horizontal="left" vertical="center" wrapText="1"/>
      <protection/>
    </xf>
    <xf numFmtId="165" fontId="9" fillId="0" borderId="1" xfId="23" applyNumberFormat="1" applyFont="1" applyFill="1" applyBorder="1" applyAlignment="1">
      <alignment horizontal="left" vertical="center" wrapText="1"/>
      <protection/>
    </xf>
    <xf numFmtId="0" fontId="9" fillId="0" borderId="1" xfId="23" applyFont="1" applyFill="1" applyBorder="1" applyAlignment="1">
      <alignment horizontal="left" vertical="center" wrapText="1"/>
      <protection/>
    </xf>
    <xf numFmtId="0" fontId="9" fillId="0" borderId="1" xfId="23" applyFont="1" applyBorder="1" applyAlignment="1">
      <alignment horizontal="left" vertical="center" wrapText="1"/>
      <protection/>
    </xf>
    <xf numFmtId="0" fontId="11" fillId="0" borderId="1" xfId="23" applyFont="1" applyFill="1" applyBorder="1" applyAlignment="1">
      <alignment horizontal="left" vertical="center" wrapText="1"/>
      <protection/>
    </xf>
    <xf numFmtId="165" fontId="9" fillId="0" borderId="1" xfId="0" applyNumberFormat="1" applyFont="1" applyFill="1" applyBorder="1" applyAlignment="1">
      <alignment horizontal="left" vertical="center" wrapText="1"/>
    </xf>
    <xf numFmtId="0" fontId="9" fillId="0" borderId="0" xfId="0" applyFont="1" applyAlignment="1">
      <alignment horizontal="left"/>
    </xf>
    <xf numFmtId="3"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4" fontId="3" fillId="0" borderId="0" xfId="0" applyNumberFormat="1" applyFont="1" applyAlignment="1">
      <alignment horizontal="center"/>
    </xf>
    <xf numFmtId="49" fontId="0" fillId="0" borderId="0" xfId="0" applyNumberFormat="1" applyFont="1" applyBorder="1" applyAlignment="1">
      <alignment horizontal="center" vertical="center" wrapText="1"/>
    </xf>
    <xf numFmtId="0" fontId="0" fillId="0" borderId="0" xfId="0" applyFont="1" applyBorder="1" applyAlignment="1">
      <alignment horizontal="center"/>
    </xf>
    <xf numFmtId="0" fontId="0" fillId="0" borderId="2" xfId="23" applyFont="1" applyFill="1" applyBorder="1" applyAlignment="1">
      <alignment horizontal="left" vertical="center" wrapText="1"/>
      <protection/>
    </xf>
    <xf numFmtId="0" fontId="9" fillId="0" borderId="2" xfId="23" applyFont="1" applyFill="1" applyBorder="1" applyAlignment="1">
      <alignment vertical="center" wrapText="1"/>
      <protection/>
    </xf>
    <xf numFmtId="0" fontId="9" fillId="0" borderId="2" xfId="23" applyFont="1" applyFill="1" applyBorder="1" applyAlignment="1">
      <alignment horizontal="left" vertical="center" wrapText="1"/>
      <protection/>
    </xf>
    <xf numFmtId="164" fontId="3" fillId="0" borderId="0" xfId="0" applyNumberFormat="1" applyFont="1" applyAlignment="1">
      <alignment horizontal="center"/>
    </xf>
    <xf numFmtId="164" fontId="9" fillId="0" borderId="0" xfId="0" applyNumberFormat="1" applyFont="1" applyFill="1" applyBorder="1" applyAlignment="1">
      <alignment horizontal="justify" vertical="center" wrapText="1"/>
    </xf>
    <xf numFmtId="3" fontId="3" fillId="0" borderId="0" xfId="0" applyNumberFormat="1" applyFont="1" applyAlignment="1">
      <alignment horizontal="center"/>
    </xf>
    <xf numFmtId="43" fontId="3" fillId="0" borderId="0" xfId="0" applyNumberFormat="1" applyFont="1" applyAlignment="1">
      <alignment horizontal="center"/>
    </xf>
    <xf numFmtId="3" fontId="0" fillId="0" borderId="0" xfId="0" applyNumberFormat="1" applyFont="1" applyBorder="1" applyAlignment="1">
      <alignment horizontal="justify" vertical="center" wrapText="1"/>
    </xf>
    <xf numFmtId="43" fontId="11" fillId="0" borderId="0" xfId="0" applyNumberFormat="1" applyFont="1" applyFill="1" applyBorder="1" applyAlignment="1">
      <alignment horizontal="justify" vertical="center" wrapText="1"/>
    </xf>
    <xf numFmtId="49" fontId="0" fillId="0" borderId="0" xfId="0" applyNumberFormat="1" applyFont="1" applyBorder="1" applyAlignment="1">
      <alignment horizontal="justify" vertical="center" wrapText="1"/>
    </xf>
    <xf numFmtId="164" fontId="11" fillId="0" borderId="0" xfId="0" applyNumberFormat="1" applyFont="1" applyFill="1" applyBorder="1" applyAlignment="1">
      <alignment horizontal="justify" vertical="center" wrapText="1"/>
    </xf>
    <xf numFmtId="43" fontId="0" fillId="0" borderId="0" xfId="0" applyNumberFormat="1" applyFont="1" applyBorder="1" applyAlignment="1">
      <alignment horizontal="justify" vertical="center" wrapText="1"/>
    </xf>
    <xf numFmtId="164" fontId="0" fillId="0" borderId="0" xfId="0" applyNumberFormat="1"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65" fontId="11" fillId="0" borderId="1" xfId="0" applyNumberFormat="1" applyFont="1" applyFill="1" applyBorder="1" applyAlignment="1">
      <alignment vertical="center" wrapText="1"/>
    </xf>
    <xf numFmtId="165"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justify" vertical="center" wrapText="1"/>
    </xf>
    <xf numFmtId="166" fontId="11" fillId="0" borderId="1" xfId="0" applyNumberFormat="1" applyFont="1" applyFill="1" applyBorder="1" applyAlignment="1">
      <alignment horizontal="center" vertical="center" wrapText="1"/>
    </xf>
    <xf numFmtId="43" fontId="0" fillId="0" borderId="0" xfId="17" applyFont="1" applyAlignment="1">
      <alignment horizontal="center"/>
    </xf>
    <xf numFmtId="0" fontId="11" fillId="0" borderId="2" xfId="23" applyFont="1" applyFill="1" applyBorder="1" applyAlignment="1">
      <alignment horizontal="center" vertical="center" wrapText="1"/>
      <protection/>
    </xf>
    <xf numFmtId="0" fontId="11" fillId="0" borderId="2" xfId="23" applyFont="1" applyFill="1" applyBorder="1" applyAlignment="1">
      <alignment vertical="center" wrapText="1"/>
      <protection/>
    </xf>
    <xf numFmtId="0" fontId="11" fillId="0" borderId="2" xfId="23" applyFont="1" applyFill="1" applyBorder="1" applyAlignment="1">
      <alignment horizontal="left" vertical="center" wrapText="1"/>
      <protection/>
    </xf>
    <xf numFmtId="164" fontId="11" fillId="0" borderId="2" xfId="23" applyNumberFormat="1" applyFont="1" applyFill="1" applyBorder="1" applyAlignment="1">
      <alignment horizontal="right" vertical="center" wrapText="1"/>
      <protection/>
    </xf>
    <xf numFmtId="164" fontId="11" fillId="0" borderId="2" xfId="0" applyNumberFormat="1" applyFont="1" applyFill="1" applyBorder="1" applyAlignment="1">
      <alignment horizontal="right" vertical="center" wrapText="1"/>
    </xf>
    <xf numFmtId="49" fontId="0" fillId="0" borderId="1" xfId="23" applyNumberFormat="1" applyFont="1" applyFill="1" applyBorder="1" applyAlignment="1">
      <alignment horizontal="left" vertical="center" wrapText="1"/>
      <protection/>
    </xf>
    <xf numFmtId="0" fontId="0" fillId="0" borderId="4" xfId="24" applyFont="1" applyFill="1" applyBorder="1" applyAlignment="1">
      <alignment horizontal="center" vertical="center"/>
      <protection/>
    </xf>
    <xf numFmtId="164" fontId="0" fillId="0" borderId="1" xfId="23" applyNumberFormat="1" applyFont="1" applyFill="1" applyBorder="1" applyAlignment="1">
      <alignment horizontal="right" vertical="center" wrapText="1"/>
      <protection/>
    </xf>
    <xf numFmtId="164" fontId="0" fillId="0" borderId="4" xfId="24" applyNumberFormat="1" applyFont="1" applyFill="1" applyBorder="1" applyAlignment="1">
      <alignment horizontal="right" vertical="center"/>
      <protection/>
    </xf>
    <xf numFmtId="49" fontId="0" fillId="0" borderId="1" xfId="23" applyNumberFormat="1" applyFont="1" applyFill="1" applyBorder="1" applyAlignment="1">
      <alignment horizontal="center" vertical="center" wrapText="1"/>
      <protection/>
    </xf>
    <xf numFmtId="0" fontId="11" fillId="0" borderId="2" xfId="23" applyFont="1" applyFill="1" applyBorder="1" applyAlignment="1">
      <alignment horizontal="justify" vertical="center" wrapText="1" readingOrder="2"/>
      <protection/>
    </xf>
    <xf numFmtId="49" fontId="8" fillId="0" borderId="10" xfId="23" applyNumberFormat="1" applyFont="1" applyFill="1" applyBorder="1" applyAlignment="1">
      <alignment vertical="center" wrapText="1"/>
      <protection/>
    </xf>
    <xf numFmtId="164" fontId="9" fillId="0" borderId="0" xfId="0" applyNumberFormat="1" applyFont="1" applyBorder="1" applyAlignment="1">
      <alignment horizontal="justify" vertical="center" wrapText="1"/>
    </xf>
    <xf numFmtId="164" fontId="8" fillId="0" borderId="1" xfId="0" applyNumberFormat="1" applyFont="1" applyFill="1" applyBorder="1" applyAlignment="1">
      <alignment horizontal="right" vertical="center" wrapText="1"/>
    </xf>
    <xf numFmtId="49" fontId="17" fillId="0" borderId="1" xfId="23" applyNumberFormat="1" applyFont="1" applyFill="1" applyBorder="1" applyAlignment="1">
      <alignment horizontal="justify" vertical="center" wrapText="1"/>
      <protection/>
    </xf>
    <xf numFmtId="49" fontId="1" fillId="0" borderId="1" xfId="0" applyNumberFormat="1" applyFont="1" applyFill="1" applyBorder="1" applyAlignment="1">
      <alignment horizontal="justify" vertical="center" wrapText="1"/>
    </xf>
    <xf numFmtId="49" fontId="1" fillId="0" borderId="1" xfId="23" applyNumberFormat="1" applyFont="1" applyFill="1" applyBorder="1" applyAlignment="1">
      <alignment horizontal="left" vertical="center" wrapText="1"/>
      <protection/>
    </xf>
    <xf numFmtId="49" fontId="1" fillId="6" borderId="5" xfId="0" applyNumberFormat="1" applyFont="1" applyFill="1" applyBorder="1" applyAlignment="1">
      <alignment horizontal="justify" vertical="center" wrapText="1"/>
    </xf>
    <xf numFmtId="0" fontId="10" fillId="7" borderId="1" xfId="0" applyFont="1" applyFill="1" applyBorder="1" applyAlignment="1">
      <alignment horizontal="center" vertical="center" wrapText="1"/>
    </xf>
    <xf numFmtId="1" fontId="1" fillId="7" borderId="1" xfId="17" applyNumberFormat="1"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0" xfId="0" applyFont="1" applyFill="1" applyBorder="1" applyAlignment="1">
      <alignment horizontal="center" vertical="center" wrapText="1"/>
    </xf>
    <xf numFmtId="164" fontId="10" fillId="7" borderId="1" xfId="0" applyNumberFormat="1" applyFont="1" applyFill="1" applyBorder="1" applyAlignment="1">
      <alignment horizontal="center" vertical="center" wrapText="1"/>
    </xf>
    <xf numFmtId="49" fontId="0" fillId="0" borderId="13" xfId="23" applyNumberFormat="1" applyFont="1" applyFill="1" applyBorder="1" applyAlignment="1">
      <alignment horizontal="justify" vertical="center" wrapText="1"/>
      <protection/>
    </xf>
    <xf numFmtId="49" fontId="0" fillId="0" borderId="14" xfId="23" applyNumberFormat="1" applyFont="1" applyFill="1" applyBorder="1" applyAlignment="1">
      <alignment horizontal="justify" vertical="center" wrapText="1"/>
      <protection/>
    </xf>
    <xf numFmtId="49" fontId="1" fillId="4" borderId="1" xfId="0" applyNumberFormat="1" applyFont="1" applyFill="1" applyBorder="1" applyAlignment="1">
      <alignment horizontal="justify" vertical="center" wrapText="1"/>
    </xf>
    <xf numFmtId="49" fontId="1" fillId="0" borderId="3" xfId="23" applyNumberFormat="1" applyFont="1" applyFill="1" applyBorder="1" applyAlignment="1">
      <alignment horizontal="justify" vertical="center" wrapText="1"/>
      <protection/>
    </xf>
    <xf numFmtId="49" fontId="0" fillId="0" borderId="3" xfId="23" applyNumberFormat="1" applyFont="1" applyFill="1" applyBorder="1" applyAlignment="1">
      <alignment horizontal="justify" vertical="center" wrapText="1"/>
      <protection/>
    </xf>
    <xf numFmtId="49" fontId="0" fillId="0" borderId="1" xfId="23" applyNumberFormat="1" applyFont="1" applyFill="1" applyBorder="1" applyAlignment="1">
      <alignment horizontal="justify" vertical="center" wrapText="1"/>
      <protection/>
    </xf>
    <xf numFmtId="49" fontId="1" fillId="0" borderId="11" xfId="23" applyNumberFormat="1" applyFont="1" applyFill="1" applyBorder="1" applyAlignment="1">
      <alignment horizontal="left" vertical="center" wrapText="1"/>
      <protection/>
    </xf>
    <xf numFmtId="49" fontId="1" fillId="0" borderId="12" xfId="23" applyNumberFormat="1" applyFont="1" applyFill="1" applyBorder="1" applyAlignment="1">
      <alignment horizontal="left" vertical="center" wrapText="1"/>
      <protection/>
    </xf>
    <xf numFmtId="49" fontId="0" fillId="0" borderId="2" xfId="23" applyNumberFormat="1" applyFont="1" applyFill="1" applyBorder="1" applyAlignment="1">
      <alignment horizontal="justify" vertical="center" wrapText="1"/>
      <protection/>
    </xf>
    <xf numFmtId="49" fontId="0" fillId="0" borderId="15" xfId="23" applyNumberFormat="1" applyFont="1" applyFill="1" applyBorder="1" applyAlignment="1">
      <alignment horizontal="justify" vertical="center" wrapText="1"/>
      <protection/>
    </xf>
    <xf numFmtId="49" fontId="0" fillId="0" borderId="16" xfId="23" applyNumberFormat="1" applyFont="1" applyFill="1" applyBorder="1" applyAlignment="1">
      <alignment horizontal="justify" vertical="center" wrapText="1"/>
      <protection/>
    </xf>
    <xf numFmtId="0" fontId="0" fillId="0" borderId="1" xfId="0" applyFont="1" applyBorder="1" applyAlignment="1">
      <alignment/>
    </xf>
    <xf numFmtId="49" fontId="0" fillId="0" borderId="5" xfId="23" applyNumberFormat="1" applyFont="1" applyFill="1" applyBorder="1" applyAlignment="1">
      <alignment horizontal="justify" vertical="center" wrapText="1"/>
      <protection/>
    </xf>
    <xf numFmtId="49" fontId="0" fillId="0" borderId="1" xfId="23" applyNumberFormat="1" applyFont="1" applyFill="1" applyBorder="1" applyAlignment="1">
      <alignment vertical="center" wrapText="1"/>
      <protection/>
    </xf>
    <xf numFmtId="0" fontId="0" fillId="0" borderId="1" xfId="0" applyFont="1" applyBorder="1" applyAlignment="1">
      <alignment horizontal="left" vertical="center" wrapText="1"/>
    </xf>
    <xf numFmtId="49" fontId="1" fillId="0" borderId="1" xfId="23" applyNumberFormat="1" applyFont="1" applyFill="1" applyBorder="1" applyAlignment="1">
      <alignment horizontal="justify" vertical="center" wrapText="1"/>
      <protection/>
    </xf>
    <xf numFmtId="49" fontId="1" fillId="0" borderId="3" xfId="23" applyNumberFormat="1" applyFont="1" applyFill="1" applyBorder="1" applyAlignment="1">
      <alignment horizontal="left" vertical="center" wrapText="1"/>
      <protection/>
    </xf>
    <xf numFmtId="49" fontId="0" fillId="0" borderId="1" xfId="23" applyNumberFormat="1" applyFont="1" applyFill="1" applyBorder="1" applyAlignment="1">
      <alignment horizontal="left" vertical="center" wrapText="1"/>
      <protection/>
    </xf>
    <xf numFmtId="0" fontId="2" fillId="0" borderId="0" xfId="0" applyFont="1" applyAlignment="1">
      <alignment horizont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7" borderId="13"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1" fillId="7"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 xfId="0" applyFont="1" applyFill="1" applyBorder="1" applyAlignment="1">
      <alignment horizontal="left" vertical="center" wrapText="1"/>
    </xf>
    <xf numFmtId="164" fontId="1" fillId="7" borderId="1" xfId="0" applyNumberFormat="1" applyFont="1" applyFill="1" applyBorder="1" applyAlignment="1">
      <alignment horizontal="center" vertical="center" wrapText="1"/>
    </xf>
    <xf numFmtId="49" fontId="1" fillId="6" borderId="1" xfId="0" applyNumberFormat="1" applyFont="1" applyFill="1" applyBorder="1" applyAlignment="1">
      <alignment horizontal="justify" vertical="center" wrapText="1"/>
    </xf>
    <xf numFmtId="49" fontId="8" fillId="0" borderId="1" xfId="23" applyNumberFormat="1" applyFont="1" applyFill="1" applyBorder="1" applyAlignment="1">
      <alignment horizontal="left" vertical="center" wrapText="1"/>
      <protection/>
    </xf>
    <xf numFmtId="49" fontId="9" fillId="0" borderId="2" xfId="23" applyNumberFormat="1" applyFont="1" applyFill="1" applyBorder="1" applyAlignment="1">
      <alignment horizontal="justify" vertical="center" wrapText="1"/>
      <protection/>
    </xf>
    <xf numFmtId="49" fontId="9" fillId="0" borderId="1" xfId="23" applyNumberFormat="1" applyFont="1" applyFill="1" applyBorder="1" applyAlignment="1">
      <alignment horizontal="justify" vertical="center" wrapText="1"/>
      <protection/>
    </xf>
    <xf numFmtId="49" fontId="8" fillId="4" borderId="1" xfId="0" applyNumberFormat="1" applyFont="1" applyFill="1" applyBorder="1" applyAlignment="1">
      <alignment horizontal="justify" vertical="center" wrapText="1"/>
    </xf>
    <xf numFmtId="49" fontId="8" fillId="0" borderId="1" xfId="23" applyNumberFormat="1" applyFont="1" applyFill="1" applyBorder="1" applyAlignment="1">
      <alignment horizontal="justify" vertical="center" wrapText="1"/>
      <protection/>
    </xf>
    <xf numFmtId="49" fontId="8" fillId="0" borderId="11" xfId="23" applyNumberFormat="1" applyFont="1" applyFill="1" applyBorder="1" applyAlignment="1">
      <alignment horizontal="left" vertical="center" wrapText="1"/>
      <protection/>
    </xf>
    <xf numFmtId="49" fontId="8" fillId="0" borderId="12" xfId="23" applyNumberFormat="1" applyFont="1" applyFill="1" applyBorder="1" applyAlignment="1">
      <alignment horizontal="left" vertical="center" wrapText="1"/>
      <protection/>
    </xf>
    <xf numFmtId="49" fontId="8" fillId="0" borderId="10" xfId="23" applyNumberFormat="1" applyFont="1" applyFill="1" applyBorder="1" applyAlignment="1">
      <alignment horizontal="left" vertical="center" wrapText="1"/>
      <protection/>
    </xf>
    <xf numFmtId="49" fontId="9" fillId="0" borderId="11" xfId="23" applyNumberFormat="1" applyFont="1" applyFill="1" applyBorder="1" applyAlignment="1">
      <alignment horizontal="justify" vertical="center" wrapText="1"/>
      <protection/>
    </xf>
    <xf numFmtId="49" fontId="9" fillId="0" borderId="10" xfId="23" applyNumberFormat="1" applyFont="1" applyFill="1" applyBorder="1" applyAlignment="1">
      <alignment horizontal="justify" vertical="center" wrapText="1"/>
      <protection/>
    </xf>
    <xf numFmtId="49" fontId="11" fillId="0" borderId="1" xfId="23" applyNumberFormat="1" applyFont="1" applyFill="1" applyBorder="1" applyAlignment="1">
      <alignment horizontal="justify" vertical="center" wrapText="1"/>
      <protection/>
    </xf>
    <xf numFmtId="49" fontId="10" fillId="0" borderId="1" xfId="23" applyNumberFormat="1" applyFont="1" applyFill="1" applyBorder="1" applyAlignment="1">
      <alignment horizontal="justify" vertical="center" wrapText="1"/>
      <protection/>
    </xf>
    <xf numFmtId="49" fontId="10" fillId="0" borderId="1" xfId="23" applyNumberFormat="1" applyFont="1" applyFill="1" applyBorder="1" applyAlignment="1">
      <alignment horizontal="left" vertical="center" wrapText="1"/>
      <protection/>
    </xf>
    <xf numFmtId="49" fontId="9" fillId="0" borderId="1" xfId="0" applyNumberFormat="1" applyFont="1" applyFill="1" applyBorder="1" applyAlignment="1">
      <alignment horizontal="justify" vertical="center" wrapText="1"/>
    </xf>
    <xf numFmtId="49" fontId="9" fillId="0" borderId="1" xfId="23" applyNumberFormat="1" applyFont="1" applyFill="1" applyBorder="1" applyAlignment="1">
      <alignment horizontal="left" vertical="center" wrapText="1"/>
      <protection/>
    </xf>
    <xf numFmtId="0" fontId="9" fillId="0" borderId="1" xfId="0" applyFont="1" applyBorder="1" applyAlignment="1">
      <alignment horizontal="left" vertical="center" wrapText="1"/>
    </xf>
    <xf numFmtId="49" fontId="9" fillId="0" borderId="1" xfId="23" applyNumberFormat="1" applyFont="1" applyFill="1" applyBorder="1" applyAlignment="1">
      <alignment vertical="center" wrapText="1"/>
      <protection/>
    </xf>
    <xf numFmtId="49" fontId="9" fillId="0" borderId="11" xfId="23" applyNumberFormat="1" applyFont="1" applyFill="1" applyBorder="1" applyAlignment="1">
      <alignment horizontal="left" vertical="center" wrapText="1"/>
      <protection/>
    </xf>
    <xf numFmtId="49" fontId="9" fillId="0" borderId="10" xfId="23" applyNumberFormat="1" applyFont="1" applyFill="1" applyBorder="1" applyAlignment="1">
      <alignment horizontal="left" vertical="center" wrapText="1"/>
      <protection/>
    </xf>
    <xf numFmtId="0" fontId="8" fillId="0" borderId="19"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8" fillId="7" borderId="1" xfId="0" applyFont="1" applyFill="1" applyBorder="1" applyAlignment="1">
      <alignment horizontal="center" vertical="center" wrapText="1"/>
    </xf>
    <xf numFmtId="165" fontId="8" fillId="7" borderId="1" xfId="0" applyNumberFormat="1" applyFont="1" applyFill="1" applyBorder="1" applyAlignment="1">
      <alignment vertical="center" wrapText="1"/>
    </xf>
    <xf numFmtId="164" fontId="8" fillId="7" borderId="1" xfId="0" applyNumberFormat="1" applyFont="1" applyFill="1" applyBorder="1" applyAlignment="1">
      <alignment horizontal="center" vertical="center" wrapText="1"/>
    </xf>
    <xf numFmtId="49" fontId="8" fillId="6" borderId="8" xfId="0" applyNumberFormat="1" applyFont="1" applyFill="1" applyBorder="1" applyAlignment="1">
      <alignment horizontal="justify" vertical="center" wrapText="1"/>
    </xf>
    <xf numFmtId="49" fontId="11" fillId="0" borderId="2" xfId="23" applyNumberFormat="1" applyFont="1" applyFill="1" applyBorder="1" applyAlignment="1">
      <alignment horizontal="justify" vertical="center" wrapText="1"/>
      <protection/>
    </xf>
    <xf numFmtId="49" fontId="8" fillId="0" borderId="11" xfId="23" applyNumberFormat="1" applyFont="1" applyFill="1" applyBorder="1" applyAlignment="1">
      <alignment horizontal="justify" vertical="center" wrapText="1"/>
      <protection/>
    </xf>
    <xf numFmtId="49" fontId="8" fillId="0" borderId="12" xfId="23" applyNumberFormat="1" applyFont="1" applyFill="1" applyBorder="1" applyAlignment="1">
      <alignment horizontal="justify" vertical="center" wrapText="1"/>
      <protection/>
    </xf>
    <xf numFmtId="49" fontId="8" fillId="0" borderId="10" xfId="23" applyNumberFormat="1" applyFont="1" applyFill="1" applyBorder="1" applyAlignment="1">
      <alignment horizontal="justify" vertical="center" wrapText="1"/>
      <protection/>
    </xf>
    <xf numFmtId="0" fontId="1" fillId="6" borderId="21" xfId="0" applyFont="1" applyFill="1" applyBorder="1" applyAlignment="1">
      <alignment horizontal="center" vertical="center" wrapText="1"/>
    </xf>
    <xf numFmtId="0" fontId="1" fillId="6" borderId="16"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Millares_Detalle de Vehículos 2013- Compra" xfId="19"/>
    <cellStyle name="Millares_Detalle de Vehículos 2013- eliminadas y sustituciones" xfId="20"/>
    <cellStyle name="Currency" xfId="21"/>
    <cellStyle name="Currency [0]" xfId="22"/>
    <cellStyle name="Normal_Vehiculos al 9-02-2011" xfId="23"/>
    <cellStyle name="Normal_Vehiculos al 9-02-2011_Vehículos ANÁLISIS 2011-2012 (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mena\AppData\Local\Microsoft\Windows\Temporary%20Internet%20Files\OLK10A5\Veh&#237;culos\Detalle%20de%20Veh&#237;culos%202013-%20eliminadas%20y%20sustitucio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mena\AppData\Local\Microsoft\Windows\Temporary%20Internet%20Files\OLK10A5\Veh&#237;culos\Detalle%20de%20Veh&#237;culos%202013-%20Comp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SUMEN DE VEHÍCUL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COMPARATIVO 2011-2012"/>
      <sheetName val="Detalle 2008"/>
      <sheetName val="RESUMEN DE VEHÍCUL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24"/>
  <sheetViews>
    <sheetView tabSelected="1" workbookViewId="0" topLeftCell="A1">
      <selection activeCell="A1" sqref="A1"/>
    </sheetView>
  </sheetViews>
  <sheetFormatPr defaultColWidth="11.421875" defaultRowHeight="12.75"/>
  <cols>
    <col min="2" max="2" width="16.57421875" style="0" bestFit="1" customWidth="1"/>
    <col min="3" max="3" width="20.28125" style="0" customWidth="1"/>
    <col min="4" max="4" width="26.57421875" style="0" bestFit="1" customWidth="1"/>
    <col min="5" max="5" width="18.140625" style="0" customWidth="1"/>
    <col min="6" max="6" width="15.28125" style="25" bestFit="1" customWidth="1"/>
    <col min="7" max="7" width="16.57421875" style="0" bestFit="1" customWidth="1"/>
    <col min="8" max="8" width="14.8515625" style="0" bestFit="1" customWidth="1"/>
    <col min="9" max="9" width="16.57421875" style="0" bestFit="1" customWidth="1"/>
    <col min="10" max="10" width="11.57421875" style="0" bestFit="1" customWidth="1"/>
    <col min="11" max="11" width="12.8515625" style="0" bestFit="1" customWidth="1"/>
    <col min="12" max="12" width="12.28125" style="0" bestFit="1" customWidth="1"/>
    <col min="16" max="16" width="16.8515625" style="0" bestFit="1" customWidth="1"/>
  </cols>
  <sheetData>
    <row r="3" spans="2:8" s="7" customFormat="1" ht="12.75" customHeight="1">
      <c r="B3" s="242" t="s">
        <v>304</v>
      </c>
      <c r="C3" s="242"/>
      <c r="D3" s="242"/>
      <c r="E3" s="242"/>
      <c r="F3" s="243"/>
      <c r="G3" s="12"/>
      <c r="H3" s="12"/>
    </row>
    <row r="4" spans="2:12" s="7" customFormat="1" ht="12.75">
      <c r="B4" s="23"/>
      <c r="C4" s="173"/>
      <c r="D4" s="174"/>
      <c r="E4" s="174"/>
      <c r="F4" s="175"/>
      <c r="G4" s="13"/>
      <c r="H4" s="13"/>
      <c r="I4" s="61"/>
      <c r="L4" s="61"/>
    </row>
    <row r="5" spans="2:13" s="12" customFormat="1" ht="12" customHeight="1">
      <c r="B5" s="171" t="s">
        <v>293</v>
      </c>
      <c r="C5" s="171" t="s">
        <v>0</v>
      </c>
      <c r="D5" s="171" t="s">
        <v>296</v>
      </c>
      <c r="E5" s="176" t="s">
        <v>331</v>
      </c>
      <c r="F5" s="172" t="s">
        <v>295</v>
      </c>
      <c r="G5"/>
      <c r="H5"/>
      <c r="L5" s="63"/>
      <c r="M5" s="63"/>
    </row>
    <row r="6" spans="2:8" s="12" customFormat="1" ht="13.5" thickBot="1">
      <c r="B6" s="171"/>
      <c r="C6" s="171"/>
      <c r="D6" s="171"/>
      <c r="E6" s="176"/>
      <c r="F6" s="172"/>
      <c r="G6" s="24"/>
      <c r="H6"/>
    </row>
    <row r="7" spans="2:9" s="13" customFormat="1" ht="12.75">
      <c r="B7" s="67">
        <f>+B8+B15</f>
        <v>1409098915</v>
      </c>
      <c r="C7" s="170" t="s">
        <v>17</v>
      </c>
      <c r="D7" s="170"/>
      <c r="E7" s="67">
        <f>+E8+E15</f>
        <v>1430237585</v>
      </c>
      <c r="F7" s="68"/>
      <c r="G7" s="63"/>
      <c r="H7" s="12"/>
      <c r="I7" s="141"/>
    </row>
    <row r="8" spans="2:8" ht="12.75">
      <c r="B8" s="69">
        <v>1059888328</v>
      </c>
      <c r="C8" s="70" t="s">
        <v>297</v>
      </c>
      <c r="D8" s="70"/>
      <c r="E8" s="69">
        <f>+D9+D10+D11+D12+D13+D14</f>
        <v>746187882</v>
      </c>
      <c r="F8" s="71">
        <f>+((E8/B8)-1)*100</f>
        <v>-29.597499822641694</v>
      </c>
      <c r="G8" s="139"/>
      <c r="H8" s="13"/>
    </row>
    <row r="9" spans="2:7" ht="12.75">
      <c r="B9" s="72">
        <v>0</v>
      </c>
      <c r="C9" s="73" t="s">
        <v>287</v>
      </c>
      <c r="D9" s="72">
        <f>+'ANEXO 1 - Compra'!F6</f>
        <v>90458079</v>
      </c>
      <c r="E9" s="73"/>
      <c r="F9" s="74">
        <v>100</v>
      </c>
      <c r="G9" s="62"/>
    </row>
    <row r="10" spans="2:16" ht="12.75">
      <c r="B10" s="72">
        <v>0</v>
      </c>
      <c r="C10" s="73" t="s">
        <v>288</v>
      </c>
      <c r="D10" s="72">
        <f>+'ANEXO 1 - Compra'!F22</f>
        <v>12171250</v>
      </c>
      <c r="E10" s="73"/>
      <c r="F10" s="74">
        <v>100</v>
      </c>
      <c r="G10" s="62"/>
      <c r="P10" s="24"/>
    </row>
    <row r="11" spans="2:7" ht="12.75">
      <c r="B11" s="72">
        <v>640678270</v>
      </c>
      <c r="C11" s="73" t="s">
        <v>289</v>
      </c>
      <c r="D11" s="72">
        <f>+'ANEXO 1 - Compra'!F30</f>
        <v>381207254</v>
      </c>
      <c r="E11" s="73"/>
      <c r="F11" s="74">
        <f>+((D11/B11)-1)*100</f>
        <v>-40.49942508585471</v>
      </c>
      <c r="G11" s="62"/>
    </row>
    <row r="12" spans="2:7" ht="12.75">
      <c r="B12" s="72">
        <v>30845574</v>
      </c>
      <c r="C12" s="73" t="s">
        <v>290</v>
      </c>
      <c r="D12" s="72">
        <f>+'ANEXO 1 - Compra'!F35</f>
        <v>48062009</v>
      </c>
      <c r="E12" s="73"/>
      <c r="F12" s="74">
        <f>+((D12/B12)-1)*100</f>
        <v>55.81492826166892</v>
      </c>
      <c r="G12" s="62"/>
    </row>
    <row r="13" spans="2:7" ht="12.75">
      <c r="B13" s="72">
        <v>70599588</v>
      </c>
      <c r="C13" s="73" t="s">
        <v>291</v>
      </c>
      <c r="D13" s="72">
        <f>346841920-195098580</f>
        <v>151743340</v>
      </c>
      <c r="E13" s="73"/>
      <c r="F13" s="74">
        <f>+((D13/B13)-1)*100</f>
        <v>114.93516364429777</v>
      </c>
      <c r="G13" s="62"/>
    </row>
    <row r="14" spans="2:16" ht="12.75">
      <c r="B14" s="72">
        <v>317764895</v>
      </c>
      <c r="C14" s="73" t="s">
        <v>292</v>
      </c>
      <c r="D14" s="72">
        <f>112582710-50036760</f>
        <v>62545950</v>
      </c>
      <c r="E14" s="73"/>
      <c r="F14" s="74">
        <f>+((D14/B14)-1)*100</f>
        <v>-80.31691008536357</v>
      </c>
      <c r="G14" s="62"/>
      <c r="P14" s="62"/>
    </row>
    <row r="15" spans="2:7" ht="12.75">
      <c r="B15" s="69">
        <v>349210587</v>
      </c>
      <c r="C15" s="70" t="s">
        <v>298</v>
      </c>
      <c r="D15" s="70"/>
      <c r="E15" s="75">
        <f>+D16+D17+D18+D19+D20+D21</f>
        <v>684049703</v>
      </c>
      <c r="F15" s="71">
        <f>+((E15/B15)-1)*100</f>
        <v>95.88458324718545</v>
      </c>
      <c r="G15" s="62"/>
    </row>
    <row r="16" spans="2:8" ht="12.75">
      <c r="B16" s="72">
        <v>0</v>
      </c>
      <c r="C16" s="73" t="s">
        <v>287</v>
      </c>
      <c r="D16" s="76">
        <f>+'ANEXO 2 SUSTITUCIONES'!K6</f>
        <v>140201177</v>
      </c>
      <c r="E16" s="73"/>
      <c r="F16" s="77">
        <v>100</v>
      </c>
      <c r="G16" s="62"/>
      <c r="H16" s="11"/>
    </row>
    <row r="17" spans="2:7" ht="12.75">
      <c r="B17" s="72">
        <v>34747748</v>
      </c>
      <c r="C17" s="73" t="s">
        <v>288</v>
      </c>
      <c r="D17" s="76">
        <f>+'ANEXO 2 SUSTITUCIONES'!K72</f>
        <v>104748230</v>
      </c>
      <c r="E17" s="73"/>
      <c r="F17" s="77">
        <f>+((D17/B17)-1)*100</f>
        <v>201.45329130394293</v>
      </c>
      <c r="G17" s="62"/>
    </row>
    <row r="18" spans="2:7" ht="12.75">
      <c r="B18" s="72">
        <v>263031186</v>
      </c>
      <c r="C18" s="73" t="s">
        <v>289</v>
      </c>
      <c r="D18" s="76">
        <f>+'ANEXO 2 SUSTITUCIONES'!K103</f>
        <v>405914269</v>
      </c>
      <c r="E18" s="73"/>
      <c r="F18" s="77">
        <f>+((D18/B18)-1)*100</f>
        <v>54.32172708220233</v>
      </c>
      <c r="G18" s="62"/>
    </row>
    <row r="19" spans="2:16" ht="12.75">
      <c r="B19" s="72">
        <v>47155273</v>
      </c>
      <c r="C19" s="73" t="s">
        <v>290</v>
      </c>
      <c r="D19" s="76">
        <f>+'ANEXO 2 SUSTITUCIONES'!K232</f>
        <v>33186027</v>
      </c>
      <c r="E19" s="73"/>
      <c r="F19" s="77">
        <f>+((D19/B19)-1)*100</f>
        <v>-29.623931983173968</v>
      </c>
      <c r="G19" s="62"/>
      <c r="P19" s="62"/>
    </row>
    <row r="20" spans="2:7" ht="12.75">
      <c r="B20" s="72">
        <v>0</v>
      </c>
      <c r="C20" s="73" t="s">
        <v>291</v>
      </c>
      <c r="D20" s="76">
        <f>15877620-15877620</f>
        <v>0</v>
      </c>
      <c r="E20" s="73"/>
      <c r="F20" s="77">
        <v>100</v>
      </c>
      <c r="G20" s="62"/>
    </row>
    <row r="21" spans="2:7" ht="12.75">
      <c r="B21" s="72">
        <v>4276380</v>
      </c>
      <c r="C21" s="73" t="s">
        <v>294</v>
      </c>
      <c r="D21" s="76">
        <v>0</v>
      </c>
      <c r="E21" s="73"/>
      <c r="F21" s="77">
        <v>-100</v>
      </c>
      <c r="G21" s="62"/>
    </row>
    <row r="22" ht="12.75">
      <c r="D22" s="62"/>
    </row>
    <row r="23" spans="5:16" ht="12.75">
      <c r="E23" s="24"/>
      <c r="P23" s="62"/>
    </row>
    <row r="24" ht="12.75">
      <c r="E24" s="24"/>
    </row>
  </sheetData>
  <mergeCells count="8">
    <mergeCell ref="B3:F3"/>
    <mergeCell ref="C7:D7"/>
    <mergeCell ref="B5:B6"/>
    <mergeCell ref="F5:F6"/>
    <mergeCell ref="C4:F4"/>
    <mergeCell ref="C5:C6"/>
    <mergeCell ref="D5:D6"/>
    <mergeCell ref="E5:E6"/>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selection activeCell="A1" sqref="A1:F1"/>
    </sheetView>
  </sheetViews>
  <sheetFormatPr defaultColWidth="11.421875" defaultRowHeight="12.75"/>
  <cols>
    <col min="1" max="1" width="7.7109375" style="49" customWidth="1"/>
    <col min="2" max="2" width="57.28125" style="49" customWidth="1"/>
    <col min="3" max="3" width="34.57421875" style="44" bestFit="1" customWidth="1"/>
    <col min="4" max="4" width="8.140625" style="46" customWidth="1"/>
    <col min="5" max="5" width="14.57421875" style="47" bestFit="1" customWidth="1"/>
    <col min="6" max="6" width="16.421875" style="47" customWidth="1"/>
    <col min="7" max="7" width="12.8515625" style="130" bestFit="1" customWidth="1"/>
    <col min="8" max="8" width="4.7109375" style="48" customWidth="1"/>
    <col min="9" max="9" width="12.8515625" style="48" bestFit="1" customWidth="1"/>
    <col min="10" max="10" width="13.8515625" style="48" bestFit="1" customWidth="1"/>
    <col min="11" max="13" width="11.421875" style="48" customWidth="1"/>
    <col min="14" max="14" width="12.8515625" style="48" bestFit="1" customWidth="1"/>
    <col min="15" max="15" width="11.421875" style="48" customWidth="1"/>
    <col min="16" max="16" width="12.8515625" style="48" bestFit="1" customWidth="1"/>
    <col min="17" max="17" width="11.421875" style="48" customWidth="1"/>
    <col min="18" max="18" width="13.00390625" style="48" bestFit="1" customWidth="1"/>
    <col min="19" max="20" width="11.421875" style="48" customWidth="1"/>
    <col min="21" max="21" width="13.00390625" style="48" bestFit="1" customWidth="1"/>
    <col min="22" max="219" width="11.421875" style="48" customWidth="1"/>
    <col min="220" max="16384" width="11.421875" style="49" customWidth="1"/>
  </cols>
  <sheetData>
    <row r="1" spans="1:7" s="26" customFormat="1" ht="12.75" customHeight="1">
      <c r="A1" s="196" t="s">
        <v>16</v>
      </c>
      <c r="B1" s="197"/>
      <c r="C1" s="197"/>
      <c r="D1" s="197"/>
      <c r="E1" s="197"/>
      <c r="F1" s="197"/>
      <c r="G1" s="27"/>
    </row>
    <row r="2" spans="1:7" s="26" customFormat="1" ht="12.75" customHeight="1">
      <c r="A2" s="173" t="s">
        <v>327</v>
      </c>
      <c r="B2" s="174"/>
      <c r="C2" s="174"/>
      <c r="D2" s="174"/>
      <c r="E2" s="174"/>
      <c r="F2" s="174"/>
      <c r="G2" s="27"/>
    </row>
    <row r="3" spans="1:6" s="27" customFormat="1" ht="12" customHeight="1">
      <c r="A3" s="198" t="s">
        <v>0</v>
      </c>
      <c r="B3" s="199"/>
      <c r="C3" s="202" t="s">
        <v>305</v>
      </c>
      <c r="D3" s="204" t="s">
        <v>14</v>
      </c>
      <c r="E3" s="205" t="s">
        <v>3</v>
      </c>
      <c r="F3" s="205" t="s">
        <v>330</v>
      </c>
    </row>
    <row r="4" spans="1:6" s="27" customFormat="1" ht="12.75">
      <c r="A4" s="200"/>
      <c r="B4" s="201"/>
      <c r="C4" s="203"/>
      <c r="D4" s="204"/>
      <c r="E4" s="205"/>
      <c r="F4" s="205"/>
    </row>
    <row r="5" spans="1:7" s="29" customFormat="1" ht="12.75">
      <c r="A5" s="206" t="s">
        <v>17</v>
      </c>
      <c r="B5" s="206"/>
      <c r="C5" s="206"/>
      <c r="D5" s="206"/>
      <c r="E5" s="206"/>
      <c r="F5" s="28">
        <f>+F6+F30+F35+F43+F46+F22</f>
        <v>746187882</v>
      </c>
      <c r="G5" s="126"/>
    </row>
    <row r="6" spans="1:21" s="29" customFormat="1" ht="14.25">
      <c r="A6" s="179" t="s">
        <v>18</v>
      </c>
      <c r="B6" s="179"/>
      <c r="C6" s="179"/>
      <c r="D6" s="179"/>
      <c r="E6" s="179"/>
      <c r="F6" s="50">
        <f>+F7+F9+F11+F13+F15+F17+F19</f>
        <v>90458079</v>
      </c>
      <c r="G6" s="134"/>
      <c r="H6" s="16"/>
      <c r="I6" s="137"/>
      <c r="J6" s="15"/>
      <c r="K6" s="14"/>
      <c r="L6" s="15"/>
      <c r="M6" s="14"/>
      <c r="N6" s="17"/>
      <c r="O6" s="17"/>
      <c r="P6" s="17"/>
      <c r="Q6" s="14"/>
      <c r="R6" s="17"/>
      <c r="T6" s="14"/>
      <c r="U6" s="17"/>
    </row>
    <row r="7" spans="1:21" s="29" customFormat="1" ht="12.75">
      <c r="A7" s="192" t="s">
        <v>192</v>
      </c>
      <c r="B7" s="192"/>
      <c r="C7" s="192"/>
      <c r="D7" s="192"/>
      <c r="E7" s="192"/>
      <c r="F7" s="30">
        <f>SUM(F8:F8)</f>
        <v>12509190</v>
      </c>
      <c r="G7" s="18"/>
      <c r="H7" s="18"/>
      <c r="I7" s="18"/>
      <c r="J7" s="18"/>
      <c r="K7" s="18"/>
      <c r="L7" s="18"/>
      <c r="M7" s="18"/>
      <c r="N7" s="18"/>
      <c r="O7" s="18"/>
      <c r="P7" s="18"/>
      <c r="Q7" s="195"/>
      <c r="R7" s="195"/>
      <c r="T7" s="195"/>
      <c r="U7" s="195"/>
    </row>
    <row r="8" spans="1:21" s="29" customFormat="1" ht="12.75">
      <c r="A8" s="182" t="s">
        <v>193</v>
      </c>
      <c r="B8" s="182"/>
      <c r="C8" s="31" t="s">
        <v>310</v>
      </c>
      <c r="D8" s="32">
        <v>1</v>
      </c>
      <c r="E8" s="33">
        <v>12509190</v>
      </c>
      <c r="F8" s="34">
        <f>+E8*D8</f>
        <v>12509190</v>
      </c>
      <c r="G8" s="152"/>
      <c r="H8" s="19"/>
      <c r="I8" s="18"/>
      <c r="J8" s="19"/>
      <c r="K8" s="18"/>
      <c r="L8" s="19"/>
      <c r="M8" s="18"/>
      <c r="N8" s="19"/>
      <c r="O8" s="18"/>
      <c r="P8" s="19"/>
      <c r="Q8" s="18"/>
      <c r="R8" s="19"/>
      <c r="T8" s="18"/>
      <c r="U8" s="19"/>
    </row>
    <row r="9" spans="1:21" s="26" customFormat="1" ht="12.75">
      <c r="A9" s="169" t="s">
        <v>29</v>
      </c>
      <c r="B9" s="169"/>
      <c r="C9" s="169"/>
      <c r="D9" s="169"/>
      <c r="E9" s="169"/>
      <c r="F9" s="37">
        <f>SUM(F10:F10)</f>
        <v>10534439</v>
      </c>
      <c r="G9" s="14"/>
      <c r="H9" s="16"/>
      <c r="I9" s="14"/>
      <c r="J9" s="15"/>
      <c r="K9" s="14"/>
      <c r="L9" s="15"/>
      <c r="M9" s="14"/>
      <c r="N9" s="15"/>
      <c r="O9" s="14"/>
      <c r="P9" s="15"/>
      <c r="Q9" s="14"/>
      <c r="R9" s="15"/>
      <c r="T9" s="14"/>
      <c r="U9" s="15"/>
    </row>
    <row r="10" spans="1:21" s="26" customFormat="1" ht="12.75">
      <c r="A10" s="182" t="s">
        <v>30</v>
      </c>
      <c r="B10" s="182"/>
      <c r="C10" s="31" t="s">
        <v>315</v>
      </c>
      <c r="D10" s="59">
        <v>1</v>
      </c>
      <c r="E10" s="33">
        <v>10534439</v>
      </c>
      <c r="F10" s="38">
        <f>+E10</f>
        <v>10534439</v>
      </c>
      <c r="G10" s="14"/>
      <c r="H10" s="16"/>
      <c r="I10" s="14"/>
      <c r="J10" s="16"/>
      <c r="K10" s="14"/>
      <c r="L10" s="15"/>
      <c r="M10" s="14"/>
      <c r="N10" s="15"/>
      <c r="O10" s="14"/>
      <c r="P10" s="15"/>
      <c r="Q10" s="14"/>
      <c r="R10" s="15"/>
      <c r="T10" s="14"/>
      <c r="U10" s="15"/>
    </row>
    <row r="11" spans="1:21" s="26" customFormat="1" ht="12.75">
      <c r="A11" s="169" t="s">
        <v>36</v>
      </c>
      <c r="B11" s="169"/>
      <c r="C11" s="169"/>
      <c r="D11" s="169"/>
      <c r="E11" s="169"/>
      <c r="F11" s="37">
        <f>SUM(F12:F12)</f>
        <v>12509190</v>
      </c>
      <c r="G11" s="14"/>
      <c r="H11" s="16"/>
      <c r="I11" s="14"/>
      <c r="J11" s="15"/>
      <c r="K11" s="14"/>
      <c r="L11" s="15"/>
      <c r="M11" s="14"/>
      <c r="N11" s="17"/>
      <c r="O11" s="17"/>
      <c r="P11" s="17"/>
      <c r="Q11" s="14"/>
      <c r="R11" s="17"/>
      <c r="T11" s="14"/>
      <c r="U11" s="17"/>
    </row>
    <row r="12" spans="1:7" s="26" customFormat="1" ht="12.75">
      <c r="A12" s="182" t="s">
        <v>37</v>
      </c>
      <c r="B12" s="182"/>
      <c r="C12" s="31" t="s">
        <v>310</v>
      </c>
      <c r="D12" s="59">
        <v>1</v>
      </c>
      <c r="E12" s="33">
        <v>12509190</v>
      </c>
      <c r="F12" s="39">
        <f>+E12</f>
        <v>12509190</v>
      </c>
      <c r="G12" s="27"/>
    </row>
    <row r="13" spans="1:7" s="26" customFormat="1" ht="12.75">
      <c r="A13" s="169" t="s">
        <v>194</v>
      </c>
      <c r="B13" s="169"/>
      <c r="C13" s="169"/>
      <c r="D13" s="169"/>
      <c r="E13" s="169"/>
      <c r="F13" s="37">
        <f>SUM(F14)</f>
        <v>12509190</v>
      </c>
      <c r="G13" s="27"/>
    </row>
    <row r="14" spans="1:7" s="26" customFormat="1" ht="12.75">
      <c r="A14" s="182" t="s">
        <v>195</v>
      </c>
      <c r="B14" s="182"/>
      <c r="C14" s="31" t="s">
        <v>310</v>
      </c>
      <c r="D14" s="32">
        <v>1</v>
      </c>
      <c r="E14" s="33">
        <v>12509190</v>
      </c>
      <c r="F14" s="34">
        <f>+E14*D14</f>
        <v>12509190</v>
      </c>
      <c r="G14" s="27"/>
    </row>
    <row r="15" spans="1:7" s="26" customFormat="1" ht="12.75">
      <c r="A15" s="169" t="s">
        <v>45</v>
      </c>
      <c r="B15" s="169"/>
      <c r="C15" s="169"/>
      <c r="D15" s="169"/>
      <c r="E15" s="169"/>
      <c r="F15" s="35">
        <f>SUM(F16:F16)</f>
        <v>25018380</v>
      </c>
      <c r="G15" s="27"/>
    </row>
    <row r="16" spans="1:7" s="26" customFormat="1" ht="12.75">
      <c r="A16" s="191" t="s">
        <v>46</v>
      </c>
      <c r="B16" s="191"/>
      <c r="C16" s="31" t="s">
        <v>310</v>
      </c>
      <c r="D16" s="40">
        <v>2</v>
      </c>
      <c r="E16" s="41">
        <v>12509190</v>
      </c>
      <c r="F16" s="34">
        <f>+E16*D16</f>
        <v>25018380</v>
      </c>
      <c r="G16" s="27"/>
    </row>
    <row r="17" spans="1:7" s="26" customFormat="1" ht="12.75">
      <c r="A17" s="169" t="s">
        <v>59</v>
      </c>
      <c r="B17" s="169"/>
      <c r="C17" s="169"/>
      <c r="D17" s="169"/>
      <c r="E17" s="169"/>
      <c r="F17" s="35">
        <f>SUM(F18:F18)</f>
        <v>12509190</v>
      </c>
      <c r="G17" s="27"/>
    </row>
    <row r="18" spans="1:7" s="26" customFormat="1" ht="12.75">
      <c r="A18" s="182" t="s">
        <v>60</v>
      </c>
      <c r="B18" s="182"/>
      <c r="C18" s="31" t="s">
        <v>310</v>
      </c>
      <c r="D18" s="59">
        <v>1</v>
      </c>
      <c r="E18" s="33">
        <v>12509190</v>
      </c>
      <c r="F18" s="34">
        <f>+E18*D18</f>
        <v>12509190</v>
      </c>
      <c r="G18" s="27"/>
    </row>
    <row r="19" spans="1:7" s="26" customFormat="1" ht="12.75">
      <c r="A19" s="169" t="s">
        <v>61</v>
      </c>
      <c r="B19" s="169"/>
      <c r="C19" s="169"/>
      <c r="D19" s="169"/>
      <c r="E19" s="169"/>
      <c r="F19" s="35">
        <f>SUM(F20:F21)</f>
        <v>4868500</v>
      </c>
      <c r="G19" s="27"/>
    </row>
    <row r="20" spans="1:7" s="26" customFormat="1" ht="12.75">
      <c r="A20" s="194" t="s">
        <v>324</v>
      </c>
      <c r="B20" s="194"/>
      <c r="C20" s="31" t="s">
        <v>311</v>
      </c>
      <c r="D20" s="32">
        <v>1</v>
      </c>
      <c r="E20" s="33">
        <v>2434250</v>
      </c>
      <c r="F20" s="34">
        <f>+E20*D20</f>
        <v>2434250</v>
      </c>
      <c r="G20" s="27"/>
    </row>
    <row r="21" spans="1:27" s="42" customFormat="1" ht="12.75">
      <c r="A21" s="167" t="s">
        <v>196</v>
      </c>
      <c r="B21" s="167"/>
      <c r="C21" s="31" t="s">
        <v>311</v>
      </c>
      <c r="D21" s="159">
        <v>1</v>
      </c>
      <c r="E21" s="160">
        <v>2434250</v>
      </c>
      <c r="F21" s="161">
        <f>+E21</f>
        <v>2434250</v>
      </c>
      <c r="G21" s="127"/>
      <c r="I21" s="26"/>
      <c r="J21" s="26"/>
      <c r="K21" s="26"/>
      <c r="L21" s="26"/>
      <c r="M21" s="26"/>
      <c r="N21" s="26"/>
      <c r="O21" s="26"/>
      <c r="P21" s="26"/>
      <c r="Q21" s="26"/>
      <c r="R21" s="26"/>
      <c r="S21" s="26"/>
      <c r="T21" s="26"/>
      <c r="U21" s="26"/>
      <c r="V21" s="26"/>
      <c r="W21" s="26"/>
      <c r="X21" s="26"/>
      <c r="Y21" s="26"/>
      <c r="Z21" s="26"/>
      <c r="AA21" s="26"/>
    </row>
    <row r="22" spans="1:9" s="26" customFormat="1" ht="14.25">
      <c r="A22" s="179" t="s">
        <v>78</v>
      </c>
      <c r="B22" s="179"/>
      <c r="C22" s="179"/>
      <c r="D22" s="179"/>
      <c r="E22" s="179"/>
      <c r="F22" s="52">
        <f>+F23+F27</f>
        <v>12171250</v>
      </c>
      <c r="G22" s="136"/>
      <c r="H22" s="16"/>
      <c r="I22" s="138"/>
    </row>
    <row r="23" spans="1:8" s="26" customFormat="1" ht="12.75">
      <c r="A23" s="193" t="s">
        <v>285</v>
      </c>
      <c r="B23" s="193"/>
      <c r="C23" s="193"/>
      <c r="D23" s="193"/>
      <c r="E23" s="193"/>
      <c r="F23" s="51">
        <f>+F24+F25+F26</f>
        <v>7302750</v>
      </c>
      <c r="G23" s="18"/>
      <c r="H23" s="18"/>
    </row>
    <row r="24" spans="1:8" s="26" customFormat="1" ht="12.75">
      <c r="A24" s="190" t="s">
        <v>283</v>
      </c>
      <c r="B24" s="190"/>
      <c r="C24" s="31" t="s">
        <v>311</v>
      </c>
      <c r="D24" s="32">
        <v>1</v>
      </c>
      <c r="E24" s="33">
        <v>2434250</v>
      </c>
      <c r="F24" s="34">
        <f>+E24*D24</f>
        <v>2434250</v>
      </c>
      <c r="G24" s="18"/>
      <c r="H24" s="19"/>
    </row>
    <row r="25" spans="1:8" s="26" customFormat="1" ht="12" customHeight="1">
      <c r="A25" s="190" t="s">
        <v>283</v>
      </c>
      <c r="B25" s="190"/>
      <c r="C25" s="31" t="s">
        <v>311</v>
      </c>
      <c r="D25" s="32">
        <v>1</v>
      </c>
      <c r="E25" s="33">
        <v>2434250</v>
      </c>
      <c r="F25" s="34">
        <f>+E25*D25</f>
        <v>2434250</v>
      </c>
      <c r="G25" s="14"/>
      <c r="H25" s="16"/>
    </row>
    <row r="26" spans="1:8" s="26" customFormat="1" ht="12" customHeight="1">
      <c r="A26" s="190" t="s">
        <v>283</v>
      </c>
      <c r="B26" s="190"/>
      <c r="C26" s="31" t="s">
        <v>311</v>
      </c>
      <c r="D26" s="32">
        <v>1</v>
      </c>
      <c r="E26" s="33">
        <v>2434250</v>
      </c>
      <c r="F26" s="34">
        <f>+E26*D26</f>
        <v>2434250</v>
      </c>
      <c r="G26" s="136"/>
      <c r="H26" s="16"/>
    </row>
    <row r="27" spans="1:27" s="29" customFormat="1" ht="12" customHeight="1">
      <c r="A27" s="168" t="s">
        <v>286</v>
      </c>
      <c r="B27" s="168"/>
      <c r="C27" s="168"/>
      <c r="D27" s="168"/>
      <c r="E27" s="168"/>
      <c r="F27" s="35">
        <f>+F28+F29</f>
        <v>4868500</v>
      </c>
      <c r="G27" s="128"/>
      <c r="H27" s="14"/>
      <c r="I27" s="26"/>
      <c r="J27" s="26"/>
      <c r="K27" s="26"/>
      <c r="L27" s="26"/>
      <c r="M27" s="26"/>
      <c r="N27" s="26"/>
      <c r="O27" s="26"/>
      <c r="P27" s="26"/>
      <c r="Q27" s="26"/>
      <c r="R27" s="26"/>
      <c r="S27" s="26"/>
      <c r="T27" s="26"/>
      <c r="U27" s="26"/>
      <c r="V27" s="26"/>
      <c r="W27" s="26"/>
      <c r="X27" s="26"/>
      <c r="Y27" s="26"/>
      <c r="Z27" s="26"/>
      <c r="AA27" s="26"/>
    </row>
    <row r="28" spans="1:27" s="29" customFormat="1" ht="12.75">
      <c r="A28" s="182" t="s">
        <v>197</v>
      </c>
      <c r="B28" s="182"/>
      <c r="C28" s="31" t="s">
        <v>311</v>
      </c>
      <c r="D28" s="59">
        <v>1</v>
      </c>
      <c r="E28" s="33">
        <v>2434250</v>
      </c>
      <c r="F28" s="38">
        <f>+E28</f>
        <v>2434250</v>
      </c>
      <c r="G28" s="14"/>
      <c r="H28" s="16"/>
      <c r="I28" s="26"/>
      <c r="J28" s="26"/>
      <c r="K28" s="26"/>
      <c r="L28" s="26"/>
      <c r="M28" s="26"/>
      <c r="N28" s="26"/>
      <c r="O28" s="26"/>
      <c r="P28" s="26"/>
      <c r="Q28" s="26"/>
      <c r="R28" s="26"/>
      <c r="S28" s="26"/>
      <c r="T28" s="26"/>
      <c r="U28" s="26"/>
      <c r="V28" s="26"/>
      <c r="W28" s="26"/>
      <c r="X28" s="26"/>
      <c r="Y28" s="26"/>
      <c r="Z28" s="26"/>
      <c r="AA28" s="26"/>
    </row>
    <row r="29" spans="1:27" s="29" customFormat="1" ht="12.75">
      <c r="A29" s="189" t="s">
        <v>198</v>
      </c>
      <c r="B29" s="189"/>
      <c r="C29" s="31" t="s">
        <v>311</v>
      </c>
      <c r="D29" s="60">
        <v>1</v>
      </c>
      <c r="E29" s="53">
        <v>2434250</v>
      </c>
      <c r="F29" s="54">
        <f>+E29</f>
        <v>2434250</v>
      </c>
      <c r="G29" s="14"/>
      <c r="H29" s="16"/>
      <c r="I29" s="26"/>
      <c r="J29" s="26"/>
      <c r="K29" s="26"/>
      <c r="L29" s="26"/>
      <c r="M29" s="26"/>
      <c r="N29" s="26"/>
      <c r="O29" s="26"/>
      <c r="P29" s="26"/>
      <c r="Q29" s="26"/>
      <c r="R29" s="26"/>
      <c r="S29" s="26"/>
      <c r="T29" s="26"/>
      <c r="U29" s="26"/>
      <c r="V29" s="26"/>
      <c r="W29" s="26"/>
      <c r="X29" s="26"/>
      <c r="Y29" s="26"/>
      <c r="Z29" s="26"/>
      <c r="AA29" s="26"/>
    </row>
    <row r="30" spans="1:8" s="26" customFormat="1" ht="14.25">
      <c r="A30" s="179" t="s">
        <v>80</v>
      </c>
      <c r="B30" s="179"/>
      <c r="C30" s="179"/>
      <c r="D30" s="179"/>
      <c r="E30" s="179"/>
      <c r="F30" s="52">
        <f>+F31</f>
        <v>381207254</v>
      </c>
      <c r="G30" s="128"/>
      <c r="H30" s="14"/>
    </row>
    <row r="31" spans="1:8" s="26" customFormat="1" ht="12.75">
      <c r="A31" s="180" t="s">
        <v>81</v>
      </c>
      <c r="B31" s="180"/>
      <c r="C31" s="181"/>
      <c r="D31" s="181"/>
      <c r="E31" s="181"/>
      <c r="F31" s="55">
        <f>SUM(F32:F34)</f>
        <v>381207254</v>
      </c>
      <c r="G31" s="18"/>
      <c r="H31" s="20"/>
    </row>
    <row r="32" spans="1:9" s="26" customFormat="1" ht="12.75">
      <c r="A32" s="182" t="s">
        <v>199</v>
      </c>
      <c r="B32" s="182"/>
      <c r="C32" s="158" t="s">
        <v>313</v>
      </c>
      <c r="D32" s="162" t="s">
        <v>316</v>
      </c>
      <c r="E32" s="33">
        <v>10534439</v>
      </c>
      <c r="F32" s="34">
        <f>+E32*D32</f>
        <v>168551024</v>
      </c>
      <c r="G32" s="14"/>
      <c r="H32" s="16"/>
      <c r="I32" s="140"/>
    </row>
    <row r="33" spans="1:7" s="26" customFormat="1" ht="12.75">
      <c r="A33" s="182" t="s">
        <v>199</v>
      </c>
      <c r="B33" s="182"/>
      <c r="C33" s="31" t="s">
        <v>310</v>
      </c>
      <c r="D33" s="162" t="s">
        <v>200</v>
      </c>
      <c r="E33" s="33">
        <v>12509190</v>
      </c>
      <c r="F33" s="34">
        <f>+E33*D33</f>
        <v>125091900</v>
      </c>
      <c r="G33" s="129"/>
    </row>
    <row r="34" spans="1:7" s="26" customFormat="1" ht="12.75">
      <c r="A34" s="182" t="s">
        <v>306</v>
      </c>
      <c r="B34" s="182"/>
      <c r="C34" s="31" t="s">
        <v>310</v>
      </c>
      <c r="D34" s="162" t="s">
        <v>317</v>
      </c>
      <c r="E34" s="33">
        <v>12509190</v>
      </c>
      <c r="F34" s="34">
        <f>+E34*D34</f>
        <v>87564330</v>
      </c>
      <c r="G34" s="27"/>
    </row>
    <row r="35" spans="1:7" s="26" customFormat="1" ht="14.25">
      <c r="A35" s="179" t="s">
        <v>149</v>
      </c>
      <c r="B35" s="179"/>
      <c r="C35" s="179"/>
      <c r="D35" s="179"/>
      <c r="E35" s="179"/>
      <c r="F35" s="52">
        <f>+F36+F38+F41</f>
        <v>48062009</v>
      </c>
      <c r="G35" s="125"/>
    </row>
    <row r="36" spans="1:10" s="26" customFormat="1" ht="18" customHeight="1">
      <c r="A36" s="180" t="s">
        <v>81</v>
      </c>
      <c r="B36" s="180"/>
      <c r="C36" s="181"/>
      <c r="D36" s="181"/>
      <c r="E36" s="181"/>
      <c r="F36" s="55">
        <f>SUM(F37:F37)</f>
        <v>10534439</v>
      </c>
      <c r="G36" s="125"/>
      <c r="J36" s="142"/>
    </row>
    <row r="37" spans="1:7" s="26" customFormat="1" ht="12.75">
      <c r="A37" s="182" t="s">
        <v>201</v>
      </c>
      <c r="B37" s="182"/>
      <c r="C37" s="31" t="s">
        <v>314</v>
      </c>
      <c r="D37" s="32">
        <v>1</v>
      </c>
      <c r="E37" s="33">
        <v>10534439</v>
      </c>
      <c r="F37" s="34">
        <f>+E37*D37</f>
        <v>10534439</v>
      </c>
      <c r="G37" s="27"/>
    </row>
    <row r="38" spans="1:7" s="26" customFormat="1" ht="11.25" customHeight="1">
      <c r="A38" s="183" t="s">
        <v>173</v>
      </c>
      <c r="B38" s="184"/>
      <c r="C38" s="184"/>
      <c r="D38" s="184"/>
      <c r="E38" s="184"/>
      <c r="F38" s="30">
        <f>SUM(F39:F40)</f>
        <v>25018380</v>
      </c>
      <c r="G38" s="27"/>
    </row>
    <row r="39" spans="1:7" s="26" customFormat="1" ht="12.75">
      <c r="A39" s="182" t="s">
        <v>202</v>
      </c>
      <c r="B39" s="182"/>
      <c r="C39" s="31" t="s">
        <v>310</v>
      </c>
      <c r="D39" s="43">
        <v>1</v>
      </c>
      <c r="E39" s="33">
        <v>12509190</v>
      </c>
      <c r="F39" s="34">
        <f>+E39*D39</f>
        <v>12509190</v>
      </c>
      <c r="G39" s="27"/>
    </row>
    <row r="40" spans="1:7" s="26" customFormat="1" ht="12.75">
      <c r="A40" s="182" t="s">
        <v>203</v>
      </c>
      <c r="B40" s="182"/>
      <c r="C40" s="31" t="s">
        <v>310</v>
      </c>
      <c r="D40" s="43">
        <v>1</v>
      </c>
      <c r="E40" s="33">
        <v>12509190</v>
      </c>
      <c r="F40" s="34">
        <f>+E40*D40</f>
        <v>12509190</v>
      </c>
      <c r="G40" s="27"/>
    </row>
    <row r="41" spans="1:7" s="26" customFormat="1" ht="14.25" customHeight="1">
      <c r="A41" s="183" t="s">
        <v>187</v>
      </c>
      <c r="B41" s="184"/>
      <c r="C41" s="184"/>
      <c r="D41" s="184"/>
      <c r="E41" s="184"/>
      <c r="F41" s="30">
        <f>SUM(F42:F42)</f>
        <v>12509190</v>
      </c>
      <c r="G41" s="27"/>
    </row>
    <row r="42" spans="1:7" s="26" customFormat="1" ht="12.75">
      <c r="A42" s="177" t="s">
        <v>204</v>
      </c>
      <c r="B42" s="178"/>
      <c r="C42" s="31" t="s">
        <v>310</v>
      </c>
      <c r="D42" s="57">
        <v>1</v>
      </c>
      <c r="E42" s="53">
        <v>12509190</v>
      </c>
      <c r="F42" s="56">
        <f>+E42*D42</f>
        <v>12509190</v>
      </c>
      <c r="G42" s="27"/>
    </row>
    <row r="43" spans="1:7" s="26" customFormat="1" ht="15.75" customHeight="1">
      <c r="A43" s="179" t="s">
        <v>189</v>
      </c>
      <c r="B43" s="188"/>
      <c r="C43" s="188"/>
      <c r="D43" s="188"/>
      <c r="E43" s="188"/>
      <c r="F43" s="52">
        <f>+F44+F45</f>
        <v>151743340</v>
      </c>
      <c r="G43" s="143"/>
    </row>
    <row r="44" spans="1:7" s="26" customFormat="1" ht="15" customHeight="1">
      <c r="A44" s="186" t="s">
        <v>205</v>
      </c>
      <c r="B44" s="187"/>
      <c r="C44" s="44" t="s">
        <v>312</v>
      </c>
      <c r="D44" s="46">
        <v>5</v>
      </c>
      <c r="E44" s="36">
        <v>21677620</v>
      </c>
      <c r="F44" s="58">
        <f>+E44*D44</f>
        <v>108388100</v>
      </c>
      <c r="G44" s="27"/>
    </row>
    <row r="45" spans="1:7" s="26" customFormat="1" ht="12.75">
      <c r="A45" s="46" t="s">
        <v>206</v>
      </c>
      <c r="B45" s="45"/>
      <c r="C45" s="44" t="s">
        <v>312</v>
      </c>
      <c r="D45" s="46">
        <v>2</v>
      </c>
      <c r="E45" s="53">
        <v>21677620</v>
      </c>
      <c r="F45" s="56">
        <f>+E45*D45</f>
        <v>43355240</v>
      </c>
      <c r="G45" s="27"/>
    </row>
    <row r="46" spans="1:7" s="26" customFormat="1" ht="16.5" customHeight="1">
      <c r="A46" s="179" t="s">
        <v>207</v>
      </c>
      <c r="B46" s="179"/>
      <c r="C46" s="179"/>
      <c r="D46" s="179"/>
      <c r="E46" s="179"/>
      <c r="F46" s="52">
        <f>+F47</f>
        <v>62545950</v>
      </c>
      <c r="G46" s="27"/>
    </row>
    <row r="47" spans="1:7" s="26" customFormat="1" ht="13.5" thickBot="1">
      <c r="A47" s="185" t="s">
        <v>208</v>
      </c>
      <c r="B47" s="185"/>
      <c r="C47" s="131" t="s">
        <v>310</v>
      </c>
      <c r="D47" s="64">
        <v>5</v>
      </c>
      <c r="E47" s="65">
        <v>12509190</v>
      </c>
      <c r="F47" s="66">
        <f>+E47*D47</f>
        <v>62545950</v>
      </c>
      <c r="G47" s="27"/>
    </row>
    <row r="48" ht="12.75"/>
    <row r="49" ht="12.75"/>
    <row r="50" ht="12.75"/>
    <row r="51" ht="12.75"/>
    <row r="53" ht="12.75"/>
    <row r="84" ht="12.75"/>
    <row r="85" ht="12.75"/>
    <row r="86" ht="12.75"/>
    <row r="87" ht="12.75"/>
    <row r="88" ht="12.75"/>
  </sheetData>
  <sheetProtection selectLockedCells="1" selectUnlockedCells="1"/>
  <mergeCells count="53">
    <mergeCell ref="T7:U7"/>
    <mergeCell ref="Q7:R7"/>
    <mergeCell ref="A1:F1"/>
    <mergeCell ref="A2:F2"/>
    <mergeCell ref="A3:B4"/>
    <mergeCell ref="C3:C4"/>
    <mergeCell ref="D3:D4"/>
    <mergeCell ref="E3:E4"/>
    <mergeCell ref="F3:F4"/>
    <mergeCell ref="A5:E5"/>
    <mergeCell ref="A6:E6"/>
    <mergeCell ref="A7:E7"/>
    <mergeCell ref="A23:E23"/>
    <mergeCell ref="A11:E11"/>
    <mergeCell ref="A12:B12"/>
    <mergeCell ref="A13:E13"/>
    <mergeCell ref="A14:B14"/>
    <mergeCell ref="A15:E15"/>
    <mergeCell ref="A22:E22"/>
    <mergeCell ref="A20:B20"/>
    <mergeCell ref="A21:B21"/>
    <mergeCell ref="A16:B16"/>
    <mergeCell ref="A17:E17"/>
    <mergeCell ref="A18:B18"/>
    <mergeCell ref="A8:B8"/>
    <mergeCell ref="A9:E9"/>
    <mergeCell ref="A10:B10"/>
    <mergeCell ref="A19:E19"/>
    <mergeCell ref="A24:B24"/>
    <mergeCell ref="A25:B25"/>
    <mergeCell ref="A26:B26"/>
    <mergeCell ref="A32:B32"/>
    <mergeCell ref="A27:E27"/>
    <mergeCell ref="A33:B33"/>
    <mergeCell ref="A34:B34"/>
    <mergeCell ref="A28:B28"/>
    <mergeCell ref="A29:B29"/>
    <mergeCell ref="A30:E30"/>
    <mergeCell ref="A31:B31"/>
    <mergeCell ref="C31:E31"/>
    <mergeCell ref="A46:E46"/>
    <mergeCell ref="A47:B47"/>
    <mergeCell ref="A44:B44"/>
    <mergeCell ref="A43:E43"/>
    <mergeCell ref="A42:B42"/>
    <mergeCell ref="A35:E35"/>
    <mergeCell ref="A36:B36"/>
    <mergeCell ref="C36:E36"/>
    <mergeCell ref="A37:B37"/>
    <mergeCell ref="A41:E41"/>
    <mergeCell ref="A38:E38"/>
    <mergeCell ref="A39:B39"/>
    <mergeCell ref="A40:B40"/>
  </mergeCells>
  <printOptions horizontalCentered="1"/>
  <pageMargins left="0.22361111111111112" right="0.2423611111111111" top="0.2263888888888889" bottom="0.1736111111111111" header="0.5118055555555555" footer="0.5118055555555555"/>
  <pageSetup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dimension ref="B1:IE267"/>
  <sheetViews>
    <sheetView workbookViewId="0" topLeftCell="A1">
      <selection activeCell="A1" sqref="A1"/>
    </sheetView>
  </sheetViews>
  <sheetFormatPr defaultColWidth="11.421875" defaultRowHeight="12.75"/>
  <cols>
    <col min="1" max="1" width="2.57421875" style="10" customWidth="1"/>
    <col min="2" max="2" width="7.7109375" style="10" customWidth="1"/>
    <col min="3" max="3" width="63.140625" style="10" customWidth="1"/>
    <col min="4" max="4" width="29.7109375" style="10" customWidth="1"/>
    <col min="5" max="5" width="5.28125" style="107" customWidth="1"/>
    <col min="6" max="6" width="5.421875" style="114" customWidth="1"/>
    <col min="7" max="7" width="10.140625" style="107" bestFit="1" customWidth="1"/>
    <col min="8" max="8" width="10.7109375" style="124" bestFit="1" customWidth="1"/>
    <col min="9" max="9" width="11.57421875" style="108" customWidth="1"/>
    <col min="10" max="10" width="11.00390625" style="108" customWidth="1"/>
    <col min="11" max="11" width="15.00390625" style="108" customWidth="1"/>
    <col min="12" max="240" width="11.421875" style="109" customWidth="1"/>
    <col min="241" max="16384" width="11.421875" style="10" customWidth="1"/>
  </cols>
  <sheetData>
    <row r="1" spans="2:11" s="78" customFormat="1" ht="12">
      <c r="B1" s="226" t="s">
        <v>325</v>
      </c>
      <c r="C1" s="226"/>
      <c r="D1" s="226"/>
      <c r="E1" s="226"/>
      <c r="F1" s="226"/>
      <c r="G1" s="226"/>
      <c r="H1" s="226"/>
      <c r="I1" s="226"/>
      <c r="J1" s="226"/>
      <c r="K1" s="226"/>
    </row>
    <row r="2" spans="2:11" s="78" customFormat="1" ht="12">
      <c r="B2" s="227" t="s">
        <v>328</v>
      </c>
      <c r="C2" s="228"/>
      <c r="D2" s="228"/>
      <c r="E2" s="228"/>
      <c r="F2" s="228"/>
      <c r="G2" s="228"/>
      <c r="H2" s="228"/>
      <c r="I2" s="228"/>
      <c r="J2" s="228"/>
      <c r="K2" s="229"/>
    </row>
    <row r="3" spans="2:11" s="79" customFormat="1" ht="12">
      <c r="B3" s="230" t="s">
        <v>0</v>
      </c>
      <c r="C3" s="231"/>
      <c r="D3" s="234" t="s">
        <v>13</v>
      </c>
      <c r="E3" s="234" t="s">
        <v>14</v>
      </c>
      <c r="F3" s="235" t="s">
        <v>1</v>
      </c>
      <c r="G3" s="234" t="s">
        <v>2</v>
      </c>
      <c r="H3" s="234"/>
      <c r="I3" s="236" t="s">
        <v>3</v>
      </c>
      <c r="J3" s="236" t="s">
        <v>4</v>
      </c>
      <c r="K3" s="236" t="s">
        <v>329</v>
      </c>
    </row>
    <row r="4" spans="2:11" s="79" customFormat="1" ht="12">
      <c r="B4" s="232"/>
      <c r="C4" s="233"/>
      <c r="D4" s="234"/>
      <c r="E4" s="234"/>
      <c r="F4" s="235"/>
      <c r="G4" s="234" t="s">
        <v>5</v>
      </c>
      <c r="H4" s="234" t="s">
        <v>6</v>
      </c>
      <c r="I4" s="236"/>
      <c r="J4" s="236"/>
      <c r="K4" s="236"/>
    </row>
    <row r="5" spans="2:11" s="81" customFormat="1" ht="12">
      <c r="B5" s="237" t="s">
        <v>17</v>
      </c>
      <c r="C5" s="237"/>
      <c r="D5" s="237"/>
      <c r="E5" s="237"/>
      <c r="F5" s="237"/>
      <c r="G5" s="237"/>
      <c r="H5" s="237"/>
      <c r="I5" s="237"/>
      <c r="J5" s="237"/>
      <c r="K5" s="80">
        <f>+K6+K72+K103+K232</f>
        <v>684049703</v>
      </c>
    </row>
    <row r="6" spans="2:12" s="81" customFormat="1" ht="22.5" customHeight="1">
      <c r="B6" s="210" t="s">
        <v>18</v>
      </c>
      <c r="C6" s="210"/>
      <c r="D6" s="210"/>
      <c r="E6" s="210"/>
      <c r="F6" s="210"/>
      <c r="G6" s="210"/>
      <c r="H6" s="210"/>
      <c r="I6" s="210"/>
      <c r="J6" s="210"/>
      <c r="K6" s="82">
        <f>+K7+K15+K18+K20+K27+K29+K31+K33+K38+K40+K47+K50+K52+K54+K60+K69</f>
        <v>140201177</v>
      </c>
      <c r="L6" s="135"/>
    </row>
    <row r="7" spans="2:11" s="78" customFormat="1" ht="12">
      <c r="B7" s="207" t="s">
        <v>24</v>
      </c>
      <c r="C7" s="207"/>
      <c r="D7" s="207"/>
      <c r="E7" s="207"/>
      <c r="F7" s="207"/>
      <c r="G7" s="207"/>
      <c r="H7" s="207"/>
      <c r="I7" s="207"/>
      <c r="J7" s="207"/>
      <c r="K7" s="2">
        <f>SUM(K8:K14)</f>
        <v>17039750</v>
      </c>
    </row>
    <row r="8" spans="2:11" s="78" customFormat="1" ht="12">
      <c r="B8" s="223" t="s">
        <v>26</v>
      </c>
      <c r="C8" s="223"/>
      <c r="D8" s="3" t="s">
        <v>25</v>
      </c>
      <c r="E8" s="6">
        <v>1</v>
      </c>
      <c r="F8" s="110">
        <v>2003</v>
      </c>
      <c r="G8" s="6">
        <v>982</v>
      </c>
      <c r="H8" s="120">
        <v>982</v>
      </c>
      <c r="I8" s="4">
        <v>2434250</v>
      </c>
      <c r="J8" s="4">
        <v>0</v>
      </c>
      <c r="K8" s="5">
        <f aca="true" t="shared" si="0" ref="K8:K14">E8*(I8-J8)</f>
        <v>2434250</v>
      </c>
    </row>
    <row r="9" spans="2:11" s="78" customFormat="1" ht="12">
      <c r="B9" s="223" t="s">
        <v>26</v>
      </c>
      <c r="C9" s="223"/>
      <c r="D9" s="3" t="s">
        <v>25</v>
      </c>
      <c r="E9" s="6">
        <v>1</v>
      </c>
      <c r="F9" s="110">
        <v>2004</v>
      </c>
      <c r="G9" s="6">
        <v>999</v>
      </c>
      <c r="H9" s="120">
        <v>999</v>
      </c>
      <c r="I9" s="4">
        <v>2434250</v>
      </c>
      <c r="J9" s="4">
        <v>0</v>
      </c>
      <c r="K9" s="5">
        <f t="shared" si="0"/>
        <v>2434250</v>
      </c>
    </row>
    <row r="10" spans="2:11" s="78" customFormat="1" ht="12">
      <c r="B10" s="223" t="s">
        <v>26</v>
      </c>
      <c r="C10" s="223"/>
      <c r="D10" s="3" t="s">
        <v>25</v>
      </c>
      <c r="E10" s="6">
        <v>1</v>
      </c>
      <c r="F10" s="110">
        <v>2004</v>
      </c>
      <c r="G10" s="6">
        <v>1060</v>
      </c>
      <c r="H10" s="120">
        <v>1060</v>
      </c>
      <c r="I10" s="4">
        <v>2434250</v>
      </c>
      <c r="J10" s="4">
        <v>0</v>
      </c>
      <c r="K10" s="5">
        <f t="shared" si="0"/>
        <v>2434250</v>
      </c>
    </row>
    <row r="11" spans="2:11" s="78" customFormat="1" ht="12">
      <c r="B11" s="223" t="s">
        <v>27</v>
      </c>
      <c r="C11" s="223"/>
      <c r="D11" s="3" t="s">
        <v>25</v>
      </c>
      <c r="E11" s="6">
        <v>1</v>
      </c>
      <c r="F11" s="110">
        <v>2004</v>
      </c>
      <c r="G11" s="6">
        <v>1011</v>
      </c>
      <c r="H11" s="120">
        <v>1011</v>
      </c>
      <c r="I11" s="4">
        <v>2434250</v>
      </c>
      <c r="J11" s="4">
        <v>0</v>
      </c>
      <c r="K11" s="5">
        <f t="shared" si="0"/>
        <v>2434250</v>
      </c>
    </row>
    <row r="12" spans="2:11" s="78" customFormat="1" ht="12">
      <c r="B12" s="223" t="s">
        <v>27</v>
      </c>
      <c r="C12" s="223"/>
      <c r="D12" s="3" t="s">
        <v>25</v>
      </c>
      <c r="E12" s="6">
        <v>1</v>
      </c>
      <c r="F12" s="110">
        <v>2004</v>
      </c>
      <c r="G12" s="6">
        <v>1099</v>
      </c>
      <c r="H12" s="120">
        <v>1099</v>
      </c>
      <c r="I12" s="4">
        <v>2434250</v>
      </c>
      <c r="J12" s="4">
        <v>0</v>
      </c>
      <c r="K12" s="5">
        <f t="shared" si="0"/>
        <v>2434250</v>
      </c>
    </row>
    <row r="13" spans="2:239" s="78" customFormat="1" ht="12">
      <c r="B13" s="223" t="s">
        <v>27</v>
      </c>
      <c r="C13" s="223"/>
      <c r="D13" s="3" t="s">
        <v>25</v>
      </c>
      <c r="E13" s="6">
        <v>1</v>
      </c>
      <c r="F13" s="110">
        <v>2004</v>
      </c>
      <c r="G13" s="6">
        <v>984</v>
      </c>
      <c r="H13" s="120">
        <v>984</v>
      </c>
      <c r="I13" s="4">
        <v>2434250</v>
      </c>
      <c r="J13" s="4">
        <v>0</v>
      </c>
      <c r="K13" s="5">
        <f t="shared" si="0"/>
        <v>2434250</v>
      </c>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row>
    <row r="14" spans="2:239" s="78" customFormat="1" ht="12">
      <c r="B14" s="223" t="s">
        <v>28</v>
      </c>
      <c r="C14" s="223"/>
      <c r="D14" s="3" t="s">
        <v>25</v>
      </c>
      <c r="E14" s="6">
        <v>1</v>
      </c>
      <c r="F14" s="110">
        <v>2004</v>
      </c>
      <c r="G14" s="6">
        <v>1105</v>
      </c>
      <c r="H14" s="120">
        <v>1105</v>
      </c>
      <c r="I14" s="4">
        <v>2434250</v>
      </c>
      <c r="J14" s="4">
        <v>0</v>
      </c>
      <c r="K14" s="5">
        <f t="shared" si="0"/>
        <v>2434250</v>
      </c>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row>
    <row r="15" spans="2:11" s="78" customFormat="1" ht="12">
      <c r="B15" s="212" t="s">
        <v>318</v>
      </c>
      <c r="C15" s="213"/>
      <c r="D15" s="164"/>
      <c r="E15" s="6"/>
      <c r="F15" s="110"/>
      <c r="G15" s="6"/>
      <c r="H15" s="120"/>
      <c r="I15" s="4"/>
      <c r="J15" s="4"/>
      <c r="K15" s="166">
        <f>+K16+K17</f>
        <v>28391907</v>
      </c>
    </row>
    <row r="16" spans="2:11" s="78" customFormat="1" ht="24">
      <c r="B16" s="209" t="s">
        <v>20</v>
      </c>
      <c r="C16" s="209"/>
      <c r="D16" s="3" t="s">
        <v>21</v>
      </c>
      <c r="E16" s="6">
        <v>1</v>
      </c>
      <c r="F16" s="110">
        <v>2005</v>
      </c>
      <c r="G16" s="6">
        <v>1095</v>
      </c>
      <c r="H16" s="120">
        <v>1095</v>
      </c>
      <c r="I16" s="4">
        <v>23201787</v>
      </c>
      <c r="J16" s="4">
        <v>7000000</v>
      </c>
      <c r="K16" s="87">
        <f>E16*(I16-J16)</f>
        <v>16201787</v>
      </c>
    </row>
    <row r="17" spans="2:11" s="78" customFormat="1" ht="24">
      <c r="B17" s="224" t="s">
        <v>326</v>
      </c>
      <c r="C17" s="225"/>
      <c r="D17" s="83" t="s">
        <v>15</v>
      </c>
      <c r="E17" s="84">
        <v>1</v>
      </c>
      <c r="F17" s="115"/>
      <c r="G17" s="85"/>
      <c r="H17" s="118"/>
      <c r="I17" s="86">
        <v>21677620</v>
      </c>
      <c r="J17" s="86">
        <v>9487500</v>
      </c>
      <c r="K17" s="87">
        <f>E17*(I17-J17)</f>
        <v>12190120</v>
      </c>
    </row>
    <row r="18" spans="2:11" s="78" customFormat="1" ht="12">
      <c r="B18" s="207" t="s">
        <v>29</v>
      </c>
      <c r="C18" s="207"/>
      <c r="D18" s="207"/>
      <c r="E18" s="207"/>
      <c r="F18" s="207"/>
      <c r="G18" s="207"/>
      <c r="H18" s="207"/>
      <c r="I18" s="207"/>
      <c r="J18" s="207"/>
      <c r="K18" s="2">
        <f>+K19</f>
        <v>2434250</v>
      </c>
    </row>
    <row r="19" spans="2:11" s="81" customFormat="1" ht="12">
      <c r="B19" s="209" t="s">
        <v>30</v>
      </c>
      <c r="C19" s="209"/>
      <c r="D19" s="3" t="s">
        <v>25</v>
      </c>
      <c r="E19" s="6">
        <v>1</v>
      </c>
      <c r="F19" s="110">
        <v>1998</v>
      </c>
      <c r="G19" s="6">
        <v>785</v>
      </c>
      <c r="H19" s="120">
        <v>785</v>
      </c>
      <c r="I19" s="4">
        <v>2434250</v>
      </c>
      <c r="J19" s="4">
        <v>0</v>
      </c>
      <c r="K19" s="5">
        <f>+I19-J19</f>
        <v>2434250</v>
      </c>
    </row>
    <row r="20" spans="2:11" s="78" customFormat="1" ht="12">
      <c r="B20" s="207" t="s">
        <v>31</v>
      </c>
      <c r="C20" s="207"/>
      <c r="D20" s="207"/>
      <c r="E20" s="207"/>
      <c r="F20" s="207"/>
      <c r="G20" s="207"/>
      <c r="H20" s="207"/>
      <c r="I20" s="207"/>
      <c r="J20" s="207"/>
      <c r="K20" s="2">
        <f>SUM(K21:K26)</f>
        <v>14280440</v>
      </c>
    </row>
    <row r="21" spans="2:11" s="78" customFormat="1" ht="24">
      <c r="B21" s="209" t="s">
        <v>8</v>
      </c>
      <c r="C21" s="209"/>
      <c r="D21" s="3" t="s">
        <v>23</v>
      </c>
      <c r="E21" s="6">
        <v>1</v>
      </c>
      <c r="F21" s="110">
        <v>2005</v>
      </c>
      <c r="G21" s="6" t="s">
        <v>32</v>
      </c>
      <c r="H21" s="120" t="s">
        <v>32</v>
      </c>
      <c r="I21" s="4">
        <v>12509190</v>
      </c>
      <c r="J21" s="4">
        <v>10400000</v>
      </c>
      <c r="K21" s="5">
        <f aca="true" t="shared" si="1" ref="K21:K26">E21*(I21-J21)</f>
        <v>2109190</v>
      </c>
    </row>
    <row r="22" spans="2:11" s="78" customFormat="1" ht="12">
      <c r="B22" s="209" t="s">
        <v>8</v>
      </c>
      <c r="C22" s="209"/>
      <c r="D22" s="3" t="s">
        <v>25</v>
      </c>
      <c r="E22" s="6">
        <v>1</v>
      </c>
      <c r="F22" s="110">
        <v>2005</v>
      </c>
      <c r="G22" s="6" t="s">
        <v>33</v>
      </c>
      <c r="H22" s="120" t="s">
        <v>33</v>
      </c>
      <c r="I22" s="4">
        <v>2434250</v>
      </c>
      <c r="J22" s="4">
        <v>0</v>
      </c>
      <c r="K22" s="5">
        <f t="shared" si="1"/>
        <v>2434250</v>
      </c>
    </row>
    <row r="23" spans="2:11" s="78" customFormat="1" ht="12">
      <c r="B23" s="209" t="s">
        <v>8</v>
      </c>
      <c r="C23" s="209"/>
      <c r="D23" s="3" t="s">
        <v>25</v>
      </c>
      <c r="E23" s="6">
        <v>1</v>
      </c>
      <c r="F23" s="110">
        <v>2005</v>
      </c>
      <c r="G23" s="6">
        <v>1070</v>
      </c>
      <c r="H23" s="120">
        <v>1070</v>
      </c>
      <c r="I23" s="4">
        <v>2434250</v>
      </c>
      <c r="J23" s="4">
        <v>0</v>
      </c>
      <c r="K23" s="5">
        <f t="shared" si="1"/>
        <v>2434250</v>
      </c>
    </row>
    <row r="24" spans="2:11" s="78" customFormat="1" ht="12">
      <c r="B24" s="209" t="s">
        <v>8</v>
      </c>
      <c r="C24" s="209"/>
      <c r="D24" s="3" t="s">
        <v>25</v>
      </c>
      <c r="E24" s="6">
        <v>1</v>
      </c>
      <c r="F24" s="110">
        <v>2004</v>
      </c>
      <c r="G24" s="6">
        <v>1058</v>
      </c>
      <c r="H24" s="120">
        <v>1058</v>
      </c>
      <c r="I24" s="4">
        <v>2434250</v>
      </c>
      <c r="J24" s="4">
        <v>0</v>
      </c>
      <c r="K24" s="5">
        <f t="shared" si="1"/>
        <v>2434250</v>
      </c>
    </row>
    <row r="25" spans="2:11" s="78" customFormat="1" ht="12">
      <c r="B25" s="209" t="s">
        <v>8</v>
      </c>
      <c r="C25" s="209"/>
      <c r="D25" s="3" t="s">
        <v>25</v>
      </c>
      <c r="E25" s="6">
        <v>1</v>
      </c>
      <c r="F25" s="110">
        <v>2007</v>
      </c>
      <c r="G25" s="6" t="s">
        <v>34</v>
      </c>
      <c r="H25" s="120" t="s">
        <v>34</v>
      </c>
      <c r="I25" s="4">
        <v>2434250</v>
      </c>
      <c r="J25" s="4">
        <v>0</v>
      </c>
      <c r="K25" s="5">
        <f t="shared" si="1"/>
        <v>2434250</v>
      </c>
    </row>
    <row r="26" spans="2:11" s="78" customFormat="1" ht="12">
      <c r="B26" s="209" t="s">
        <v>8</v>
      </c>
      <c r="C26" s="209"/>
      <c r="D26" s="3" t="s">
        <v>25</v>
      </c>
      <c r="E26" s="6">
        <v>1</v>
      </c>
      <c r="F26" s="110">
        <v>2007</v>
      </c>
      <c r="G26" s="6" t="s">
        <v>35</v>
      </c>
      <c r="H26" s="120" t="s">
        <v>35</v>
      </c>
      <c r="I26" s="4">
        <v>2434250</v>
      </c>
      <c r="J26" s="4">
        <v>0</v>
      </c>
      <c r="K26" s="5">
        <f t="shared" si="1"/>
        <v>2434250</v>
      </c>
    </row>
    <row r="27" spans="2:11" s="78" customFormat="1" ht="12">
      <c r="B27" s="207" t="s">
        <v>36</v>
      </c>
      <c r="C27" s="207"/>
      <c r="D27" s="207"/>
      <c r="E27" s="207"/>
      <c r="F27" s="207"/>
      <c r="G27" s="207"/>
      <c r="H27" s="207"/>
      <c r="I27" s="207"/>
      <c r="J27" s="207"/>
      <c r="K27" s="2">
        <f>+K28</f>
        <v>2434250</v>
      </c>
    </row>
    <row r="28" spans="2:11" s="78" customFormat="1" ht="12">
      <c r="B28" s="209" t="s">
        <v>37</v>
      </c>
      <c r="C28" s="209"/>
      <c r="D28" s="3" t="s">
        <v>25</v>
      </c>
      <c r="E28" s="6">
        <v>1</v>
      </c>
      <c r="F28" s="117">
        <v>2001</v>
      </c>
      <c r="G28" s="6">
        <v>886</v>
      </c>
      <c r="H28" s="121">
        <v>886</v>
      </c>
      <c r="I28" s="4">
        <v>2434250</v>
      </c>
      <c r="J28" s="4">
        <v>0</v>
      </c>
      <c r="K28" s="5">
        <f>E28*(I28-J28)</f>
        <v>2434250</v>
      </c>
    </row>
    <row r="29" spans="2:11" s="78" customFormat="1" ht="12">
      <c r="B29" s="207" t="s">
        <v>38</v>
      </c>
      <c r="C29" s="207"/>
      <c r="D29" s="207"/>
      <c r="E29" s="207"/>
      <c r="F29" s="207"/>
      <c r="G29" s="207"/>
      <c r="H29" s="207"/>
      <c r="I29" s="207"/>
      <c r="J29" s="207"/>
      <c r="K29" s="2">
        <f>+K30</f>
        <v>2109190</v>
      </c>
    </row>
    <row r="30" spans="2:11" s="78" customFormat="1" ht="24">
      <c r="B30" s="209" t="s">
        <v>38</v>
      </c>
      <c r="C30" s="209"/>
      <c r="D30" s="91" t="s">
        <v>23</v>
      </c>
      <c r="E30" s="6">
        <v>1</v>
      </c>
      <c r="F30" s="117">
        <v>2006</v>
      </c>
      <c r="G30" s="6">
        <v>1075</v>
      </c>
      <c r="H30" s="121"/>
      <c r="I30" s="4">
        <v>12509190</v>
      </c>
      <c r="J30" s="4">
        <v>10400000</v>
      </c>
      <c r="K30" s="5">
        <f>E30*(I30-J30)</f>
        <v>2109190</v>
      </c>
    </row>
    <row r="31" spans="2:11" s="78" customFormat="1" ht="12">
      <c r="B31" s="207" t="s">
        <v>39</v>
      </c>
      <c r="C31" s="207"/>
      <c r="D31" s="207"/>
      <c r="E31" s="207"/>
      <c r="F31" s="207"/>
      <c r="G31" s="207"/>
      <c r="H31" s="207"/>
      <c r="I31" s="207"/>
      <c r="J31" s="207"/>
      <c r="K31" s="92">
        <f>SUM(K32:K32)</f>
        <v>2434250</v>
      </c>
    </row>
    <row r="32" spans="2:11" s="7" customFormat="1" ht="12">
      <c r="B32" s="217" t="s">
        <v>40</v>
      </c>
      <c r="C32" s="217"/>
      <c r="D32" s="93" t="s">
        <v>25</v>
      </c>
      <c r="E32" s="94">
        <v>1</v>
      </c>
      <c r="F32" s="111">
        <v>2002</v>
      </c>
      <c r="G32" s="94">
        <v>940</v>
      </c>
      <c r="H32" s="122" t="s">
        <v>41</v>
      </c>
      <c r="I32" s="86">
        <v>2434250</v>
      </c>
      <c r="J32" s="86">
        <v>0</v>
      </c>
      <c r="K32" s="87">
        <f>E32*(I32-J32)</f>
        <v>2434250</v>
      </c>
    </row>
    <row r="33" spans="2:11" s="78" customFormat="1" ht="12">
      <c r="B33" s="207" t="s">
        <v>42</v>
      </c>
      <c r="C33" s="207"/>
      <c r="D33" s="207"/>
      <c r="E33" s="207"/>
      <c r="F33" s="207"/>
      <c r="G33" s="207"/>
      <c r="H33" s="207"/>
      <c r="I33" s="207"/>
      <c r="J33" s="207"/>
      <c r="K33" s="2">
        <f>SUM(K34:K37)</f>
        <v>9737000</v>
      </c>
    </row>
    <row r="34" spans="2:11" s="78" customFormat="1" ht="12">
      <c r="B34" s="209" t="s">
        <v>43</v>
      </c>
      <c r="C34" s="209"/>
      <c r="D34" s="3" t="s">
        <v>25</v>
      </c>
      <c r="E34" s="6">
        <v>1</v>
      </c>
      <c r="F34" s="110">
        <v>2001</v>
      </c>
      <c r="G34" s="6">
        <v>944</v>
      </c>
      <c r="H34" s="120">
        <v>944</v>
      </c>
      <c r="I34" s="4">
        <v>2434250</v>
      </c>
      <c r="J34" s="4">
        <v>0</v>
      </c>
      <c r="K34" s="5">
        <f>E34*(I34-J34)</f>
        <v>2434250</v>
      </c>
    </row>
    <row r="35" spans="2:11" s="78" customFormat="1" ht="12">
      <c r="B35" s="209" t="s">
        <v>43</v>
      </c>
      <c r="C35" s="209"/>
      <c r="D35" s="3" t="s">
        <v>25</v>
      </c>
      <c r="E35" s="6">
        <v>1</v>
      </c>
      <c r="F35" s="110">
        <v>2001</v>
      </c>
      <c r="G35" s="6">
        <v>948</v>
      </c>
      <c r="H35" s="120">
        <v>948</v>
      </c>
      <c r="I35" s="4">
        <v>2434250</v>
      </c>
      <c r="J35" s="4">
        <v>0</v>
      </c>
      <c r="K35" s="5">
        <f>E35*(I35-J35)</f>
        <v>2434250</v>
      </c>
    </row>
    <row r="36" spans="2:11" s="78" customFormat="1" ht="12">
      <c r="B36" s="209" t="s">
        <v>43</v>
      </c>
      <c r="C36" s="209"/>
      <c r="D36" s="3" t="s">
        <v>25</v>
      </c>
      <c r="E36" s="6">
        <v>1</v>
      </c>
      <c r="F36" s="110">
        <v>2003</v>
      </c>
      <c r="G36" s="6">
        <v>978</v>
      </c>
      <c r="H36" s="120">
        <v>978</v>
      </c>
      <c r="I36" s="4">
        <v>2434250</v>
      </c>
      <c r="J36" s="4">
        <v>0</v>
      </c>
      <c r="K36" s="5">
        <f>E36*(I36-J36)</f>
        <v>2434250</v>
      </c>
    </row>
    <row r="37" spans="2:11" s="78" customFormat="1" ht="12">
      <c r="B37" s="209" t="s">
        <v>43</v>
      </c>
      <c r="C37" s="209"/>
      <c r="D37" s="3" t="s">
        <v>25</v>
      </c>
      <c r="E37" s="6">
        <v>1</v>
      </c>
      <c r="F37" s="110">
        <v>2003</v>
      </c>
      <c r="G37" s="6">
        <v>996</v>
      </c>
      <c r="H37" s="120">
        <v>996</v>
      </c>
      <c r="I37" s="4">
        <v>2434250</v>
      </c>
      <c r="J37" s="4">
        <v>0</v>
      </c>
      <c r="K37" s="5">
        <f>E37*(I37-J37)</f>
        <v>2434250</v>
      </c>
    </row>
    <row r="38" spans="2:11" s="78" customFormat="1" ht="12">
      <c r="B38" s="207" t="s">
        <v>44</v>
      </c>
      <c r="C38" s="207"/>
      <c r="D38" s="207"/>
      <c r="E38" s="207"/>
      <c r="F38" s="207"/>
      <c r="G38" s="207"/>
      <c r="H38" s="207"/>
      <c r="I38" s="207"/>
      <c r="J38" s="207"/>
      <c r="K38" s="2">
        <f>SUM(K39:K39)</f>
        <v>2434250</v>
      </c>
    </row>
    <row r="39" spans="2:11" s="78" customFormat="1" ht="12">
      <c r="B39" s="209" t="s">
        <v>7</v>
      </c>
      <c r="C39" s="209"/>
      <c r="D39" s="3" t="s">
        <v>25</v>
      </c>
      <c r="E39" s="6">
        <v>1</v>
      </c>
      <c r="F39" s="110">
        <v>2002</v>
      </c>
      <c r="G39" s="6">
        <v>959</v>
      </c>
      <c r="H39" s="120">
        <v>959</v>
      </c>
      <c r="I39" s="4">
        <v>2434250</v>
      </c>
      <c r="J39" s="4">
        <v>0</v>
      </c>
      <c r="K39" s="5">
        <f>E39*(I39-J39)</f>
        <v>2434250</v>
      </c>
    </row>
    <row r="40" spans="2:11" s="78" customFormat="1" ht="12">
      <c r="B40" s="207" t="s">
        <v>45</v>
      </c>
      <c r="C40" s="207"/>
      <c r="D40" s="207"/>
      <c r="E40" s="207"/>
      <c r="F40" s="207"/>
      <c r="G40" s="207"/>
      <c r="H40" s="207"/>
      <c r="I40" s="207"/>
      <c r="J40" s="207"/>
      <c r="K40" s="2">
        <f>SUM(K41:K46)</f>
        <v>13955380</v>
      </c>
    </row>
    <row r="41" spans="2:11" s="78" customFormat="1" ht="24">
      <c r="B41" s="222" t="s">
        <v>46</v>
      </c>
      <c r="C41" s="222"/>
      <c r="D41" s="96" t="s">
        <v>23</v>
      </c>
      <c r="E41" s="97">
        <v>1</v>
      </c>
      <c r="F41" s="112">
        <v>2005</v>
      </c>
      <c r="G41" s="97" t="s">
        <v>47</v>
      </c>
      <c r="H41" s="95" t="s">
        <v>47</v>
      </c>
      <c r="I41" s="98">
        <v>12509190</v>
      </c>
      <c r="J41" s="98">
        <v>10400000</v>
      </c>
      <c r="K41" s="5">
        <f aca="true" t="shared" si="2" ref="K41:K46">E41*(I41-J41)</f>
        <v>2109190</v>
      </c>
    </row>
    <row r="42" spans="2:11" s="78" customFormat="1" ht="24">
      <c r="B42" s="222" t="s">
        <v>46</v>
      </c>
      <c r="C42" s="222"/>
      <c r="D42" s="96" t="s">
        <v>23</v>
      </c>
      <c r="E42" s="97">
        <v>1</v>
      </c>
      <c r="F42" s="112">
        <v>2006</v>
      </c>
      <c r="G42" s="97" t="s">
        <v>48</v>
      </c>
      <c r="H42" s="95" t="s">
        <v>48</v>
      </c>
      <c r="I42" s="98">
        <v>12509190</v>
      </c>
      <c r="J42" s="98">
        <v>10400000</v>
      </c>
      <c r="K42" s="5">
        <f t="shared" si="2"/>
        <v>2109190</v>
      </c>
    </row>
    <row r="43" spans="2:11" s="78" customFormat="1" ht="12">
      <c r="B43" s="222" t="s">
        <v>46</v>
      </c>
      <c r="C43" s="222"/>
      <c r="D43" s="96" t="s">
        <v>25</v>
      </c>
      <c r="E43" s="97">
        <v>1</v>
      </c>
      <c r="F43" s="112">
        <v>2004</v>
      </c>
      <c r="G43" s="97" t="s">
        <v>49</v>
      </c>
      <c r="H43" s="95" t="s">
        <v>49</v>
      </c>
      <c r="I43" s="98">
        <v>2434250</v>
      </c>
      <c r="J43" s="98">
        <v>0</v>
      </c>
      <c r="K43" s="5">
        <f t="shared" si="2"/>
        <v>2434250</v>
      </c>
    </row>
    <row r="44" spans="2:11" s="78" customFormat="1" ht="12">
      <c r="B44" s="222" t="s">
        <v>46</v>
      </c>
      <c r="C44" s="222"/>
      <c r="D44" s="96" t="s">
        <v>25</v>
      </c>
      <c r="E44" s="97">
        <v>1</v>
      </c>
      <c r="F44" s="112">
        <v>2006</v>
      </c>
      <c r="G44" s="97" t="s">
        <v>50</v>
      </c>
      <c r="H44" s="95" t="s">
        <v>50</v>
      </c>
      <c r="I44" s="98">
        <v>2434250</v>
      </c>
      <c r="J44" s="98">
        <v>0</v>
      </c>
      <c r="K44" s="5">
        <f t="shared" si="2"/>
        <v>2434250</v>
      </c>
    </row>
    <row r="45" spans="2:11" s="78" customFormat="1" ht="12">
      <c r="B45" s="222" t="s">
        <v>46</v>
      </c>
      <c r="C45" s="222"/>
      <c r="D45" s="96" t="s">
        <v>25</v>
      </c>
      <c r="E45" s="97">
        <v>1</v>
      </c>
      <c r="F45" s="112">
        <v>2004</v>
      </c>
      <c r="G45" s="97" t="s">
        <v>51</v>
      </c>
      <c r="H45" s="95" t="s">
        <v>51</v>
      </c>
      <c r="I45" s="98">
        <v>2434250</v>
      </c>
      <c r="J45" s="98">
        <v>0</v>
      </c>
      <c r="K45" s="5">
        <f t="shared" si="2"/>
        <v>2434250</v>
      </c>
    </row>
    <row r="46" spans="2:11" s="78" customFormat="1" ht="12">
      <c r="B46" s="222" t="s">
        <v>46</v>
      </c>
      <c r="C46" s="222"/>
      <c r="D46" s="96" t="s">
        <v>25</v>
      </c>
      <c r="E46" s="97">
        <v>1</v>
      </c>
      <c r="F46" s="112">
        <v>2006</v>
      </c>
      <c r="G46" s="97" t="s">
        <v>52</v>
      </c>
      <c r="H46" s="95" t="s">
        <v>52</v>
      </c>
      <c r="I46" s="98">
        <v>2434250</v>
      </c>
      <c r="J46" s="98">
        <v>0</v>
      </c>
      <c r="K46" s="5">
        <f t="shared" si="2"/>
        <v>2434250</v>
      </c>
    </row>
    <row r="47" spans="2:11" s="78" customFormat="1" ht="12">
      <c r="B47" s="207" t="s">
        <v>53</v>
      </c>
      <c r="C47" s="207"/>
      <c r="D47" s="207"/>
      <c r="E47" s="207"/>
      <c r="F47" s="207"/>
      <c r="G47" s="207"/>
      <c r="H47" s="207"/>
      <c r="I47" s="207"/>
      <c r="J47" s="207"/>
      <c r="K47" s="2">
        <f>+K48+K49</f>
        <v>4543440</v>
      </c>
    </row>
    <row r="48" spans="2:11" s="78" customFormat="1" ht="24">
      <c r="B48" s="222" t="s">
        <v>54</v>
      </c>
      <c r="C48" s="222"/>
      <c r="D48" s="91" t="s">
        <v>23</v>
      </c>
      <c r="E48" s="6">
        <v>1</v>
      </c>
      <c r="F48" s="117">
        <v>2006</v>
      </c>
      <c r="G48" s="6" t="s">
        <v>55</v>
      </c>
      <c r="H48" s="121">
        <v>161342</v>
      </c>
      <c r="I48" s="4">
        <v>12509190</v>
      </c>
      <c r="J48" s="4">
        <v>10400000</v>
      </c>
      <c r="K48" s="5">
        <f>+I48-J48</f>
        <v>2109190</v>
      </c>
    </row>
    <row r="49" spans="2:11" s="78" customFormat="1" ht="12">
      <c r="B49" s="222" t="s">
        <v>54</v>
      </c>
      <c r="C49" s="222"/>
      <c r="D49" s="96" t="s">
        <v>25</v>
      </c>
      <c r="E49" s="97">
        <v>1</v>
      </c>
      <c r="F49" s="112">
        <v>2007</v>
      </c>
      <c r="G49" s="97" t="s">
        <v>56</v>
      </c>
      <c r="H49" s="95">
        <v>11789</v>
      </c>
      <c r="I49" s="98">
        <v>2434250</v>
      </c>
      <c r="J49" s="98">
        <v>0</v>
      </c>
      <c r="K49" s="5">
        <f>+I49-J49</f>
        <v>2434250</v>
      </c>
    </row>
    <row r="50" spans="2:11" s="78" customFormat="1" ht="12">
      <c r="B50" s="207" t="s">
        <v>57</v>
      </c>
      <c r="C50" s="207"/>
      <c r="D50" s="207"/>
      <c r="E50" s="207"/>
      <c r="F50" s="207"/>
      <c r="G50" s="207"/>
      <c r="H50" s="207"/>
      <c r="I50" s="207"/>
      <c r="J50" s="207"/>
      <c r="K50" s="2">
        <f>+K51</f>
        <v>2434250</v>
      </c>
    </row>
    <row r="51" spans="2:11" s="78" customFormat="1" ht="12">
      <c r="B51" s="209" t="s">
        <v>58</v>
      </c>
      <c r="C51" s="209"/>
      <c r="D51" s="96" t="s">
        <v>25</v>
      </c>
      <c r="E51" s="97">
        <v>1</v>
      </c>
      <c r="F51" s="112">
        <v>2004</v>
      </c>
      <c r="G51" s="97">
        <v>1021</v>
      </c>
      <c r="H51" s="95">
        <v>1021</v>
      </c>
      <c r="I51" s="98">
        <v>2434250</v>
      </c>
      <c r="J51" s="98">
        <v>0</v>
      </c>
      <c r="K51" s="5">
        <f>E51*(I51-J51)</f>
        <v>2434250</v>
      </c>
    </row>
    <row r="52" spans="2:11" s="78" customFormat="1" ht="12">
      <c r="B52" s="207" t="s">
        <v>59</v>
      </c>
      <c r="C52" s="207"/>
      <c r="D52" s="207"/>
      <c r="E52" s="207"/>
      <c r="F52" s="207"/>
      <c r="G52" s="207"/>
      <c r="H52" s="207"/>
      <c r="I52" s="207"/>
      <c r="J52" s="207"/>
      <c r="K52" s="2">
        <f>+K53</f>
        <v>2434250</v>
      </c>
    </row>
    <row r="53" spans="2:11" s="78" customFormat="1" ht="12">
      <c r="B53" s="209" t="s">
        <v>60</v>
      </c>
      <c r="C53" s="209"/>
      <c r="D53" s="144" t="s">
        <v>25</v>
      </c>
      <c r="E53" s="97">
        <v>1</v>
      </c>
      <c r="F53" s="145">
        <v>2002</v>
      </c>
      <c r="G53" s="97">
        <v>935</v>
      </c>
      <c r="H53" s="146">
        <v>935</v>
      </c>
      <c r="I53" s="5">
        <v>2434250</v>
      </c>
      <c r="J53" s="5">
        <v>0</v>
      </c>
      <c r="K53" s="5">
        <f>E53*(I53-J53)</f>
        <v>2434250</v>
      </c>
    </row>
    <row r="54" spans="2:11" s="78" customFormat="1" ht="12">
      <c r="B54" s="207" t="s">
        <v>61</v>
      </c>
      <c r="C54" s="207"/>
      <c r="D54" s="207"/>
      <c r="E54" s="207"/>
      <c r="F54" s="207"/>
      <c r="G54" s="207"/>
      <c r="H54" s="207"/>
      <c r="I54" s="207"/>
      <c r="J54" s="207"/>
      <c r="K54" s="2">
        <f>+K55+K56+K57+K58+K59</f>
        <v>11846190</v>
      </c>
    </row>
    <row r="55" spans="2:11" s="78" customFormat="1" ht="12">
      <c r="B55" s="221" t="s">
        <v>62</v>
      </c>
      <c r="C55" s="221"/>
      <c r="D55" s="3" t="s">
        <v>25</v>
      </c>
      <c r="E55" s="6">
        <v>1</v>
      </c>
      <c r="F55" s="110">
        <v>2005</v>
      </c>
      <c r="G55" s="6" t="s">
        <v>63</v>
      </c>
      <c r="H55" s="120" t="s">
        <v>63</v>
      </c>
      <c r="I55" s="4">
        <v>2434250</v>
      </c>
      <c r="J55" s="4">
        <v>0</v>
      </c>
      <c r="K55" s="5">
        <f>E55*(I55-J55)</f>
        <v>2434250</v>
      </c>
    </row>
    <row r="56" spans="2:11" s="78" customFormat="1" ht="12">
      <c r="B56" s="221" t="s">
        <v>62</v>
      </c>
      <c r="C56" s="221"/>
      <c r="D56" s="3" t="s">
        <v>25</v>
      </c>
      <c r="E56" s="6">
        <v>1</v>
      </c>
      <c r="F56" s="110">
        <v>2005</v>
      </c>
      <c r="G56" s="6" t="s">
        <v>64</v>
      </c>
      <c r="H56" s="120" t="s">
        <v>64</v>
      </c>
      <c r="I56" s="4">
        <v>2434250</v>
      </c>
      <c r="J56" s="4">
        <v>0</v>
      </c>
      <c r="K56" s="5">
        <f>E56*(I56-J56)</f>
        <v>2434250</v>
      </c>
    </row>
    <row r="57" spans="2:11" s="78" customFormat="1" ht="12">
      <c r="B57" s="221" t="s">
        <v>62</v>
      </c>
      <c r="C57" s="221"/>
      <c r="D57" s="3" t="s">
        <v>25</v>
      </c>
      <c r="E57" s="6">
        <v>1</v>
      </c>
      <c r="F57" s="110">
        <v>1998</v>
      </c>
      <c r="G57" s="6" t="s">
        <v>65</v>
      </c>
      <c r="H57" s="120" t="s">
        <v>65</v>
      </c>
      <c r="I57" s="4">
        <v>2434250</v>
      </c>
      <c r="J57" s="4">
        <v>0</v>
      </c>
      <c r="K57" s="5">
        <f>E57*(I57-J57)</f>
        <v>2434250</v>
      </c>
    </row>
    <row r="58" spans="2:11" s="78" customFormat="1" ht="24">
      <c r="B58" s="209" t="s">
        <v>66</v>
      </c>
      <c r="C58" s="209"/>
      <c r="D58" s="99" t="s">
        <v>23</v>
      </c>
      <c r="E58" s="100">
        <v>1</v>
      </c>
      <c r="F58" s="113">
        <v>2005</v>
      </c>
      <c r="G58" s="101">
        <v>1066</v>
      </c>
      <c r="H58" s="123">
        <v>1066</v>
      </c>
      <c r="I58" s="5">
        <v>12509190</v>
      </c>
      <c r="J58" s="5">
        <v>10400000</v>
      </c>
      <c r="K58" s="5">
        <f>E58*(I58-J58)</f>
        <v>2109190</v>
      </c>
    </row>
    <row r="59" spans="2:11" s="78" customFormat="1" ht="12">
      <c r="B59" s="209" t="s">
        <v>66</v>
      </c>
      <c r="C59" s="209"/>
      <c r="D59" s="3" t="s">
        <v>25</v>
      </c>
      <c r="E59" s="6">
        <v>1</v>
      </c>
      <c r="F59" s="110">
        <v>1997</v>
      </c>
      <c r="G59" s="6">
        <v>77516</v>
      </c>
      <c r="H59" s="120">
        <v>77516</v>
      </c>
      <c r="I59" s="4">
        <v>2434250</v>
      </c>
      <c r="J59" s="4">
        <v>0</v>
      </c>
      <c r="K59" s="5">
        <f>E59*(I59-J59)</f>
        <v>2434250</v>
      </c>
    </row>
    <row r="60" spans="2:11" s="78" customFormat="1" ht="12">
      <c r="B60" s="207" t="s">
        <v>210</v>
      </c>
      <c r="C60" s="207"/>
      <c r="D60" s="207"/>
      <c r="E60" s="207"/>
      <c r="F60" s="207"/>
      <c r="G60" s="207"/>
      <c r="H60" s="207"/>
      <c r="I60" s="207"/>
      <c r="J60" s="207"/>
      <c r="K60" s="2">
        <f>SUM(K61:K68)</f>
        <v>19474000</v>
      </c>
    </row>
    <row r="61" spans="2:11" s="78" customFormat="1" ht="12">
      <c r="B61" s="209" t="s">
        <v>209</v>
      </c>
      <c r="C61" s="209"/>
      <c r="D61" s="3" t="s">
        <v>25</v>
      </c>
      <c r="E61" s="6">
        <v>1</v>
      </c>
      <c r="F61" s="110">
        <v>1998</v>
      </c>
      <c r="G61" s="6" t="s">
        <v>67</v>
      </c>
      <c r="H61" s="120">
        <v>777</v>
      </c>
      <c r="I61" s="4">
        <v>2434250</v>
      </c>
      <c r="J61" s="4">
        <v>0</v>
      </c>
      <c r="K61" s="5">
        <f aca="true" t="shared" si="3" ref="K61:K71">E61*(I61-J61)</f>
        <v>2434250</v>
      </c>
    </row>
    <row r="62" spans="2:11" s="78" customFormat="1" ht="12">
      <c r="B62" s="209" t="s">
        <v>209</v>
      </c>
      <c r="C62" s="209"/>
      <c r="D62" s="3" t="s">
        <v>25</v>
      </c>
      <c r="E62" s="88">
        <v>1</v>
      </c>
      <c r="F62" s="116">
        <v>2002</v>
      </c>
      <c r="G62" s="89" t="s">
        <v>68</v>
      </c>
      <c r="H62" s="119">
        <v>934</v>
      </c>
      <c r="I62" s="4">
        <v>2434250</v>
      </c>
      <c r="J62" s="4">
        <v>0</v>
      </c>
      <c r="K62" s="5">
        <f t="shared" si="3"/>
        <v>2434250</v>
      </c>
    </row>
    <row r="63" spans="2:11" s="78" customFormat="1" ht="12">
      <c r="B63" s="209" t="s">
        <v>209</v>
      </c>
      <c r="C63" s="209"/>
      <c r="D63" s="3" t="s">
        <v>25</v>
      </c>
      <c r="E63" s="88">
        <v>1</v>
      </c>
      <c r="F63" s="116">
        <v>2002</v>
      </c>
      <c r="G63" s="89" t="s">
        <v>69</v>
      </c>
      <c r="H63" s="119">
        <v>941</v>
      </c>
      <c r="I63" s="4">
        <v>2434250</v>
      </c>
      <c r="J63" s="4">
        <v>0</v>
      </c>
      <c r="K63" s="5">
        <f t="shared" si="3"/>
        <v>2434250</v>
      </c>
    </row>
    <row r="64" spans="2:11" s="78" customFormat="1" ht="12">
      <c r="B64" s="209" t="s">
        <v>209</v>
      </c>
      <c r="C64" s="209"/>
      <c r="D64" s="3" t="s">
        <v>25</v>
      </c>
      <c r="E64" s="88">
        <v>1</v>
      </c>
      <c r="F64" s="116">
        <v>2002</v>
      </c>
      <c r="G64" s="89" t="s">
        <v>70</v>
      </c>
      <c r="H64" s="119"/>
      <c r="I64" s="4">
        <v>2434250</v>
      </c>
      <c r="J64" s="4">
        <v>0</v>
      </c>
      <c r="K64" s="5">
        <f t="shared" si="3"/>
        <v>2434250</v>
      </c>
    </row>
    <row r="65" spans="2:11" s="78" customFormat="1" ht="12">
      <c r="B65" s="209" t="s">
        <v>209</v>
      </c>
      <c r="C65" s="209"/>
      <c r="D65" s="91" t="s">
        <v>25</v>
      </c>
      <c r="E65" s="6">
        <v>1</v>
      </c>
      <c r="F65" s="117">
        <v>2005</v>
      </c>
      <c r="G65" s="6" t="s">
        <v>71</v>
      </c>
      <c r="H65" s="121"/>
      <c r="I65" s="4">
        <v>2434250</v>
      </c>
      <c r="J65" s="4">
        <v>0</v>
      </c>
      <c r="K65" s="5">
        <f t="shared" si="3"/>
        <v>2434250</v>
      </c>
    </row>
    <row r="66" spans="2:11" s="78" customFormat="1" ht="12">
      <c r="B66" s="209" t="s">
        <v>209</v>
      </c>
      <c r="C66" s="209"/>
      <c r="D66" s="91" t="s">
        <v>25</v>
      </c>
      <c r="E66" s="6">
        <v>1</v>
      </c>
      <c r="F66" s="113">
        <v>2005</v>
      </c>
      <c r="G66" s="101" t="s">
        <v>72</v>
      </c>
      <c r="H66" s="123"/>
      <c r="I66" s="5">
        <v>2434250</v>
      </c>
      <c r="J66" s="5">
        <v>0</v>
      </c>
      <c r="K66" s="5">
        <f t="shared" si="3"/>
        <v>2434250</v>
      </c>
    </row>
    <row r="67" spans="2:11" s="78" customFormat="1" ht="12">
      <c r="B67" s="209" t="s">
        <v>209</v>
      </c>
      <c r="C67" s="209"/>
      <c r="D67" s="91" t="s">
        <v>25</v>
      </c>
      <c r="E67" s="6">
        <v>1</v>
      </c>
      <c r="F67" s="113">
        <v>2005</v>
      </c>
      <c r="G67" s="101" t="s">
        <v>73</v>
      </c>
      <c r="H67" s="123"/>
      <c r="I67" s="5">
        <v>2434250</v>
      </c>
      <c r="J67" s="5">
        <v>0</v>
      </c>
      <c r="K67" s="5">
        <f t="shared" si="3"/>
        <v>2434250</v>
      </c>
    </row>
    <row r="68" spans="2:11" s="78" customFormat="1" ht="12">
      <c r="B68" s="209" t="s">
        <v>209</v>
      </c>
      <c r="C68" s="209"/>
      <c r="D68" s="91" t="s">
        <v>25</v>
      </c>
      <c r="E68" s="6">
        <v>1</v>
      </c>
      <c r="F68" s="113">
        <v>2005</v>
      </c>
      <c r="G68" s="101" t="s">
        <v>74</v>
      </c>
      <c r="H68" s="123"/>
      <c r="I68" s="5">
        <v>2434250</v>
      </c>
      <c r="J68" s="5">
        <v>0</v>
      </c>
      <c r="K68" s="5">
        <f t="shared" si="3"/>
        <v>2434250</v>
      </c>
    </row>
    <row r="69" spans="2:11" s="78" customFormat="1" ht="12">
      <c r="B69" s="207" t="s">
        <v>75</v>
      </c>
      <c r="C69" s="207"/>
      <c r="D69" s="207"/>
      <c r="E69" s="207"/>
      <c r="F69" s="207"/>
      <c r="G69" s="207"/>
      <c r="H69" s="207"/>
      <c r="I69" s="207"/>
      <c r="J69" s="207"/>
      <c r="K69" s="2">
        <f>+K70+K71</f>
        <v>4218380</v>
      </c>
    </row>
    <row r="70" spans="2:11" s="78" customFormat="1" ht="24">
      <c r="B70" s="220" t="s">
        <v>75</v>
      </c>
      <c r="C70" s="220"/>
      <c r="D70" s="99" t="s">
        <v>23</v>
      </c>
      <c r="E70" s="100">
        <v>1</v>
      </c>
      <c r="F70" s="113">
        <v>2005</v>
      </c>
      <c r="G70" s="101" t="s">
        <v>76</v>
      </c>
      <c r="H70" s="123"/>
      <c r="I70" s="5">
        <v>12509190</v>
      </c>
      <c r="J70" s="5">
        <v>10400000</v>
      </c>
      <c r="K70" s="5">
        <f t="shared" si="3"/>
        <v>2109190</v>
      </c>
    </row>
    <row r="71" spans="2:11" s="78" customFormat="1" ht="24">
      <c r="B71" s="220" t="s">
        <v>75</v>
      </c>
      <c r="C71" s="220"/>
      <c r="D71" s="99" t="s">
        <v>23</v>
      </c>
      <c r="E71" s="100">
        <v>1</v>
      </c>
      <c r="F71" s="113">
        <v>2006</v>
      </c>
      <c r="G71" s="101" t="s">
        <v>77</v>
      </c>
      <c r="H71" s="123"/>
      <c r="I71" s="5">
        <v>12509190</v>
      </c>
      <c r="J71" s="5">
        <v>10400000</v>
      </c>
      <c r="K71" s="5">
        <f t="shared" si="3"/>
        <v>2109190</v>
      </c>
    </row>
    <row r="72" spans="2:12" s="78" customFormat="1" ht="26.25" customHeight="1">
      <c r="B72" s="210" t="s">
        <v>78</v>
      </c>
      <c r="C72" s="210"/>
      <c r="D72" s="210"/>
      <c r="E72" s="210"/>
      <c r="F72" s="210"/>
      <c r="G72" s="210"/>
      <c r="H72" s="210"/>
      <c r="I72" s="210"/>
      <c r="J72" s="210"/>
      <c r="K72" s="82">
        <f>+K73+K74+K75+K76+K77+K84+K101</f>
        <v>104748230</v>
      </c>
      <c r="L72" s="165"/>
    </row>
    <row r="73" spans="2:11" s="1" customFormat="1" ht="12" customHeight="1">
      <c r="B73" s="219" t="s">
        <v>11</v>
      </c>
      <c r="C73" s="219"/>
      <c r="D73" s="83" t="s">
        <v>15</v>
      </c>
      <c r="E73" s="84">
        <v>1</v>
      </c>
      <c r="F73" s="115"/>
      <c r="G73" s="85"/>
      <c r="H73" s="118"/>
      <c r="I73" s="86">
        <v>21677620</v>
      </c>
      <c r="J73" s="86">
        <v>9487500</v>
      </c>
      <c r="K73" s="87">
        <f>+I73-J73</f>
        <v>12190120</v>
      </c>
    </row>
    <row r="74" spans="2:11" s="1" customFormat="1" ht="24">
      <c r="B74" s="219" t="s">
        <v>10</v>
      </c>
      <c r="C74" s="219"/>
      <c r="D74" s="83" t="s">
        <v>15</v>
      </c>
      <c r="E74" s="84">
        <v>1</v>
      </c>
      <c r="F74" s="115"/>
      <c r="G74" s="85"/>
      <c r="H74" s="118"/>
      <c r="I74" s="86">
        <v>21677620</v>
      </c>
      <c r="J74" s="86">
        <v>9487500</v>
      </c>
      <c r="K74" s="87">
        <f>+I74-J74</f>
        <v>12190120</v>
      </c>
    </row>
    <row r="75" spans="2:11" s="1" customFormat="1" ht="24">
      <c r="B75" s="219" t="s">
        <v>12</v>
      </c>
      <c r="C75" s="219"/>
      <c r="D75" s="83" t="s">
        <v>15</v>
      </c>
      <c r="E75" s="84">
        <v>1</v>
      </c>
      <c r="F75" s="115"/>
      <c r="G75" s="85"/>
      <c r="H75" s="118"/>
      <c r="I75" s="86">
        <v>21677620</v>
      </c>
      <c r="J75" s="86">
        <v>9487500</v>
      </c>
      <c r="K75" s="87">
        <f>+I75-J75</f>
        <v>12190120</v>
      </c>
    </row>
    <row r="76" spans="2:11" s="1" customFormat="1" ht="24">
      <c r="B76" s="219" t="s">
        <v>9</v>
      </c>
      <c r="C76" s="219"/>
      <c r="D76" s="83" t="s">
        <v>15</v>
      </c>
      <c r="E76" s="84">
        <v>1</v>
      </c>
      <c r="F76" s="115"/>
      <c r="G76" s="85"/>
      <c r="H76" s="118"/>
      <c r="I76" s="86">
        <v>21677620</v>
      </c>
      <c r="J76" s="86">
        <v>9487500</v>
      </c>
      <c r="K76" s="87">
        <f>+I76-J76</f>
        <v>12190120</v>
      </c>
    </row>
    <row r="77" spans="2:11" s="78" customFormat="1" ht="12">
      <c r="B77" s="207" t="s">
        <v>24</v>
      </c>
      <c r="C77" s="207"/>
      <c r="D77" s="207"/>
      <c r="E77" s="207"/>
      <c r="F77" s="207"/>
      <c r="G77" s="207"/>
      <c r="H77" s="207"/>
      <c r="I77" s="207"/>
      <c r="J77" s="207"/>
      <c r="K77" s="2">
        <f>+K78+K79+K80+K81+K82+K83</f>
        <v>14605500</v>
      </c>
    </row>
    <row r="78" spans="2:11" s="78" customFormat="1" ht="12">
      <c r="B78" s="209" t="s">
        <v>190</v>
      </c>
      <c r="C78" s="209"/>
      <c r="D78" s="3" t="s">
        <v>25</v>
      </c>
      <c r="E78" s="6">
        <v>1</v>
      </c>
      <c r="F78" s="110">
        <v>2003</v>
      </c>
      <c r="G78" s="6">
        <v>983</v>
      </c>
      <c r="H78" s="120">
        <v>983</v>
      </c>
      <c r="I78" s="4">
        <v>2434250</v>
      </c>
      <c r="J78" s="4">
        <v>0</v>
      </c>
      <c r="K78" s="5">
        <f aca="true" t="shared" si="4" ref="K78:K83">E78*(I78-J78)</f>
        <v>2434250</v>
      </c>
    </row>
    <row r="79" spans="2:11" s="78" customFormat="1" ht="12">
      <c r="B79" s="209" t="s">
        <v>190</v>
      </c>
      <c r="C79" s="209"/>
      <c r="D79" s="3" t="s">
        <v>25</v>
      </c>
      <c r="E79" s="6">
        <v>1</v>
      </c>
      <c r="F79" s="110">
        <v>2003</v>
      </c>
      <c r="G79" s="6">
        <v>986</v>
      </c>
      <c r="H79" s="120">
        <v>986</v>
      </c>
      <c r="I79" s="4">
        <v>2434250</v>
      </c>
      <c r="J79" s="4">
        <v>0</v>
      </c>
      <c r="K79" s="5">
        <f t="shared" si="4"/>
        <v>2434250</v>
      </c>
    </row>
    <row r="80" spans="2:11" s="78" customFormat="1" ht="12">
      <c r="B80" s="209" t="s">
        <v>190</v>
      </c>
      <c r="C80" s="209"/>
      <c r="D80" s="3" t="s">
        <v>25</v>
      </c>
      <c r="E80" s="6">
        <v>1</v>
      </c>
      <c r="F80" s="110">
        <v>2003</v>
      </c>
      <c r="G80" s="6">
        <v>977</v>
      </c>
      <c r="H80" s="120">
        <v>977</v>
      </c>
      <c r="I80" s="4">
        <v>2434250</v>
      </c>
      <c r="J80" s="4">
        <v>0</v>
      </c>
      <c r="K80" s="5">
        <f t="shared" si="4"/>
        <v>2434250</v>
      </c>
    </row>
    <row r="81" spans="2:11" s="78" customFormat="1" ht="12">
      <c r="B81" s="209" t="s">
        <v>190</v>
      </c>
      <c r="C81" s="209"/>
      <c r="D81" s="3" t="s">
        <v>25</v>
      </c>
      <c r="E81" s="6">
        <v>1</v>
      </c>
      <c r="F81" s="110">
        <v>1998</v>
      </c>
      <c r="G81" s="6">
        <v>773</v>
      </c>
      <c r="H81" s="120">
        <v>773</v>
      </c>
      <c r="I81" s="4">
        <v>2434250</v>
      </c>
      <c r="J81" s="4">
        <v>0</v>
      </c>
      <c r="K81" s="5">
        <f t="shared" si="4"/>
        <v>2434250</v>
      </c>
    </row>
    <row r="82" spans="2:11" s="78" customFormat="1" ht="12">
      <c r="B82" s="209" t="s">
        <v>190</v>
      </c>
      <c r="C82" s="209"/>
      <c r="D82" s="3" t="s">
        <v>25</v>
      </c>
      <c r="E82" s="6">
        <v>1</v>
      </c>
      <c r="F82" s="110">
        <v>2004</v>
      </c>
      <c r="G82" s="6">
        <v>1025</v>
      </c>
      <c r="H82" s="120">
        <v>1025</v>
      </c>
      <c r="I82" s="4">
        <v>2434250</v>
      </c>
      <c r="J82" s="4">
        <v>0</v>
      </c>
      <c r="K82" s="5">
        <f t="shared" si="4"/>
        <v>2434250</v>
      </c>
    </row>
    <row r="83" spans="2:11" s="78" customFormat="1" ht="12">
      <c r="B83" s="209" t="s">
        <v>190</v>
      </c>
      <c r="C83" s="209"/>
      <c r="D83" s="3" t="s">
        <v>25</v>
      </c>
      <c r="E83" s="6">
        <v>1</v>
      </c>
      <c r="F83" s="110">
        <v>2004</v>
      </c>
      <c r="G83" s="6">
        <v>1013</v>
      </c>
      <c r="H83" s="120">
        <v>1013</v>
      </c>
      <c r="I83" s="4">
        <v>2434250</v>
      </c>
      <c r="J83" s="4">
        <v>0</v>
      </c>
      <c r="K83" s="5">
        <f t="shared" si="4"/>
        <v>2434250</v>
      </c>
    </row>
    <row r="84" spans="2:11" s="81" customFormat="1" ht="12">
      <c r="B84" s="207" t="s">
        <v>79</v>
      </c>
      <c r="C84" s="207"/>
      <c r="D84" s="207"/>
      <c r="E84" s="207"/>
      <c r="F84" s="207"/>
      <c r="G84" s="207"/>
      <c r="H84" s="207"/>
      <c r="I84" s="207"/>
      <c r="J84" s="207"/>
      <c r="K84" s="2">
        <f>SUM(K85:K100)</f>
        <v>38948000</v>
      </c>
    </row>
    <row r="85" spans="2:11" s="81" customFormat="1" ht="12">
      <c r="B85" s="209" t="s">
        <v>190</v>
      </c>
      <c r="C85" s="209"/>
      <c r="D85" s="91" t="s">
        <v>25</v>
      </c>
      <c r="E85" s="6">
        <v>1</v>
      </c>
      <c r="F85" s="113">
        <v>1998</v>
      </c>
      <c r="G85" s="101">
        <v>780</v>
      </c>
      <c r="H85" s="123">
        <v>780</v>
      </c>
      <c r="I85" s="5">
        <v>2434250</v>
      </c>
      <c r="J85" s="5">
        <v>0</v>
      </c>
      <c r="K85" s="5">
        <f aca="true" t="shared" si="5" ref="K85:K100">E85*(I85-J85)</f>
        <v>2434250</v>
      </c>
    </row>
    <row r="86" spans="2:11" s="81" customFormat="1" ht="12">
      <c r="B86" s="209" t="s">
        <v>190</v>
      </c>
      <c r="C86" s="209"/>
      <c r="D86" s="91" t="s">
        <v>25</v>
      </c>
      <c r="E86" s="6">
        <v>1</v>
      </c>
      <c r="F86" s="113">
        <v>2002</v>
      </c>
      <c r="G86" s="101">
        <v>954</v>
      </c>
      <c r="H86" s="123">
        <v>954</v>
      </c>
      <c r="I86" s="5">
        <v>2434250</v>
      </c>
      <c r="J86" s="5">
        <v>0</v>
      </c>
      <c r="K86" s="5">
        <f t="shared" si="5"/>
        <v>2434250</v>
      </c>
    </row>
    <row r="87" spans="2:11" s="81" customFormat="1" ht="12">
      <c r="B87" s="209" t="s">
        <v>190</v>
      </c>
      <c r="C87" s="209"/>
      <c r="D87" s="91" t="s">
        <v>25</v>
      </c>
      <c r="E87" s="6">
        <v>1</v>
      </c>
      <c r="F87" s="113">
        <v>1998</v>
      </c>
      <c r="G87" s="101">
        <v>758</v>
      </c>
      <c r="H87" s="123">
        <v>758</v>
      </c>
      <c r="I87" s="5">
        <v>2434250</v>
      </c>
      <c r="J87" s="5">
        <v>0</v>
      </c>
      <c r="K87" s="5">
        <f t="shared" si="5"/>
        <v>2434250</v>
      </c>
    </row>
    <row r="88" spans="2:11" s="81" customFormat="1" ht="12">
      <c r="B88" s="209" t="s">
        <v>190</v>
      </c>
      <c r="C88" s="209"/>
      <c r="D88" s="91" t="s">
        <v>25</v>
      </c>
      <c r="E88" s="6">
        <v>1</v>
      </c>
      <c r="F88" s="113">
        <v>1998</v>
      </c>
      <c r="G88" s="101">
        <v>763</v>
      </c>
      <c r="H88" s="123">
        <v>763</v>
      </c>
      <c r="I88" s="5">
        <v>2434250</v>
      </c>
      <c r="J88" s="5">
        <v>0</v>
      </c>
      <c r="K88" s="5">
        <f t="shared" si="5"/>
        <v>2434250</v>
      </c>
    </row>
    <row r="89" spans="2:11" s="81" customFormat="1" ht="12">
      <c r="B89" s="209" t="s">
        <v>190</v>
      </c>
      <c r="C89" s="209"/>
      <c r="D89" s="91" t="s">
        <v>25</v>
      </c>
      <c r="E89" s="6">
        <v>1</v>
      </c>
      <c r="F89" s="113">
        <v>1998</v>
      </c>
      <c r="G89" s="101">
        <v>793</v>
      </c>
      <c r="H89" s="123">
        <v>793</v>
      </c>
      <c r="I89" s="5">
        <v>2434250</v>
      </c>
      <c r="J89" s="5">
        <v>0</v>
      </c>
      <c r="K89" s="5">
        <f t="shared" si="5"/>
        <v>2434250</v>
      </c>
    </row>
    <row r="90" spans="2:11" s="81" customFormat="1" ht="12">
      <c r="B90" s="209" t="s">
        <v>190</v>
      </c>
      <c r="C90" s="209"/>
      <c r="D90" s="91" t="s">
        <v>25</v>
      </c>
      <c r="E90" s="6">
        <v>1</v>
      </c>
      <c r="F90" s="113">
        <v>1998</v>
      </c>
      <c r="G90" s="101">
        <v>752</v>
      </c>
      <c r="H90" s="123">
        <v>752</v>
      </c>
      <c r="I90" s="5">
        <v>2434250</v>
      </c>
      <c r="J90" s="5">
        <v>0</v>
      </c>
      <c r="K90" s="5">
        <f t="shared" si="5"/>
        <v>2434250</v>
      </c>
    </row>
    <row r="91" spans="2:11" s="81" customFormat="1" ht="12">
      <c r="B91" s="209" t="s">
        <v>190</v>
      </c>
      <c r="C91" s="209"/>
      <c r="D91" s="91" t="s">
        <v>25</v>
      </c>
      <c r="E91" s="6">
        <v>1</v>
      </c>
      <c r="F91" s="113">
        <v>1996</v>
      </c>
      <c r="G91" s="101">
        <v>672</v>
      </c>
      <c r="H91" s="123">
        <v>672</v>
      </c>
      <c r="I91" s="5">
        <v>2434250</v>
      </c>
      <c r="J91" s="5">
        <v>0</v>
      </c>
      <c r="K91" s="5">
        <f t="shared" si="5"/>
        <v>2434250</v>
      </c>
    </row>
    <row r="92" spans="2:11" s="81" customFormat="1" ht="12">
      <c r="B92" s="209" t="s">
        <v>190</v>
      </c>
      <c r="C92" s="209"/>
      <c r="D92" s="91" t="s">
        <v>25</v>
      </c>
      <c r="E92" s="6">
        <v>1</v>
      </c>
      <c r="F92" s="113">
        <v>2002</v>
      </c>
      <c r="G92" s="101">
        <v>942</v>
      </c>
      <c r="H92" s="123">
        <v>942</v>
      </c>
      <c r="I92" s="5">
        <v>2434250</v>
      </c>
      <c r="J92" s="5">
        <v>0</v>
      </c>
      <c r="K92" s="5">
        <f t="shared" si="5"/>
        <v>2434250</v>
      </c>
    </row>
    <row r="93" spans="2:11" s="81" customFormat="1" ht="12">
      <c r="B93" s="209" t="s">
        <v>190</v>
      </c>
      <c r="C93" s="209"/>
      <c r="D93" s="91" t="s">
        <v>25</v>
      </c>
      <c r="E93" s="6">
        <v>1</v>
      </c>
      <c r="F93" s="113">
        <v>2003</v>
      </c>
      <c r="G93" s="101">
        <v>970</v>
      </c>
      <c r="H93" s="123">
        <v>970</v>
      </c>
      <c r="I93" s="5">
        <v>2434250</v>
      </c>
      <c r="J93" s="5">
        <v>0</v>
      </c>
      <c r="K93" s="5">
        <f t="shared" si="5"/>
        <v>2434250</v>
      </c>
    </row>
    <row r="94" spans="2:11" s="81" customFormat="1" ht="12">
      <c r="B94" s="209" t="s">
        <v>190</v>
      </c>
      <c r="C94" s="209"/>
      <c r="D94" s="91" t="s">
        <v>25</v>
      </c>
      <c r="E94" s="6">
        <v>1</v>
      </c>
      <c r="F94" s="113">
        <v>2003</v>
      </c>
      <c r="G94" s="101">
        <v>975</v>
      </c>
      <c r="H94" s="123">
        <v>975</v>
      </c>
      <c r="I94" s="5">
        <v>2434250</v>
      </c>
      <c r="J94" s="5">
        <v>0</v>
      </c>
      <c r="K94" s="5">
        <f t="shared" si="5"/>
        <v>2434250</v>
      </c>
    </row>
    <row r="95" spans="2:11" s="81" customFormat="1" ht="12">
      <c r="B95" s="209" t="s">
        <v>190</v>
      </c>
      <c r="C95" s="209"/>
      <c r="D95" s="91" t="s">
        <v>25</v>
      </c>
      <c r="E95" s="6">
        <v>1</v>
      </c>
      <c r="F95" s="113">
        <v>2004</v>
      </c>
      <c r="G95" s="101">
        <v>1059</v>
      </c>
      <c r="H95" s="123">
        <v>1059</v>
      </c>
      <c r="I95" s="5">
        <v>2434250</v>
      </c>
      <c r="J95" s="5">
        <v>0</v>
      </c>
      <c r="K95" s="5">
        <f t="shared" si="5"/>
        <v>2434250</v>
      </c>
    </row>
    <row r="96" spans="2:11" s="81" customFormat="1" ht="12">
      <c r="B96" s="209" t="s">
        <v>190</v>
      </c>
      <c r="C96" s="209"/>
      <c r="D96" s="91" t="s">
        <v>25</v>
      </c>
      <c r="E96" s="6">
        <v>1</v>
      </c>
      <c r="F96" s="113">
        <v>2004</v>
      </c>
      <c r="G96" s="101">
        <v>1030</v>
      </c>
      <c r="H96" s="123">
        <v>1030</v>
      </c>
      <c r="I96" s="5">
        <v>2434250</v>
      </c>
      <c r="J96" s="5">
        <v>0</v>
      </c>
      <c r="K96" s="5">
        <f t="shared" si="5"/>
        <v>2434250</v>
      </c>
    </row>
    <row r="97" spans="2:11" s="81" customFormat="1" ht="12">
      <c r="B97" s="209" t="s">
        <v>190</v>
      </c>
      <c r="C97" s="209"/>
      <c r="D97" s="91" t="s">
        <v>25</v>
      </c>
      <c r="E97" s="6">
        <v>1</v>
      </c>
      <c r="F97" s="113">
        <v>2004</v>
      </c>
      <c r="G97" s="101">
        <v>1031</v>
      </c>
      <c r="H97" s="123">
        <v>1031</v>
      </c>
      <c r="I97" s="5">
        <v>2434250</v>
      </c>
      <c r="J97" s="5">
        <v>0</v>
      </c>
      <c r="K97" s="5">
        <f t="shared" si="5"/>
        <v>2434250</v>
      </c>
    </row>
    <row r="98" spans="2:11" s="81" customFormat="1" ht="12">
      <c r="B98" s="209" t="s">
        <v>190</v>
      </c>
      <c r="C98" s="209"/>
      <c r="D98" s="91" t="s">
        <v>25</v>
      </c>
      <c r="E98" s="6">
        <v>1</v>
      </c>
      <c r="F98" s="113">
        <v>2004</v>
      </c>
      <c r="G98" s="101">
        <v>1024</v>
      </c>
      <c r="H98" s="123">
        <v>1024</v>
      </c>
      <c r="I98" s="5">
        <v>2434250</v>
      </c>
      <c r="J98" s="5">
        <v>0</v>
      </c>
      <c r="K98" s="5">
        <f t="shared" si="5"/>
        <v>2434250</v>
      </c>
    </row>
    <row r="99" spans="2:11" s="81" customFormat="1" ht="12">
      <c r="B99" s="209" t="s">
        <v>190</v>
      </c>
      <c r="C99" s="209"/>
      <c r="D99" s="91" t="s">
        <v>25</v>
      </c>
      <c r="E99" s="6">
        <v>1</v>
      </c>
      <c r="F99" s="113">
        <v>2004</v>
      </c>
      <c r="G99" s="101">
        <v>1012</v>
      </c>
      <c r="H99" s="123">
        <v>1012</v>
      </c>
      <c r="I99" s="5">
        <v>2434250</v>
      </c>
      <c r="J99" s="5">
        <v>0</v>
      </c>
      <c r="K99" s="5">
        <f t="shared" si="5"/>
        <v>2434250</v>
      </c>
    </row>
    <row r="100" spans="2:11" s="81" customFormat="1" ht="12">
      <c r="B100" s="209" t="s">
        <v>190</v>
      </c>
      <c r="C100" s="209"/>
      <c r="D100" s="91" t="s">
        <v>25</v>
      </c>
      <c r="E100" s="6">
        <v>1</v>
      </c>
      <c r="F100" s="113">
        <v>2004</v>
      </c>
      <c r="G100" s="101">
        <v>1028</v>
      </c>
      <c r="H100" s="123">
        <v>1028</v>
      </c>
      <c r="I100" s="5">
        <v>2434250</v>
      </c>
      <c r="J100" s="5">
        <v>0</v>
      </c>
      <c r="K100" s="5">
        <f t="shared" si="5"/>
        <v>2434250</v>
      </c>
    </row>
    <row r="101" spans="2:11" s="81" customFormat="1" ht="12">
      <c r="B101" s="207" t="s">
        <v>191</v>
      </c>
      <c r="C101" s="207"/>
      <c r="D101" s="207"/>
      <c r="E101" s="207"/>
      <c r="F101" s="207"/>
      <c r="G101" s="207"/>
      <c r="H101" s="207"/>
      <c r="I101" s="207"/>
      <c r="J101" s="207"/>
      <c r="K101" s="2">
        <f>+K102</f>
        <v>2434250</v>
      </c>
    </row>
    <row r="102" spans="2:11" s="81" customFormat="1" ht="12">
      <c r="B102" s="209" t="s">
        <v>284</v>
      </c>
      <c r="C102" s="209"/>
      <c r="D102" s="3" t="s">
        <v>25</v>
      </c>
      <c r="E102" s="6">
        <v>1</v>
      </c>
      <c r="F102" s="113">
        <v>1998</v>
      </c>
      <c r="G102" s="101">
        <v>761</v>
      </c>
      <c r="H102" s="123">
        <v>761</v>
      </c>
      <c r="I102" s="5">
        <v>2434250</v>
      </c>
      <c r="J102" s="5">
        <v>0</v>
      </c>
      <c r="K102" s="5">
        <f>+I102</f>
        <v>2434250</v>
      </c>
    </row>
    <row r="103" spans="2:11" s="78" customFormat="1" ht="23.25" customHeight="1">
      <c r="B103" s="210" t="s">
        <v>80</v>
      </c>
      <c r="C103" s="210"/>
      <c r="D103" s="210"/>
      <c r="E103" s="210"/>
      <c r="F103" s="210"/>
      <c r="G103" s="210"/>
      <c r="H103" s="210"/>
      <c r="I103" s="210"/>
      <c r="J103" s="210"/>
      <c r="K103" s="82">
        <f>+K104+K113+K123+K132+K134+K137+K168+K182+K187+K195+K205+K214+K223+K227</f>
        <v>405914269</v>
      </c>
    </row>
    <row r="104" spans="2:11" s="78" customFormat="1" ht="12">
      <c r="B104" s="218" t="s">
        <v>81</v>
      </c>
      <c r="C104" s="218"/>
      <c r="D104" s="217"/>
      <c r="E104" s="217"/>
      <c r="F104" s="217"/>
      <c r="G104" s="217"/>
      <c r="H104" s="217"/>
      <c r="I104" s="217"/>
      <c r="J104" s="217"/>
      <c r="K104" s="102">
        <f>+K105+K106+K107+K108+K109+K110+K111+K112</f>
        <v>23749318</v>
      </c>
    </row>
    <row r="105" spans="2:11" s="78" customFormat="1" ht="12">
      <c r="B105" s="217" t="s">
        <v>82</v>
      </c>
      <c r="C105" s="217"/>
      <c r="D105" s="93" t="s">
        <v>25</v>
      </c>
      <c r="E105" s="94">
        <v>1</v>
      </c>
      <c r="F105" s="147">
        <v>1998</v>
      </c>
      <c r="G105" s="148">
        <v>668</v>
      </c>
      <c r="H105" s="149" t="s">
        <v>83</v>
      </c>
      <c r="I105" s="87">
        <v>2434250</v>
      </c>
      <c r="J105" s="87">
        <v>0</v>
      </c>
      <c r="K105" s="87">
        <f aca="true" t="shared" si="6" ref="K105:K112">E105*(I105-J105)</f>
        <v>2434250</v>
      </c>
    </row>
    <row r="106" spans="2:11" s="78" customFormat="1" ht="12">
      <c r="B106" s="217" t="s">
        <v>82</v>
      </c>
      <c r="C106" s="217"/>
      <c r="D106" s="93" t="s">
        <v>25</v>
      </c>
      <c r="E106" s="94">
        <v>1</v>
      </c>
      <c r="F106" s="147">
        <v>1998</v>
      </c>
      <c r="G106" s="148">
        <v>779</v>
      </c>
      <c r="H106" s="149" t="s">
        <v>84</v>
      </c>
      <c r="I106" s="87">
        <v>2434250</v>
      </c>
      <c r="J106" s="87">
        <v>0</v>
      </c>
      <c r="K106" s="87">
        <f t="shared" si="6"/>
        <v>2434250</v>
      </c>
    </row>
    <row r="107" spans="2:11" s="78" customFormat="1" ht="24">
      <c r="B107" s="217" t="s">
        <v>82</v>
      </c>
      <c r="C107" s="217"/>
      <c r="D107" s="93" t="s">
        <v>25</v>
      </c>
      <c r="E107" s="94">
        <v>1</v>
      </c>
      <c r="F107" s="147">
        <v>2002</v>
      </c>
      <c r="G107" s="148">
        <v>337</v>
      </c>
      <c r="H107" s="149" t="s">
        <v>85</v>
      </c>
      <c r="I107" s="87">
        <v>2434250</v>
      </c>
      <c r="J107" s="87">
        <v>0</v>
      </c>
      <c r="K107" s="87">
        <f t="shared" si="6"/>
        <v>2434250</v>
      </c>
    </row>
    <row r="108" spans="2:11" s="78" customFormat="1" ht="24">
      <c r="B108" s="217" t="s">
        <v>82</v>
      </c>
      <c r="C108" s="217"/>
      <c r="D108" s="93" t="s">
        <v>25</v>
      </c>
      <c r="E108" s="94">
        <v>1</v>
      </c>
      <c r="F108" s="147">
        <v>2002</v>
      </c>
      <c r="G108" s="148">
        <v>339</v>
      </c>
      <c r="H108" s="149" t="s">
        <v>86</v>
      </c>
      <c r="I108" s="87">
        <v>2434250</v>
      </c>
      <c r="J108" s="87">
        <v>0</v>
      </c>
      <c r="K108" s="87">
        <f t="shared" si="6"/>
        <v>2434250</v>
      </c>
    </row>
    <row r="109" spans="2:11" s="78" customFormat="1" ht="15.75" customHeight="1">
      <c r="B109" s="217" t="s">
        <v>87</v>
      </c>
      <c r="C109" s="217"/>
      <c r="D109" s="93" t="s">
        <v>23</v>
      </c>
      <c r="E109" s="94">
        <v>1</v>
      </c>
      <c r="F109" s="147">
        <v>2007</v>
      </c>
      <c r="G109" s="148">
        <v>223</v>
      </c>
      <c r="H109" s="149" t="s">
        <v>88</v>
      </c>
      <c r="I109" s="87">
        <v>12509190</v>
      </c>
      <c r="J109" s="87">
        <v>10400000</v>
      </c>
      <c r="K109" s="87">
        <f t="shared" si="6"/>
        <v>2109190</v>
      </c>
    </row>
    <row r="110" spans="2:11" s="78" customFormat="1" ht="24">
      <c r="B110" s="217" t="s">
        <v>89</v>
      </c>
      <c r="C110" s="217"/>
      <c r="D110" s="93" t="s">
        <v>19</v>
      </c>
      <c r="E110" s="84">
        <v>1</v>
      </c>
      <c r="F110" s="115">
        <v>2007</v>
      </c>
      <c r="G110" s="85">
        <v>100</v>
      </c>
      <c r="H110" s="118">
        <v>672245</v>
      </c>
      <c r="I110" s="86">
        <v>10534439</v>
      </c>
      <c r="J110" s="86">
        <v>5800000</v>
      </c>
      <c r="K110" s="87">
        <f t="shared" si="6"/>
        <v>4734439</v>
      </c>
    </row>
    <row r="111" spans="2:11" s="103" customFormat="1" ht="24">
      <c r="B111" s="217" t="s">
        <v>211</v>
      </c>
      <c r="C111" s="217"/>
      <c r="D111" s="93" t="s">
        <v>25</v>
      </c>
      <c r="E111" s="94">
        <v>1</v>
      </c>
      <c r="F111" s="147">
        <v>2008</v>
      </c>
      <c r="G111" s="148">
        <v>500</v>
      </c>
      <c r="H111" s="149" t="s">
        <v>277</v>
      </c>
      <c r="I111" s="87">
        <v>2434250</v>
      </c>
      <c r="J111" s="87">
        <v>0</v>
      </c>
      <c r="K111" s="87">
        <f t="shared" si="6"/>
        <v>2434250</v>
      </c>
    </row>
    <row r="112" spans="2:11" s="103" customFormat="1" ht="24">
      <c r="B112" s="217" t="s">
        <v>89</v>
      </c>
      <c r="C112" s="217"/>
      <c r="D112" s="93" t="s">
        <v>19</v>
      </c>
      <c r="E112" s="84">
        <v>1</v>
      </c>
      <c r="F112" s="115">
        <v>2008</v>
      </c>
      <c r="G112" s="85">
        <v>248</v>
      </c>
      <c r="H112" s="118">
        <v>713735</v>
      </c>
      <c r="I112" s="86">
        <v>10534439</v>
      </c>
      <c r="J112" s="86">
        <v>5800000</v>
      </c>
      <c r="K112" s="87">
        <f t="shared" si="6"/>
        <v>4734439</v>
      </c>
    </row>
    <row r="113" spans="2:11" s="78" customFormat="1" ht="12">
      <c r="B113" s="211" t="s">
        <v>90</v>
      </c>
      <c r="C113" s="211"/>
      <c r="D113" s="211"/>
      <c r="E113" s="211"/>
      <c r="F113" s="211"/>
      <c r="G113" s="211"/>
      <c r="H113" s="211"/>
      <c r="I113" s="211"/>
      <c r="J113" s="211"/>
      <c r="K113" s="2">
        <f>SUM(K114:K122)</f>
        <v>29388700</v>
      </c>
    </row>
    <row r="114" spans="2:11" s="78" customFormat="1" ht="24">
      <c r="B114" s="209" t="s">
        <v>91</v>
      </c>
      <c r="C114" s="209"/>
      <c r="D114" s="3" t="s">
        <v>25</v>
      </c>
      <c r="E114" s="6">
        <v>1</v>
      </c>
      <c r="F114" s="113">
        <v>2002</v>
      </c>
      <c r="G114" s="101">
        <v>338</v>
      </c>
      <c r="H114" s="123" t="s">
        <v>92</v>
      </c>
      <c r="I114" s="5">
        <v>2434250</v>
      </c>
      <c r="J114" s="5">
        <v>0</v>
      </c>
      <c r="K114" s="5">
        <f aca="true" t="shared" si="7" ref="K114:K122">E114*(I114-J114)</f>
        <v>2434250</v>
      </c>
    </row>
    <row r="115" spans="2:11" s="78" customFormat="1" ht="24">
      <c r="B115" s="209" t="s">
        <v>93</v>
      </c>
      <c r="C115" s="209"/>
      <c r="D115" s="3" t="s">
        <v>22</v>
      </c>
      <c r="E115" s="88">
        <v>1</v>
      </c>
      <c r="F115" s="116">
        <v>2006</v>
      </c>
      <c r="G115" s="89">
        <v>522</v>
      </c>
      <c r="H115" s="119">
        <v>622520</v>
      </c>
      <c r="I115" s="4">
        <v>21677620</v>
      </c>
      <c r="J115" s="4">
        <v>9487500</v>
      </c>
      <c r="K115" s="5">
        <f t="shared" si="7"/>
        <v>12190120</v>
      </c>
    </row>
    <row r="116" spans="2:11" s="78" customFormat="1" ht="17.25" customHeight="1">
      <c r="B116" s="209" t="s">
        <v>93</v>
      </c>
      <c r="C116" s="209"/>
      <c r="D116" s="3" t="s">
        <v>23</v>
      </c>
      <c r="E116" s="88">
        <v>1</v>
      </c>
      <c r="F116" s="116">
        <v>2007</v>
      </c>
      <c r="G116" s="89">
        <v>55</v>
      </c>
      <c r="H116" s="119" t="s">
        <v>94</v>
      </c>
      <c r="I116" s="4">
        <v>12509190</v>
      </c>
      <c r="J116" s="4">
        <v>10400000</v>
      </c>
      <c r="K116" s="5">
        <f t="shared" si="7"/>
        <v>2109190</v>
      </c>
    </row>
    <row r="117" spans="2:11" s="78" customFormat="1" ht="27.75" customHeight="1">
      <c r="B117" s="209" t="s">
        <v>300</v>
      </c>
      <c r="C117" s="209"/>
      <c r="D117" s="3" t="s">
        <v>23</v>
      </c>
      <c r="E117" s="88">
        <v>1</v>
      </c>
      <c r="F117" s="116">
        <v>2007</v>
      </c>
      <c r="G117" s="89">
        <v>230</v>
      </c>
      <c r="H117" s="119" t="s">
        <v>95</v>
      </c>
      <c r="I117" s="4">
        <v>12509190</v>
      </c>
      <c r="J117" s="4">
        <v>10400000</v>
      </c>
      <c r="K117" s="5">
        <f t="shared" si="7"/>
        <v>2109190</v>
      </c>
    </row>
    <row r="118" spans="2:11" s="104" customFormat="1" ht="18.75" customHeight="1">
      <c r="B118" s="217" t="s">
        <v>299</v>
      </c>
      <c r="C118" s="217"/>
      <c r="D118" s="150" t="s">
        <v>23</v>
      </c>
      <c r="E118" s="151">
        <v>1</v>
      </c>
      <c r="F118" s="147">
        <v>2008</v>
      </c>
      <c r="G118" s="148">
        <v>20</v>
      </c>
      <c r="H118" s="149" t="s">
        <v>212</v>
      </c>
      <c r="I118" s="87">
        <v>12509190</v>
      </c>
      <c r="J118" s="87">
        <v>10400000</v>
      </c>
      <c r="K118" s="87">
        <f t="shared" si="7"/>
        <v>2109190</v>
      </c>
    </row>
    <row r="119" spans="2:11" s="103" customFormat="1" ht="16.5" customHeight="1">
      <c r="B119" s="217" t="s">
        <v>93</v>
      </c>
      <c r="C119" s="217"/>
      <c r="D119" s="150" t="s">
        <v>23</v>
      </c>
      <c r="E119" s="151">
        <v>1</v>
      </c>
      <c r="F119" s="147">
        <v>2008</v>
      </c>
      <c r="G119" s="148">
        <v>169</v>
      </c>
      <c r="H119" s="149" t="s">
        <v>213</v>
      </c>
      <c r="I119" s="87">
        <v>12509190</v>
      </c>
      <c r="J119" s="87">
        <v>10400000</v>
      </c>
      <c r="K119" s="87">
        <f t="shared" si="7"/>
        <v>2109190</v>
      </c>
    </row>
    <row r="120" spans="2:11" s="103" customFormat="1" ht="17.25" customHeight="1">
      <c r="B120" s="217" t="s">
        <v>93</v>
      </c>
      <c r="C120" s="217"/>
      <c r="D120" s="150" t="s">
        <v>23</v>
      </c>
      <c r="E120" s="151">
        <v>1</v>
      </c>
      <c r="F120" s="147">
        <v>2008</v>
      </c>
      <c r="G120" s="148">
        <v>357</v>
      </c>
      <c r="H120" s="149" t="s">
        <v>214</v>
      </c>
      <c r="I120" s="87">
        <v>12509190</v>
      </c>
      <c r="J120" s="87">
        <v>10400000</v>
      </c>
      <c r="K120" s="87">
        <f t="shared" si="7"/>
        <v>2109190</v>
      </c>
    </row>
    <row r="121" spans="2:11" s="103" customFormat="1" ht="16.5" customHeight="1">
      <c r="B121" s="217" t="s">
        <v>93</v>
      </c>
      <c r="C121" s="217"/>
      <c r="D121" s="150" t="s">
        <v>23</v>
      </c>
      <c r="E121" s="151">
        <v>1</v>
      </c>
      <c r="F121" s="147">
        <v>2008</v>
      </c>
      <c r="G121" s="148">
        <v>217</v>
      </c>
      <c r="H121" s="149" t="s">
        <v>215</v>
      </c>
      <c r="I121" s="87">
        <v>12509190</v>
      </c>
      <c r="J121" s="87">
        <v>10400000</v>
      </c>
      <c r="K121" s="87">
        <f t="shared" si="7"/>
        <v>2109190</v>
      </c>
    </row>
    <row r="122" spans="2:11" s="103" customFormat="1" ht="18.75" customHeight="1">
      <c r="B122" s="217" t="s">
        <v>216</v>
      </c>
      <c r="C122" s="217"/>
      <c r="D122" s="150" t="s">
        <v>23</v>
      </c>
      <c r="E122" s="151">
        <v>1</v>
      </c>
      <c r="F122" s="147">
        <v>2008</v>
      </c>
      <c r="G122" s="148">
        <v>361</v>
      </c>
      <c r="H122" s="149" t="s">
        <v>217</v>
      </c>
      <c r="I122" s="87">
        <v>12509190</v>
      </c>
      <c r="J122" s="87">
        <v>10400000</v>
      </c>
      <c r="K122" s="87">
        <f t="shared" si="7"/>
        <v>2109190</v>
      </c>
    </row>
    <row r="123" spans="2:11" s="78" customFormat="1" ht="12">
      <c r="B123" s="207" t="s">
        <v>96</v>
      </c>
      <c r="C123" s="207"/>
      <c r="D123" s="207"/>
      <c r="E123" s="207"/>
      <c r="F123" s="207"/>
      <c r="G123" s="207"/>
      <c r="H123" s="207"/>
      <c r="I123" s="207"/>
      <c r="J123" s="207"/>
      <c r="K123" s="2">
        <f>SUM(K124:K131)</f>
        <v>55300893</v>
      </c>
    </row>
    <row r="124" spans="2:11" s="78" customFormat="1" ht="24">
      <c r="B124" s="209" t="s">
        <v>96</v>
      </c>
      <c r="C124" s="209"/>
      <c r="D124" s="99" t="s">
        <v>23</v>
      </c>
      <c r="E124" s="100">
        <v>1</v>
      </c>
      <c r="F124" s="113">
        <v>2007</v>
      </c>
      <c r="G124" s="101">
        <v>92</v>
      </c>
      <c r="H124" s="123" t="s">
        <v>97</v>
      </c>
      <c r="I124" s="5">
        <v>12509190</v>
      </c>
      <c r="J124" s="5">
        <v>10400000</v>
      </c>
      <c r="K124" s="5">
        <f>E124*(I124-J124)</f>
        <v>2109190</v>
      </c>
    </row>
    <row r="125" spans="2:11" s="104" customFormat="1" ht="24">
      <c r="B125" s="217" t="s">
        <v>96</v>
      </c>
      <c r="C125" s="217"/>
      <c r="D125" s="93" t="s">
        <v>19</v>
      </c>
      <c r="E125" s="84">
        <v>1</v>
      </c>
      <c r="F125" s="115">
        <v>2008</v>
      </c>
      <c r="G125" s="85">
        <v>356</v>
      </c>
      <c r="H125" s="118">
        <v>742085</v>
      </c>
      <c r="I125" s="86">
        <v>10534439</v>
      </c>
      <c r="J125" s="86">
        <v>5800000</v>
      </c>
      <c r="K125" s="87">
        <f>E125*(I125-J125)</f>
        <v>4734439</v>
      </c>
    </row>
    <row r="126" spans="2:11" s="103" customFormat="1" ht="24">
      <c r="B126" s="217" t="s">
        <v>282</v>
      </c>
      <c r="C126" s="217"/>
      <c r="D126" s="150" t="s">
        <v>23</v>
      </c>
      <c r="E126" s="151">
        <v>1</v>
      </c>
      <c r="F126" s="147">
        <v>2008</v>
      </c>
      <c r="G126" s="148">
        <v>358</v>
      </c>
      <c r="H126" s="149" t="s">
        <v>218</v>
      </c>
      <c r="I126" s="87">
        <v>12509190</v>
      </c>
      <c r="J126" s="87">
        <v>10400000</v>
      </c>
      <c r="K126" s="87">
        <f aca="true" t="shared" si="8" ref="K126:K131">E126*(I126-J126)</f>
        <v>2109190</v>
      </c>
    </row>
    <row r="127" spans="2:11" s="103" customFormat="1" ht="24">
      <c r="B127" s="217" t="s">
        <v>282</v>
      </c>
      <c r="C127" s="217"/>
      <c r="D127" s="150" t="s">
        <v>23</v>
      </c>
      <c r="E127" s="151">
        <v>1</v>
      </c>
      <c r="F127" s="147">
        <v>2008</v>
      </c>
      <c r="G127" s="148">
        <v>363</v>
      </c>
      <c r="H127" s="149" t="s">
        <v>219</v>
      </c>
      <c r="I127" s="87">
        <v>12509190</v>
      </c>
      <c r="J127" s="87">
        <v>10400000</v>
      </c>
      <c r="K127" s="87">
        <f t="shared" si="8"/>
        <v>2109190</v>
      </c>
    </row>
    <row r="128" spans="2:11" s="103" customFormat="1" ht="24">
      <c r="B128" s="217" t="s">
        <v>307</v>
      </c>
      <c r="C128" s="217"/>
      <c r="D128" s="93" t="s">
        <v>220</v>
      </c>
      <c r="E128" s="94">
        <v>1</v>
      </c>
      <c r="F128" s="111">
        <v>2008</v>
      </c>
      <c r="G128" s="94">
        <v>610</v>
      </c>
      <c r="H128" s="122" t="s">
        <v>221</v>
      </c>
      <c r="I128" s="86">
        <v>21459721</v>
      </c>
      <c r="J128" s="86">
        <v>10400000</v>
      </c>
      <c r="K128" s="87">
        <f t="shared" si="8"/>
        <v>11059721</v>
      </c>
    </row>
    <row r="129" spans="2:11" s="103" customFormat="1" ht="24">
      <c r="B129" s="217" t="s">
        <v>308</v>
      </c>
      <c r="C129" s="217"/>
      <c r="D129" s="93" t="s">
        <v>220</v>
      </c>
      <c r="E129" s="94">
        <v>1</v>
      </c>
      <c r="F129" s="111">
        <v>2008</v>
      </c>
      <c r="G129" s="94">
        <v>611</v>
      </c>
      <c r="H129" s="122" t="s">
        <v>222</v>
      </c>
      <c r="I129" s="86">
        <v>21459721</v>
      </c>
      <c r="J129" s="86">
        <v>10400000</v>
      </c>
      <c r="K129" s="87">
        <f t="shared" si="8"/>
        <v>11059721</v>
      </c>
    </row>
    <row r="130" spans="2:11" s="103" customFormat="1" ht="24">
      <c r="B130" s="217" t="s">
        <v>307</v>
      </c>
      <c r="C130" s="217"/>
      <c r="D130" s="93" t="s">
        <v>220</v>
      </c>
      <c r="E130" s="94">
        <v>1</v>
      </c>
      <c r="F130" s="111">
        <v>2008</v>
      </c>
      <c r="G130" s="94">
        <v>608</v>
      </c>
      <c r="H130" s="122" t="s">
        <v>223</v>
      </c>
      <c r="I130" s="86">
        <v>21459721</v>
      </c>
      <c r="J130" s="86">
        <v>10400000</v>
      </c>
      <c r="K130" s="87">
        <f t="shared" si="8"/>
        <v>11059721</v>
      </c>
    </row>
    <row r="131" spans="2:11" s="103" customFormat="1" ht="24">
      <c r="B131" s="217" t="s">
        <v>309</v>
      </c>
      <c r="C131" s="217"/>
      <c r="D131" s="93" t="s">
        <v>220</v>
      </c>
      <c r="E131" s="94">
        <v>1</v>
      </c>
      <c r="F131" s="111">
        <v>2008</v>
      </c>
      <c r="G131" s="94">
        <v>609</v>
      </c>
      <c r="H131" s="122" t="s">
        <v>224</v>
      </c>
      <c r="I131" s="86">
        <v>21459721</v>
      </c>
      <c r="J131" s="86">
        <v>10400000</v>
      </c>
      <c r="K131" s="87">
        <f t="shared" si="8"/>
        <v>11059721</v>
      </c>
    </row>
    <row r="132" spans="2:11" s="7" customFormat="1" ht="12">
      <c r="B132" s="219" t="s">
        <v>225</v>
      </c>
      <c r="C132" s="219"/>
      <c r="D132" s="219"/>
      <c r="E132" s="219"/>
      <c r="F132" s="219"/>
      <c r="G132" s="219"/>
      <c r="H132" s="219"/>
      <c r="I132" s="219"/>
      <c r="J132" s="219"/>
      <c r="K132" s="105">
        <f>+K133</f>
        <v>4734439</v>
      </c>
    </row>
    <row r="133" spans="2:11" s="104" customFormat="1" ht="24">
      <c r="B133" s="217" t="s">
        <v>226</v>
      </c>
      <c r="C133" s="217"/>
      <c r="D133" s="93" t="s">
        <v>19</v>
      </c>
      <c r="E133" s="84">
        <v>1</v>
      </c>
      <c r="F133" s="115">
        <v>2008</v>
      </c>
      <c r="G133" s="85">
        <v>156</v>
      </c>
      <c r="H133" s="118">
        <v>713879</v>
      </c>
      <c r="I133" s="86">
        <v>10534439</v>
      </c>
      <c r="J133" s="86">
        <v>5800000</v>
      </c>
      <c r="K133" s="87">
        <f>E133*(I133-J133)</f>
        <v>4734439</v>
      </c>
    </row>
    <row r="134" spans="2:11" s="78" customFormat="1" ht="12">
      <c r="B134" s="207" t="s">
        <v>98</v>
      </c>
      <c r="C134" s="207"/>
      <c r="D134" s="207"/>
      <c r="E134" s="207"/>
      <c r="F134" s="207"/>
      <c r="G134" s="207"/>
      <c r="H134" s="207"/>
      <c r="I134" s="207"/>
      <c r="J134" s="207"/>
      <c r="K134" s="2">
        <f>+K135+K136</f>
        <v>6843629</v>
      </c>
    </row>
    <row r="135" spans="2:11" s="78" customFormat="1" ht="24">
      <c r="B135" s="209" t="s">
        <v>99</v>
      </c>
      <c r="C135" s="209"/>
      <c r="D135" s="3" t="s">
        <v>19</v>
      </c>
      <c r="E135" s="88">
        <v>1</v>
      </c>
      <c r="F135" s="116">
        <v>2007</v>
      </c>
      <c r="G135" s="89">
        <v>117</v>
      </c>
      <c r="H135" s="119">
        <v>673842</v>
      </c>
      <c r="I135" s="4">
        <v>10534439</v>
      </c>
      <c r="J135" s="4">
        <v>5800000</v>
      </c>
      <c r="K135" s="5">
        <f>E135*(I135-J135)</f>
        <v>4734439</v>
      </c>
    </row>
    <row r="136" spans="2:11" s="104" customFormat="1" ht="19.5" customHeight="1">
      <c r="B136" s="217" t="s">
        <v>99</v>
      </c>
      <c r="C136" s="217"/>
      <c r="D136" s="150" t="s">
        <v>23</v>
      </c>
      <c r="E136" s="151">
        <v>1</v>
      </c>
      <c r="F136" s="147">
        <v>2008</v>
      </c>
      <c r="G136" s="148">
        <v>335</v>
      </c>
      <c r="H136" s="149" t="s">
        <v>227</v>
      </c>
      <c r="I136" s="87">
        <v>12509190</v>
      </c>
      <c r="J136" s="87">
        <v>10400000</v>
      </c>
      <c r="K136" s="87">
        <f>E136*(I136-J136)</f>
        <v>2109190</v>
      </c>
    </row>
    <row r="137" spans="2:11" s="78" customFormat="1" ht="12">
      <c r="B137" s="207" t="s">
        <v>100</v>
      </c>
      <c r="C137" s="207"/>
      <c r="D137" s="207"/>
      <c r="E137" s="207"/>
      <c r="F137" s="207"/>
      <c r="G137" s="207"/>
      <c r="H137" s="207"/>
      <c r="I137" s="207"/>
      <c r="J137" s="207"/>
      <c r="K137" s="2">
        <f>SUM(K138:K167)</f>
        <v>140229920</v>
      </c>
    </row>
    <row r="138" spans="2:11" s="78" customFormat="1" ht="24">
      <c r="B138" s="209" t="s">
        <v>101</v>
      </c>
      <c r="C138" s="209"/>
      <c r="D138" s="3" t="s">
        <v>19</v>
      </c>
      <c r="E138" s="88">
        <v>1</v>
      </c>
      <c r="F138" s="116">
        <v>2007</v>
      </c>
      <c r="G138" s="89">
        <v>257</v>
      </c>
      <c r="H138" s="119">
        <v>681153</v>
      </c>
      <c r="I138" s="4">
        <v>10534439</v>
      </c>
      <c r="J138" s="4">
        <v>5800000</v>
      </c>
      <c r="K138" s="5">
        <f>E138*(I138-J138)</f>
        <v>4734439</v>
      </c>
    </row>
    <row r="139" spans="2:11" s="78" customFormat="1" ht="24">
      <c r="B139" s="209" t="s">
        <v>102</v>
      </c>
      <c r="C139" s="209"/>
      <c r="D139" s="3" t="s">
        <v>19</v>
      </c>
      <c r="E139" s="88">
        <v>1</v>
      </c>
      <c r="F139" s="116">
        <v>2007</v>
      </c>
      <c r="G139" s="89">
        <v>80</v>
      </c>
      <c r="H139" s="119">
        <v>673961</v>
      </c>
      <c r="I139" s="4">
        <v>10534439</v>
      </c>
      <c r="J139" s="4">
        <v>5800000</v>
      </c>
      <c r="K139" s="5">
        <f>E139*(I139-J139)</f>
        <v>4734439</v>
      </c>
    </row>
    <row r="140" spans="2:11" s="78" customFormat="1" ht="24">
      <c r="B140" s="209" t="s">
        <v>102</v>
      </c>
      <c r="C140" s="209"/>
      <c r="D140" s="3" t="s">
        <v>19</v>
      </c>
      <c r="E140" s="88">
        <v>1</v>
      </c>
      <c r="F140" s="116">
        <v>2007</v>
      </c>
      <c r="G140" s="89">
        <v>84</v>
      </c>
      <c r="H140" s="119">
        <v>672457</v>
      </c>
      <c r="I140" s="4">
        <v>10534439</v>
      </c>
      <c r="J140" s="4">
        <v>5800000</v>
      </c>
      <c r="K140" s="5">
        <f>E140*(I140-J140)</f>
        <v>4734439</v>
      </c>
    </row>
    <row r="141" spans="2:11" s="78" customFormat="1" ht="24">
      <c r="B141" s="209" t="s">
        <v>102</v>
      </c>
      <c r="C141" s="209"/>
      <c r="D141" s="3" t="s">
        <v>19</v>
      </c>
      <c r="E141" s="88">
        <v>1</v>
      </c>
      <c r="F141" s="116">
        <v>2007</v>
      </c>
      <c r="G141" s="89">
        <v>71</v>
      </c>
      <c r="H141" s="119">
        <v>673979</v>
      </c>
      <c r="I141" s="4">
        <v>10534439</v>
      </c>
      <c r="J141" s="4">
        <v>5800000</v>
      </c>
      <c r="K141" s="5">
        <f>E141*(I141-J141)</f>
        <v>4734439</v>
      </c>
    </row>
    <row r="142" spans="2:11" s="78" customFormat="1" ht="24">
      <c r="B142" s="209" t="s">
        <v>103</v>
      </c>
      <c r="C142" s="209"/>
      <c r="D142" s="3" t="s">
        <v>25</v>
      </c>
      <c r="E142" s="6">
        <v>1</v>
      </c>
      <c r="F142" s="110">
        <v>1992</v>
      </c>
      <c r="G142" s="6">
        <v>105</v>
      </c>
      <c r="H142" s="120" t="s">
        <v>104</v>
      </c>
      <c r="I142" s="4">
        <v>2434250</v>
      </c>
      <c r="J142" s="4">
        <v>0</v>
      </c>
      <c r="K142" s="5">
        <f>E142*(I142-J142)</f>
        <v>2434250</v>
      </c>
    </row>
    <row r="143" spans="2:11" s="78" customFormat="1" ht="24">
      <c r="B143" s="209" t="s">
        <v>103</v>
      </c>
      <c r="C143" s="209"/>
      <c r="D143" s="3" t="s">
        <v>22</v>
      </c>
      <c r="E143" s="88">
        <v>1</v>
      </c>
      <c r="F143" s="116">
        <v>2007</v>
      </c>
      <c r="G143" s="89">
        <v>27</v>
      </c>
      <c r="H143" s="119">
        <v>681414</v>
      </c>
      <c r="I143" s="4">
        <v>21677620</v>
      </c>
      <c r="J143" s="4">
        <v>9487500</v>
      </c>
      <c r="K143" s="5">
        <f aca="true" t="shared" si="9" ref="K143:K172">E143*(I143-J143)</f>
        <v>12190120</v>
      </c>
    </row>
    <row r="144" spans="2:11" s="78" customFormat="1" ht="24">
      <c r="B144" s="209" t="s">
        <v>103</v>
      </c>
      <c r="C144" s="209"/>
      <c r="D144" s="3" t="s">
        <v>19</v>
      </c>
      <c r="E144" s="88">
        <v>1</v>
      </c>
      <c r="F144" s="116">
        <v>2007</v>
      </c>
      <c r="G144" s="89">
        <v>96</v>
      </c>
      <c r="H144" s="119">
        <v>682807</v>
      </c>
      <c r="I144" s="4">
        <v>10534439</v>
      </c>
      <c r="J144" s="4">
        <v>5800000</v>
      </c>
      <c r="K144" s="5">
        <f t="shared" si="9"/>
        <v>4734439</v>
      </c>
    </row>
    <row r="145" spans="2:11" s="78" customFormat="1" ht="24">
      <c r="B145" s="209" t="s">
        <v>103</v>
      </c>
      <c r="C145" s="209"/>
      <c r="D145" s="3" t="s">
        <v>19</v>
      </c>
      <c r="E145" s="88">
        <v>1</v>
      </c>
      <c r="F145" s="116">
        <v>2007</v>
      </c>
      <c r="G145" s="89">
        <v>186</v>
      </c>
      <c r="H145" s="119">
        <v>672680</v>
      </c>
      <c r="I145" s="4">
        <v>10534439</v>
      </c>
      <c r="J145" s="4">
        <v>5800000</v>
      </c>
      <c r="K145" s="5">
        <f t="shared" si="9"/>
        <v>4734439</v>
      </c>
    </row>
    <row r="146" spans="2:11" s="78" customFormat="1" ht="24">
      <c r="B146" s="209" t="s">
        <v>322</v>
      </c>
      <c r="C146" s="209"/>
      <c r="D146" s="3" t="s">
        <v>19</v>
      </c>
      <c r="E146" s="88">
        <v>1</v>
      </c>
      <c r="F146" s="116">
        <v>2007</v>
      </c>
      <c r="G146" s="89">
        <v>163</v>
      </c>
      <c r="H146" s="119">
        <v>673759</v>
      </c>
      <c r="I146" s="4">
        <v>10534439</v>
      </c>
      <c r="J146" s="4">
        <v>5800000</v>
      </c>
      <c r="K146" s="5">
        <f t="shared" si="9"/>
        <v>4734439</v>
      </c>
    </row>
    <row r="147" spans="2:11" s="78" customFormat="1" ht="12.75" customHeight="1">
      <c r="B147" s="209" t="s">
        <v>322</v>
      </c>
      <c r="C147" s="209"/>
      <c r="D147" s="3" t="s">
        <v>19</v>
      </c>
      <c r="E147" s="88">
        <v>1</v>
      </c>
      <c r="F147" s="116">
        <v>2007</v>
      </c>
      <c r="G147" s="89">
        <v>172</v>
      </c>
      <c r="H147" s="119">
        <v>674253</v>
      </c>
      <c r="I147" s="4">
        <v>10534439</v>
      </c>
      <c r="J147" s="4">
        <v>5800000</v>
      </c>
      <c r="K147" s="5">
        <f t="shared" si="9"/>
        <v>4734439</v>
      </c>
    </row>
    <row r="148" spans="2:11" s="78" customFormat="1" ht="24">
      <c r="B148" s="209" t="s">
        <v>105</v>
      </c>
      <c r="C148" s="209"/>
      <c r="D148" s="3" t="s">
        <v>19</v>
      </c>
      <c r="E148" s="88">
        <v>1</v>
      </c>
      <c r="F148" s="116">
        <v>2006</v>
      </c>
      <c r="G148" s="89">
        <v>220</v>
      </c>
      <c r="H148" s="119">
        <v>682001</v>
      </c>
      <c r="I148" s="4">
        <v>10534439</v>
      </c>
      <c r="J148" s="4">
        <v>5800000</v>
      </c>
      <c r="K148" s="5">
        <f t="shared" si="9"/>
        <v>4734439</v>
      </c>
    </row>
    <row r="149" spans="2:11" s="78" customFormat="1" ht="24">
      <c r="B149" s="209" t="s">
        <v>106</v>
      </c>
      <c r="C149" s="209"/>
      <c r="D149" s="3" t="s">
        <v>25</v>
      </c>
      <c r="E149" s="6">
        <v>1</v>
      </c>
      <c r="F149" s="110">
        <v>1997</v>
      </c>
      <c r="G149" s="6">
        <v>45</v>
      </c>
      <c r="H149" s="120" t="s">
        <v>107</v>
      </c>
      <c r="I149" s="4">
        <v>2434250</v>
      </c>
      <c r="J149" s="4">
        <v>0</v>
      </c>
      <c r="K149" s="5">
        <f>E149*(I149-J149)</f>
        <v>2434250</v>
      </c>
    </row>
    <row r="150" spans="2:11" s="78" customFormat="1" ht="24">
      <c r="B150" s="209" t="s">
        <v>106</v>
      </c>
      <c r="C150" s="209"/>
      <c r="D150" s="3" t="s">
        <v>19</v>
      </c>
      <c r="E150" s="88">
        <v>1</v>
      </c>
      <c r="F150" s="116">
        <v>2007</v>
      </c>
      <c r="G150" s="89">
        <v>174</v>
      </c>
      <c r="H150" s="119">
        <v>682001</v>
      </c>
      <c r="I150" s="4">
        <v>10534439</v>
      </c>
      <c r="J150" s="4">
        <v>5800000</v>
      </c>
      <c r="K150" s="5">
        <f t="shared" si="9"/>
        <v>4734439</v>
      </c>
    </row>
    <row r="151" spans="2:11" s="78" customFormat="1" ht="24">
      <c r="B151" s="209" t="s">
        <v>108</v>
      </c>
      <c r="C151" s="209"/>
      <c r="D151" s="3" t="s">
        <v>19</v>
      </c>
      <c r="E151" s="88">
        <v>1</v>
      </c>
      <c r="F151" s="116">
        <v>2007</v>
      </c>
      <c r="G151" s="89">
        <v>128</v>
      </c>
      <c r="H151" s="119">
        <v>674414</v>
      </c>
      <c r="I151" s="4">
        <v>10534439</v>
      </c>
      <c r="J151" s="4">
        <v>5800000</v>
      </c>
      <c r="K151" s="5">
        <f t="shared" si="9"/>
        <v>4734439</v>
      </c>
    </row>
    <row r="152" spans="2:11" s="78" customFormat="1" ht="24">
      <c r="B152" s="209" t="s">
        <v>108</v>
      </c>
      <c r="C152" s="209"/>
      <c r="D152" s="3" t="s">
        <v>19</v>
      </c>
      <c r="E152" s="88">
        <v>1</v>
      </c>
      <c r="F152" s="116">
        <v>2007</v>
      </c>
      <c r="G152" s="89">
        <v>245</v>
      </c>
      <c r="H152" s="119">
        <v>673483</v>
      </c>
      <c r="I152" s="4">
        <v>10534439</v>
      </c>
      <c r="J152" s="4">
        <v>5800000</v>
      </c>
      <c r="K152" s="5">
        <f t="shared" si="9"/>
        <v>4734439</v>
      </c>
    </row>
    <row r="153" spans="2:11" s="78" customFormat="1" ht="24">
      <c r="B153" s="209" t="s">
        <v>323</v>
      </c>
      <c r="C153" s="209"/>
      <c r="D153" s="3" t="s">
        <v>19</v>
      </c>
      <c r="E153" s="88">
        <v>1</v>
      </c>
      <c r="F153" s="116">
        <v>2007</v>
      </c>
      <c r="G153" s="89">
        <v>160</v>
      </c>
      <c r="H153" s="119">
        <v>680581</v>
      </c>
      <c r="I153" s="4">
        <v>10534439</v>
      </c>
      <c r="J153" s="4">
        <v>5800000</v>
      </c>
      <c r="K153" s="5">
        <f t="shared" si="9"/>
        <v>4734439</v>
      </c>
    </row>
    <row r="154" spans="2:11" s="78" customFormat="1" ht="12.75" customHeight="1">
      <c r="B154" s="209" t="s">
        <v>323</v>
      </c>
      <c r="C154" s="209"/>
      <c r="D154" s="3" t="s">
        <v>19</v>
      </c>
      <c r="E154" s="88">
        <v>1</v>
      </c>
      <c r="F154" s="116">
        <v>2007</v>
      </c>
      <c r="G154" s="89">
        <v>271</v>
      </c>
      <c r="H154" s="119">
        <v>680579</v>
      </c>
      <c r="I154" s="4">
        <v>10534439</v>
      </c>
      <c r="J154" s="4">
        <v>5800000</v>
      </c>
      <c r="K154" s="5">
        <f t="shared" si="9"/>
        <v>4734439</v>
      </c>
    </row>
    <row r="155" spans="2:11" s="78" customFormat="1" ht="24">
      <c r="B155" s="209" t="s">
        <v>109</v>
      </c>
      <c r="C155" s="209" t="s">
        <v>110</v>
      </c>
      <c r="D155" s="3" t="s">
        <v>19</v>
      </c>
      <c r="E155" s="88">
        <v>1</v>
      </c>
      <c r="F155" s="116">
        <v>2007</v>
      </c>
      <c r="G155" s="89">
        <v>252</v>
      </c>
      <c r="H155" s="119">
        <v>673818</v>
      </c>
      <c r="I155" s="4">
        <v>10534439</v>
      </c>
      <c r="J155" s="4">
        <v>5800000</v>
      </c>
      <c r="K155" s="5">
        <f t="shared" si="9"/>
        <v>4734439</v>
      </c>
    </row>
    <row r="156" spans="2:11" s="78" customFormat="1" ht="12">
      <c r="B156" s="209" t="s">
        <v>111</v>
      </c>
      <c r="C156" s="209"/>
      <c r="D156" s="3" t="s">
        <v>25</v>
      </c>
      <c r="E156" s="6">
        <v>1</v>
      </c>
      <c r="F156" s="110">
        <v>2007</v>
      </c>
      <c r="G156" s="6">
        <v>780</v>
      </c>
      <c r="H156" s="120" t="s">
        <v>112</v>
      </c>
      <c r="I156" s="4">
        <v>2434250</v>
      </c>
      <c r="J156" s="4">
        <v>0</v>
      </c>
      <c r="K156" s="5">
        <f>E156*(I156-J156)</f>
        <v>2434250</v>
      </c>
    </row>
    <row r="157" spans="2:11" s="78" customFormat="1" ht="24">
      <c r="B157" s="209" t="s">
        <v>113</v>
      </c>
      <c r="C157" s="209"/>
      <c r="D157" s="3" t="s">
        <v>114</v>
      </c>
      <c r="E157" s="6">
        <v>1</v>
      </c>
      <c r="F157" s="110">
        <v>2001</v>
      </c>
      <c r="G157" s="6">
        <v>72</v>
      </c>
      <c r="H157" s="120" t="s">
        <v>115</v>
      </c>
      <c r="I157" s="4">
        <v>18026573</v>
      </c>
      <c r="J157" s="4">
        <v>10400000</v>
      </c>
      <c r="K157" s="5">
        <f t="shared" si="9"/>
        <v>7626573</v>
      </c>
    </row>
    <row r="158" spans="2:11" s="78" customFormat="1" ht="24">
      <c r="B158" s="209" t="s">
        <v>228</v>
      </c>
      <c r="C158" s="209"/>
      <c r="D158" s="3" t="s">
        <v>23</v>
      </c>
      <c r="E158" s="6">
        <v>1</v>
      </c>
      <c r="F158" s="110">
        <v>2008</v>
      </c>
      <c r="G158" s="6">
        <v>237</v>
      </c>
      <c r="H158" s="120" t="s">
        <v>229</v>
      </c>
      <c r="I158" s="4">
        <v>12509190</v>
      </c>
      <c r="J158" s="4">
        <v>10400000</v>
      </c>
      <c r="K158" s="5">
        <f aca="true" t="shared" si="10" ref="K158:K167">E158*(I158-J158)</f>
        <v>2109190</v>
      </c>
    </row>
    <row r="159" spans="2:11" s="103" customFormat="1" ht="24">
      <c r="B159" s="217" t="s">
        <v>103</v>
      </c>
      <c r="C159" s="217"/>
      <c r="D159" s="93" t="s">
        <v>19</v>
      </c>
      <c r="E159" s="84">
        <v>1</v>
      </c>
      <c r="F159" s="115">
        <v>2008</v>
      </c>
      <c r="G159" s="85">
        <v>261</v>
      </c>
      <c r="H159" s="118">
        <v>741623</v>
      </c>
      <c r="I159" s="86">
        <v>10534439</v>
      </c>
      <c r="J159" s="86">
        <v>5800000</v>
      </c>
      <c r="K159" s="87">
        <f t="shared" si="10"/>
        <v>4734439</v>
      </c>
    </row>
    <row r="160" spans="2:11" s="103" customFormat="1" ht="24">
      <c r="B160" s="217" t="s">
        <v>103</v>
      </c>
      <c r="C160" s="217"/>
      <c r="D160" s="93" t="s">
        <v>19</v>
      </c>
      <c r="E160" s="84">
        <v>1</v>
      </c>
      <c r="F160" s="115">
        <v>2008</v>
      </c>
      <c r="G160" s="85">
        <v>269</v>
      </c>
      <c r="H160" s="118">
        <v>774175</v>
      </c>
      <c r="I160" s="86">
        <v>10534439</v>
      </c>
      <c r="J160" s="86">
        <v>5800000</v>
      </c>
      <c r="K160" s="87">
        <f t="shared" si="10"/>
        <v>4734439</v>
      </c>
    </row>
    <row r="161" spans="2:11" s="103" customFormat="1" ht="12.75" customHeight="1">
      <c r="B161" s="209" t="s">
        <v>322</v>
      </c>
      <c r="C161" s="209"/>
      <c r="D161" s="93" t="s">
        <v>19</v>
      </c>
      <c r="E161" s="84">
        <v>1</v>
      </c>
      <c r="F161" s="115">
        <v>2008</v>
      </c>
      <c r="G161" s="85">
        <v>81</v>
      </c>
      <c r="H161" s="118">
        <v>710672</v>
      </c>
      <c r="I161" s="86">
        <v>10534439</v>
      </c>
      <c r="J161" s="86">
        <v>5800000</v>
      </c>
      <c r="K161" s="87">
        <f t="shared" si="10"/>
        <v>4734439</v>
      </c>
    </row>
    <row r="162" spans="2:11" s="103" customFormat="1" ht="12.75" customHeight="1">
      <c r="B162" s="209" t="s">
        <v>322</v>
      </c>
      <c r="C162" s="209"/>
      <c r="D162" s="93" t="s">
        <v>19</v>
      </c>
      <c r="E162" s="84">
        <v>1</v>
      </c>
      <c r="F162" s="115">
        <v>2008</v>
      </c>
      <c r="G162" s="85">
        <v>263</v>
      </c>
      <c r="H162" s="118">
        <v>709900</v>
      </c>
      <c r="I162" s="86">
        <v>10534439</v>
      </c>
      <c r="J162" s="86">
        <v>5800000</v>
      </c>
      <c r="K162" s="87">
        <f t="shared" si="10"/>
        <v>4734439</v>
      </c>
    </row>
    <row r="163" spans="2:11" s="103" customFormat="1" ht="24">
      <c r="B163" s="217" t="s">
        <v>230</v>
      </c>
      <c r="C163" s="217"/>
      <c r="D163" s="93" t="s">
        <v>19</v>
      </c>
      <c r="E163" s="84">
        <v>1</v>
      </c>
      <c r="F163" s="115">
        <v>2008</v>
      </c>
      <c r="G163" s="85">
        <v>69</v>
      </c>
      <c r="H163" s="118">
        <v>709413</v>
      </c>
      <c r="I163" s="86">
        <v>10534439</v>
      </c>
      <c r="J163" s="86">
        <v>5800000</v>
      </c>
      <c r="K163" s="87">
        <f t="shared" si="10"/>
        <v>4734439</v>
      </c>
    </row>
    <row r="164" spans="2:11" s="103" customFormat="1" ht="24">
      <c r="B164" s="217" t="s">
        <v>111</v>
      </c>
      <c r="C164" s="217"/>
      <c r="D164" s="93" t="s">
        <v>19</v>
      </c>
      <c r="E164" s="84">
        <v>1</v>
      </c>
      <c r="F164" s="115">
        <v>2008</v>
      </c>
      <c r="G164" s="85">
        <v>1316</v>
      </c>
      <c r="H164" s="118" t="s">
        <v>231</v>
      </c>
      <c r="I164" s="86">
        <v>10534439</v>
      </c>
      <c r="J164" s="86">
        <v>5800000</v>
      </c>
      <c r="K164" s="87">
        <f t="shared" si="10"/>
        <v>4734439</v>
      </c>
    </row>
    <row r="165" spans="2:11" s="103" customFormat="1" ht="24">
      <c r="B165" s="217" t="s">
        <v>232</v>
      </c>
      <c r="C165" s="217"/>
      <c r="D165" s="93" t="s">
        <v>19</v>
      </c>
      <c r="E165" s="84">
        <v>1</v>
      </c>
      <c r="F165" s="115">
        <v>2008</v>
      </c>
      <c r="G165" s="85">
        <v>58</v>
      </c>
      <c r="H165" s="118">
        <v>709610</v>
      </c>
      <c r="I165" s="86">
        <v>10534439</v>
      </c>
      <c r="J165" s="86">
        <v>5800000</v>
      </c>
      <c r="K165" s="87">
        <f t="shared" si="10"/>
        <v>4734439</v>
      </c>
    </row>
    <row r="166" spans="2:11" s="103" customFormat="1" ht="24">
      <c r="B166" s="217" t="s">
        <v>232</v>
      </c>
      <c r="C166" s="217"/>
      <c r="D166" s="93" t="s">
        <v>19</v>
      </c>
      <c r="E166" s="84">
        <v>1</v>
      </c>
      <c r="F166" s="115">
        <v>2008</v>
      </c>
      <c r="G166" s="85">
        <v>147</v>
      </c>
      <c r="H166" s="118">
        <v>710593</v>
      </c>
      <c r="I166" s="86">
        <v>10534439</v>
      </c>
      <c r="J166" s="86">
        <v>5800000</v>
      </c>
      <c r="K166" s="87">
        <f t="shared" si="10"/>
        <v>4734439</v>
      </c>
    </row>
    <row r="167" spans="2:11" s="103" customFormat="1" ht="16.5" customHeight="1">
      <c r="B167" s="217" t="s">
        <v>233</v>
      </c>
      <c r="C167" s="217"/>
      <c r="D167" s="150" t="s">
        <v>23</v>
      </c>
      <c r="E167" s="151">
        <v>1</v>
      </c>
      <c r="F167" s="147">
        <v>2008</v>
      </c>
      <c r="G167" s="148">
        <v>62</v>
      </c>
      <c r="H167" s="149" t="s">
        <v>234</v>
      </c>
      <c r="I167" s="87">
        <v>12509190</v>
      </c>
      <c r="J167" s="87">
        <v>10400000</v>
      </c>
      <c r="K167" s="87">
        <f t="shared" si="10"/>
        <v>2109190</v>
      </c>
    </row>
    <row r="168" spans="2:11" s="78" customFormat="1" ht="12">
      <c r="B168" s="211" t="s">
        <v>116</v>
      </c>
      <c r="C168" s="211"/>
      <c r="D168" s="211"/>
      <c r="E168" s="211"/>
      <c r="F168" s="211"/>
      <c r="G168" s="211"/>
      <c r="H168" s="211"/>
      <c r="I168" s="211"/>
      <c r="J168" s="211"/>
      <c r="K168" s="2">
        <f>SUM(K169:K181)</f>
        <v>30044719</v>
      </c>
    </row>
    <row r="169" spans="2:11" s="78" customFormat="1" ht="24">
      <c r="B169" s="209" t="s">
        <v>117</v>
      </c>
      <c r="C169" s="209"/>
      <c r="D169" s="99" t="s">
        <v>23</v>
      </c>
      <c r="E169" s="100">
        <v>1</v>
      </c>
      <c r="F169" s="113">
        <v>2007</v>
      </c>
      <c r="G169" s="101">
        <v>115</v>
      </c>
      <c r="H169" s="123" t="s">
        <v>118</v>
      </c>
      <c r="I169" s="5">
        <v>12509190</v>
      </c>
      <c r="J169" s="5">
        <v>10400000</v>
      </c>
      <c r="K169" s="5">
        <f t="shared" si="9"/>
        <v>2109190</v>
      </c>
    </row>
    <row r="170" spans="2:11" s="78" customFormat="1" ht="24">
      <c r="B170" s="209" t="s">
        <v>117</v>
      </c>
      <c r="C170" s="209"/>
      <c r="D170" s="99" t="s">
        <v>23</v>
      </c>
      <c r="E170" s="100">
        <v>1</v>
      </c>
      <c r="F170" s="113">
        <v>2007</v>
      </c>
      <c r="G170" s="101">
        <v>131</v>
      </c>
      <c r="H170" s="123" t="s">
        <v>119</v>
      </c>
      <c r="I170" s="5">
        <v>12509190</v>
      </c>
      <c r="J170" s="5">
        <v>10400000</v>
      </c>
      <c r="K170" s="5">
        <f t="shared" si="9"/>
        <v>2109190</v>
      </c>
    </row>
    <row r="171" spans="2:11" s="78" customFormat="1" ht="24">
      <c r="B171" s="209" t="s">
        <v>117</v>
      </c>
      <c r="C171" s="209"/>
      <c r="D171" s="3" t="s">
        <v>19</v>
      </c>
      <c r="E171" s="88">
        <v>1</v>
      </c>
      <c r="F171" s="116">
        <v>2007</v>
      </c>
      <c r="G171" s="89">
        <v>149</v>
      </c>
      <c r="H171" s="119">
        <v>680921</v>
      </c>
      <c r="I171" s="4">
        <v>10534439</v>
      </c>
      <c r="J171" s="4">
        <v>5800000</v>
      </c>
      <c r="K171" s="5">
        <f t="shared" si="9"/>
        <v>4734439</v>
      </c>
    </row>
    <row r="172" spans="2:11" s="78" customFormat="1" ht="24">
      <c r="B172" s="209" t="s">
        <v>120</v>
      </c>
      <c r="C172" s="209"/>
      <c r="D172" s="99" t="s">
        <v>23</v>
      </c>
      <c r="E172" s="100">
        <v>1</v>
      </c>
      <c r="F172" s="113">
        <v>2007</v>
      </c>
      <c r="G172" s="101">
        <v>49</v>
      </c>
      <c r="H172" s="123" t="s">
        <v>121</v>
      </c>
      <c r="I172" s="5">
        <v>12509190</v>
      </c>
      <c r="J172" s="5">
        <v>10400000</v>
      </c>
      <c r="K172" s="5">
        <f t="shared" si="9"/>
        <v>2109190</v>
      </c>
    </row>
    <row r="173" spans="2:11" s="103" customFormat="1" ht="24">
      <c r="B173" s="217" t="s">
        <v>278</v>
      </c>
      <c r="C173" s="217"/>
      <c r="D173" s="150" t="s">
        <v>23</v>
      </c>
      <c r="E173" s="151">
        <v>1</v>
      </c>
      <c r="F173" s="147">
        <v>2008</v>
      </c>
      <c r="G173" s="148">
        <v>23</v>
      </c>
      <c r="H173" s="149" t="s">
        <v>235</v>
      </c>
      <c r="I173" s="87">
        <v>12509190</v>
      </c>
      <c r="J173" s="87">
        <v>10400000</v>
      </c>
      <c r="K173" s="87">
        <f aca="true" t="shared" si="11" ref="K173:K181">E173*(I173-J173)</f>
        <v>2109190</v>
      </c>
    </row>
    <row r="174" spans="2:11" s="103" customFormat="1" ht="24">
      <c r="B174" s="217" t="s">
        <v>236</v>
      </c>
      <c r="C174" s="217"/>
      <c r="D174" s="150" t="s">
        <v>23</v>
      </c>
      <c r="E174" s="151">
        <v>1</v>
      </c>
      <c r="F174" s="147">
        <v>2008</v>
      </c>
      <c r="G174" s="148">
        <v>320</v>
      </c>
      <c r="H174" s="149" t="s">
        <v>237</v>
      </c>
      <c r="I174" s="87">
        <v>12509190</v>
      </c>
      <c r="J174" s="87">
        <v>10400000</v>
      </c>
      <c r="K174" s="87">
        <f t="shared" si="11"/>
        <v>2109190</v>
      </c>
    </row>
    <row r="175" spans="2:11" s="103" customFormat="1" ht="24">
      <c r="B175" s="217" t="s">
        <v>278</v>
      </c>
      <c r="C175" s="217"/>
      <c r="D175" s="150" t="s">
        <v>23</v>
      </c>
      <c r="E175" s="151">
        <v>1</v>
      </c>
      <c r="F175" s="147">
        <v>2008</v>
      </c>
      <c r="G175" s="148">
        <v>345</v>
      </c>
      <c r="H175" s="149" t="s">
        <v>238</v>
      </c>
      <c r="I175" s="87">
        <v>12509190</v>
      </c>
      <c r="J175" s="87">
        <v>10400000</v>
      </c>
      <c r="K175" s="87">
        <f t="shared" si="11"/>
        <v>2109190</v>
      </c>
    </row>
    <row r="176" spans="2:11" s="103" customFormat="1" ht="24">
      <c r="B176" s="217" t="s">
        <v>120</v>
      </c>
      <c r="C176" s="217"/>
      <c r="D176" s="150" t="s">
        <v>23</v>
      </c>
      <c r="E176" s="151">
        <v>1</v>
      </c>
      <c r="F176" s="147">
        <v>2008</v>
      </c>
      <c r="G176" s="148">
        <v>284</v>
      </c>
      <c r="H176" s="149" t="s">
        <v>239</v>
      </c>
      <c r="I176" s="87">
        <v>12509190</v>
      </c>
      <c r="J176" s="87">
        <v>10400000</v>
      </c>
      <c r="K176" s="87">
        <f t="shared" si="11"/>
        <v>2109190</v>
      </c>
    </row>
    <row r="177" spans="2:11" s="103" customFormat="1" ht="24">
      <c r="B177" s="217" t="s">
        <v>278</v>
      </c>
      <c r="C177" s="217"/>
      <c r="D177" s="150" t="s">
        <v>23</v>
      </c>
      <c r="E177" s="151">
        <v>1</v>
      </c>
      <c r="F177" s="147">
        <v>2008</v>
      </c>
      <c r="G177" s="148">
        <v>307</v>
      </c>
      <c r="H177" s="149" t="s">
        <v>240</v>
      </c>
      <c r="I177" s="87">
        <v>12509190</v>
      </c>
      <c r="J177" s="87">
        <v>10400000</v>
      </c>
      <c r="K177" s="87">
        <f t="shared" si="11"/>
        <v>2109190</v>
      </c>
    </row>
    <row r="178" spans="2:11" s="103" customFormat="1" ht="24">
      <c r="B178" s="217" t="s">
        <v>319</v>
      </c>
      <c r="C178" s="217"/>
      <c r="D178" s="150" t="s">
        <v>23</v>
      </c>
      <c r="E178" s="151">
        <v>1</v>
      </c>
      <c r="F178" s="147">
        <v>2008</v>
      </c>
      <c r="G178" s="148">
        <v>297</v>
      </c>
      <c r="H178" s="149" t="s">
        <v>241</v>
      </c>
      <c r="I178" s="87">
        <v>12509190</v>
      </c>
      <c r="J178" s="87">
        <v>10400000</v>
      </c>
      <c r="K178" s="87">
        <f t="shared" si="11"/>
        <v>2109190</v>
      </c>
    </row>
    <row r="179" spans="2:11" s="103" customFormat="1" ht="24">
      <c r="B179" s="217" t="s">
        <v>320</v>
      </c>
      <c r="C179" s="217"/>
      <c r="D179" s="150" t="s">
        <v>23</v>
      </c>
      <c r="E179" s="151">
        <v>1</v>
      </c>
      <c r="F179" s="147">
        <v>2008</v>
      </c>
      <c r="G179" s="148">
        <v>8</v>
      </c>
      <c r="H179" s="149" t="s">
        <v>242</v>
      </c>
      <c r="I179" s="87">
        <v>12509190</v>
      </c>
      <c r="J179" s="87">
        <v>10400000</v>
      </c>
      <c r="K179" s="87">
        <f t="shared" si="11"/>
        <v>2109190</v>
      </c>
    </row>
    <row r="180" spans="2:11" s="103" customFormat="1" ht="24">
      <c r="B180" s="217" t="s">
        <v>243</v>
      </c>
      <c r="C180" s="217"/>
      <c r="D180" s="150" t="s">
        <v>23</v>
      </c>
      <c r="E180" s="151">
        <v>1</v>
      </c>
      <c r="F180" s="147">
        <v>2008</v>
      </c>
      <c r="G180" s="148">
        <v>242</v>
      </c>
      <c r="H180" s="149" t="s">
        <v>244</v>
      </c>
      <c r="I180" s="87">
        <v>12509190</v>
      </c>
      <c r="J180" s="87">
        <v>10400000</v>
      </c>
      <c r="K180" s="87">
        <f t="shared" si="11"/>
        <v>2109190</v>
      </c>
    </row>
    <row r="181" spans="2:11" s="103" customFormat="1" ht="24">
      <c r="B181" s="217" t="s">
        <v>245</v>
      </c>
      <c r="C181" s="217"/>
      <c r="D181" s="150" t="s">
        <v>23</v>
      </c>
      <c r="E181" s="151">
        <v>1</v>
      </c>
      <c r="F181" s="147">
        <v>2008</v>
      </c>
      <c r="G181" s="148">
        <v>197</v>
      </c>
      <c r="H181" s="149" t="s">
        <v>246</v>
      </c>
      <c r="I181" s="87">
        <v>12509190</v>
      </c>
      <c r="J181" s="87">
        <v>10400000</v>
      </c>
      <c r="K181" s="87">
        <f t="shared" si="11"/>
        <v>2109190</v>
      </c>
    </row>
    <row r="182" spans="2:11" s="78" customFormat="1" ht="12">
      <c r="B182" s="211" t="s">
        <v>122</v>
      </c>
      <c r="C182" s="211"/>
      <c r="D182" s="211"/>
      <c r="E182" s="211"/>
      <c r="F182" s="211"/>
      <c r="G182" s="211"/>
      <c r="H182" s="211"/>
      <c r="I182" s="211"/>
      <c r="J182" s="211"/>
      <c r="K182" s="2">
        <f>+K183+K184+K185+K186</f>
        <v>11387069</v>
      </c>
    </row>
    <row r="183" spans="2:11" s="78" customFormat="1" ht="24">
      <c r="B183" s="209" t="s">
        <v>123</v>
      </c>
      <c r="C183" s="209"/>
      <c r="D183" s="3" t="s">
        <v>25</v>
      </c>
      <c r="E183" s="6">
        <v>1</v>
      </c>
      <c r="F183" s="110">
        <v>1990</v>
      </c>
      <c r="G183" s="6">
        <v>203</v>
      </c>
      <c r="H183" s="120" t="s">
        <v>124</v>
      </c>
      <c r="I183" s="4">
        <v>2434250</v>
      </c>
      <c r="J183" s="4">
        <v>0</v>
      </c>
      <c r="K183" s="5">
        <f>+I183-J183</f>
        <v>2434250</v>
      </c>
    </row>
    <row r="184" spans="2:11" s="78" customFormat="1" ht="24">
      <c r="B184" s="209" t="s">
        <v>125</v>
      </c>
      <c r="C184" s="209"/>
      <c r="D184" s="99" t="s">
        <v>23</v>
      </c>
      <c r="E184" s="100">
        <v>1</v>
      </c>
      <c r="F184" s="113">
        <v>2007</v>
      </c>
      <c r="G184" s="101">
        <v>107</v>
      </c>
      <c r="H184" s="123" t="s">
        <v>126</v>
      </c>
      <c r="I184" s="5">
        <v>12509190</v>
      </c>
      <c r="J184" s="5">
        <v>10400000</v>
      </c>
      <c r="K184" s="5">
        <f>+I184-J184</f>
        <v>2109190</v>
      </c>
    </row>
    <row r="185" spans="2:11" s="103" customFormat="1" ht="24">
      <c r="B185" s="217" t="s">
        <v>123</v>
      </c>
      <c r="C185" s="217"/>
      <c r="D185" s="93" t="s">
        <v>19</v>
      </c>
      <c r="E185" s="84">
        <v>1</v>
      </c>
      <c r="F185" s="115">
        <v>2008</v>
      </c>
      <c r="G185" s="85">
        <v>225</v>
      </c>
      <c r="H185" s="118">
        <v>742341</v>
      </c>
      <c r="I185" s="86">
        <v>10534439</v>
      </c>
      <c r="J185" s="86">
        <v>5800000</v>
      </c>
      <c r="K185" s="87">
        <f>E185*(I185-J185)</f>
        <v>4734439</v>
      </c>
    </row>
    <row r="186" spans="2:11" s="103" customFormat="1" ht="24">
      <c r="B186" s="217" t="s">
        <v>279</v>
      </c>
      <c r="C186" s="217"/>
      <c r="D186" s="150" t="s">
        <v>23</v>
      </c>
      <c r="E186" s="151">
        <v>1</v>
      </c>
      <c r="F186" s="147">
        <v>2008</v>
      </c>
      <c r="G186" s="148">
        <v>305</v>
      </c>
      <c r="H186" s="149" t="s">
        <v>247</v>
      </c>
      <c r="I186" s="87">
        <v>12509190</v>
      </c>
      <c r="J186" s="87">
        <v>10400000</v>
      </c>
      <c r="K186" s="87">
        <f>E186*(I186-J186)</f>
        <v>2109190</v>
      </c>
    </row>
    <row r="187" spans="2:11" s="78" customFormat="1" ht="12">
      <c r="B187" s="239" t="s">
        <v>127</v>
      </c>
      <c r="C187" s="240"/>
      <c r="D187" s="240"/>
      <c r="E187" s="240"/>
      <c r="F187" s="240"/>
      <c r="G187" s="240"/>
      <c r="H187" s="240"/>
      <c r="I187" s="240"/>
      <c r="J187" s="241"/>
      <c r="K187" s="2">
        <f>SUM(K188:K194)</f>
        <v>25265326</v>
      </c>
    </row>
    <row r="188" spans="2:11" s="78" customFormat="1" ht="24">
      <c r="B188" s="215" t="s">
        <v>128</v>
      </c>
      <c r="C188" s="216"/>
      <c r="D188" s="3" t="s">
        <v>19</v>
      </c>
      <c r="E188" s="88">
        <v>1</v>
      </c>
      <c r="F188" s="116">
        <v>2007</v>
      </c>
      <c r="G188" s="89">
        <v>227</v>
      </c>
      <c r="H188" s="119">
        <v>681137</v>
      </c>
      <c r="I188" s="4">
        <v>10534439</v>
      </c>
      <c r="J188" s="4">
        <v>5800000</v>
      </c>
      <c r="K188" s="5">
        <f>+I188-J188</f>
        <v>4734439</v>
      </c>
    </row>
    <row r="189" spans="2:11" s="78" customFormat="1" ht="24">
      <c r="B189" s="209" t="s">
        <v>128</v>
      </c>
      <c r="C189" s="209"/>
      <c r="D189" s="3" t="s">
        <v>19</v>
      </c>
      <c r="E189" s="88">
        <v>1</v>
      </c>
      <c r="F189" s="116">
        <v>2007</v>
      </c>
      <c r="G189" s="89">
        <v>258</v>
      </c>
      <c r="H189" s="119">
        <v>674874</v>
      </c>
      <c r="I189" s="4">
        <v>10534439</v>
      </c>
      <c r="J189" s="4">
        <v>5800000</v>
      </c>
      <c r="K189" s="5">
        <f>+I189-J189</f>
        <v>4734439</v>
      </c>
    </row>
    <row r="190" spans="2:11" s="78" customFormat="1" ht="24">
      <c r="B190" s="209" t="s">
        <v>128</v>
      </c>
      <c r="C190" s="209"/>
      <c r="D190" s="3" t="s">
        <v>19</v>
      </c>
      <c r="E190" s="88">
        <v>1</v>
      </c>
      <c r="F190" s="116">
        <v>2007</v>
      </c>
      <c r="G190" s="89">
        <v>267</v>
      </c>
      <c r="H190" s="119">
        <v>681539</v>
      </c>
      <c r="I190" s="4">
        <v>10534439</v>
      </c>
      <c r="J190" s="4">
        <v>5800000</v>
      </c>
      <c r="K190" s="5">
        <f>+I190-J190</f>
        <v>4734439</v>
      </c>
    </row>
    <row r="191" spans="2:11" s="78" customFormat="1" ht="24">
      <c r="B191" s="209" t="s">
        <v>128</v>
      </c>
      <c r="C191" s="209"/>
      <c r="D191" s="99" t="s">
        <v>23</v>
      </c>
      <c r="E191" s="100">
        <v>1</v>
      </c>
      <c r="F191" s="113">
        <v>2007</v>
      </c>
      <c r="G191" s="101">
        <v>612</v>
      </c>
      <c r="H191" s="123" t="s">
        <v>129</v>
      </c>
      <c r="I191" s="5">
        <v>12509190</v>
      </c>
      <c r="J191" s="5">
        <v>10400000</v>
      </c>
      <c r="K191" s="5">
        <f>+I191-J191</f>
        <v>2109190</v>
      </c>
    </row>
    <row r="192" spans="2:11" s="103" customFormat="1" ht="24">
      <c r="B192" s="217" t="s">
        <v>128</v>
      </c>
      <c r="C192" s="217"/>
      <c r="D192" s="93" t="s">
        <v>19</v>
      </c>
      <c r="E192" s="84">
        <v>1</v>
      </c>
      <c r="F192" s="115">
        <v>2008</v>
      </c>
      <c r="G192" s="85">
        <v>60</v>
      </c>
      <c r="H192" s="118">
        <v>718444</v>
      </c>
      <c r="I192" s="86">
        <v>10534439</v>
      </c>
      <c r="J192" s="86">
        <v>5800000</v>
      </c>
      <c r="K192" s="87">
        <f>E192*(I192-J192)</f>
        <v>4734439</v>
      </c>
    </row>
    <row r="193" spans="2:11" s="103" customFormat="1" ht="24">
      <c r="B193" s="217" t="s">
        <v>280</v>
      </c>
      <c r="C193" s="217"/>
      <c r="D193" s="150" t="s">
        <v>23</v>
      </c>
      <c r="E193" s="151">
        <v>1</v>
      </c>
      <c r="F193" s="147">
        <v>2008</v>
      </c>
      <c r="G193" s="148">
        <v>306</v>
      </c>
      <c r="H193" s="149" t="s">
        <v>248</v>
      </c>
      <c r="I193" s="87">
        <v>12509190</v>
      </c>
      <c r="J193" s="87">
        <v>10400000</v>
      </c>
      <c r="K193" s="87">
        <f>E193*(I193-J193)</f>
        <v>2109190</v>
      </c>
    </row>
    <row r="194" spans="2:11" s="103" customFormat="1" ht="24">
      <c r="B194" s="217" t="s">
        <v>321</v>
      </c>
      <c r="C194" s="217"/>
      <c r="D194" s="150" t="s">
        <v>23</v>
      </c>
      <c r="E194" s="151">
        <v>1</v>
      </c>
      <c r="F194" s="147">
        <v>2008</v>
      </c>
      <c r="G194" s="148">
        <v>294</v>
      </c>
      <c r="H194" s="149" t="s">
        <v>249</v>
      </c>
      <c r="I194" s="87">
        <v>12509190</v>
      </c>
      <c r="J194" s="87">
        <v>10400000</v>
      </c>
      <c r="K194" s="87">
        <f>E194*(I194-J194)</f>
        <v>2109190</v>
      </c>
    </row>
    <row r="195" spans="2:11" s="78" customFormat="1" ht="12">
      <c r="B195" s="207" t="s">
        <v>130</v>
      </c>
      <c r="C195" s="207"/>
      <c r="D195" s="207"/>
      <c r="E195" s="207"/>
      <c r="F195" s="207"/>
      <c r="G195" s="207"/>
      <c r="H195" s="207"/>
      <c r="I195" s="207"/>
      <c r="J195" s="207"/>
      <c r="K195" s="2">
        <f>SUM(K196:K204)</f>
        <v>21933019</v>
      </c>
    </row>
    <row r="196" spans="2:11" s="78" customFormat="1" ht="24">
      <c r="B196" s="209" t="s">
        <v>131</v>
      </c>
      <c r="C196" s="209"/>
      <c r="D196" s="3" t="s">
        <v>19</v>
      </c>
      <c r="E196" s="88">
        <v>1</v>
      </c>
      <c r="F196" s="116">
        <v>2007</v>
      </c>
      <c r="G196" s="89">
        <v>74</v>
      </c>
      <c r="H196" s="119">
        <v>676569</v>
      </c>
      <c r="I196" s="4">
        <v>10534439</v>
      </c>
      <c r="J196" s="4">
        <v>5800000</v>
      </c>
      <c r="K196" s="5">
        <f>+I196-J196</f>
        <v>4734439</v>
      </c>
    </row>
    <row r="197" spans="2:11" s="78" customFormat="1" ht="24">
      <c r="B197" s="209" t="s">
        <v>131</v>
      </c>
      <c r="C197" s="209"/>
      <c r="D197" s="3" t="s">
        <v>25</v>
      </c>
      <c r="E197" s="6">
        <v>1</v>
      </c>
      <c r="F197" s="110">
        <v>1998</v>
      </c>
      <c r="G197" s="6">
        <v>190</v>
      </c>
      <c r="H197" s="120" t="s">
        <v>132</v>
      </c>
      <c r="I197" s="4">
        <v>2434250</v>
      </c>
      <c r="J197" s="4">
        <v>0</v>
      </c>
      <c r="K197" s="5">
        <f>+I197-J197</f>
        <v>2434250</v>
      </c>
    </row>
    <row r="198" spans="2:11" s="78" customFormat="1" ht="24">
      <c r="B198" s="209" t="s">
        <v>131</v>
      </c>
      <c r="C198" s="209"/>
      <c r="D198" s="99" t="s">
        <v>23</v>
      </c>
      <c r="E198" s="100">
        <v>1</v>
      </c>
      <c r="F198" s="113">
        <v>2007</v>
      </c>
      <c r="G198" s="101">
        <v>43</v>
      </c>
      <c r="H198" s="123" t="s">
        <v>129</v>
      </c>
      <c r="I198" s="5">
        <v>12509190</v>
      </c>
      <c r="J198" s="5">
        <v>10400000</v>
      </c>
      <c r="K198" s="5">
        <f>+I198-J198</f>
        <v>2109190</v>
      </c>
    </row>
    <row r="199" spans="2:11" s="78" customFormat="1" ht="24">
      <c r="B199" s="209" t="s">
        <v>131</v>
      </c>
      <c r="C199" s="209"/>
      <c r="D199" s="99" t="s">
        <v>23</v>
      </c>
      <c r="E199" s="100">
        <v>1</v>
      </c>
      <c r="F199" s="113">
        <v>2007</v>
      </c>
      <c r="G199" s="101">
        <v>364</v>
      </c>
      <c r="H199" s="123" t="s">
        <v>129</v>
      </c>
      <c r="I199" s="5">
        <v>12509190</v>
      </c>
      <c r="J199" s="5">
        <v>10400000</v>
      </c>
      <c r="K199" s="5">
        <f>+I199-J199</f>
        <v>2109190</v>
      </c>
    </row>
    <row r="200" spans="2:11" s="78" customFormat="1" ht="24">
      <c r="B200" s="209" t="s">
        <v>133</v>
      </c>
      <c r="C200" s="209"/>
      <c r="D200" s="99" t="s">
        <v>23</v>
      </c>
      <c r="E200" s="100">
        <v>1</v>
      </c>
      <c r="F200" s="113">
        <v>2007</v>
      </c>
      <c r="G200" s="101">
        <v>17</v>
      </c>
      <c r="H200" s="123" t="s">
        <v>134</v>
      </c>
      <c r="I200" s="5">
        <v>12509190</v>
      </c>
      <c r="J200" s="5">
        <v>10400000</v>
      </c>
      <c r="K200" s="5">
        <f>+I200-J200</f>
        <v>2109190</v>
      </c>
    </row>
    <row r="201" spans="2:11" s="103" customFormat="1" ht="24">
      <c r="B201" s="217" t="s">
        <v>281</v>
      </c>
      <c r="C201" s="217"/>
      <c r="D201" s="150" t="s">
        <v>23</v>
      </c>
      <c r="E201" s="151">
        <v>1</v>
      </c>
      <c r="F201" s="147">
        <v>2008</v>
      </c>
      <c r="G201" s="148">
        <v>302</v>
      </c>
      <c r="H201" s="149" t="s">
        <v>250</v>
      </c>
      <c r="I201" s="87">
        <v>12509190</v>
      </c>
      <c r="J201" s="87">
        <v>10400000</v>
      </c>
      <c r="K201" s="87">
        <f>E201*(I201-J201)</f>
        <v>2109190</v>
      </c>
    </row>
    <row r="202" spans="2:11" s="103" customFormat="1" ht="24">
      <c r="B202" s="217" t="s">
        <v>251</v>
      </c>
      <c r="C202" s="217"/>
      <c r="D202" s="150" t="s">
        <v>23</v>
      </c>
      <c r="E202" s="151">
        <v>1</v>
      </c>
      <c r="F202" s="147">
        <v>2008</v>
      </c>
      <c r="G202" s="148">
        <v>280</v>
      </c>
      <c r="H202" s="149" t="s">
        <v>252</v>
      </c>
      <c r="I202" s="87">
        <v>12509190</v>
      </c>
      <c r="J202" s="87">
        <v>10400000</v>
      </c>
      <c r="K202" s="87">
        <f>E202*(I202-J202)</f>
        <v>2109190</v>
      </c>
    </row>
    <row r="203" spans="2:11" s="103" customFormat="1" ht="24">
      <c r="B203" s="217" t="s">
        <v>253</v>
      </c>
      <c r="C203" s="217"/>
      <c r="D203" s="150" t="s">
        <v>23</v>
      </c>
      <c r="E203" s="151">
        <v>1</v>
      </c>
      <c r="F203" s="147">
        <v>2008</v>
      </c>
      <c r="G203" s="148">
        <v>256</v>
      </c>
      <c r="H203" s="149" t="s">
        <v>254</v>
      </c>
      <c r="I203" s="87">
        <v>12509190</v>
      </c>
      <c r="J203" s="87">
        <v>10400000</v>
      </c>
      <c r="K203" s="87">
        <f>E203*(I203-J203)</f>
        <v>2109190</v>
      </c>
    </row>
    <row r="204" spans="2:11" s="7" customFormat="1" ht="24">
      <c r="B204" s="217" t="s">
        <v>253</v>
      </c>
      <c r="C204" s="217"/>
      <c r="D204" s="150" t="s">
        <v>23</v>
      </c>
      <c r="E204" s="151">
        <v>1</v>
      </c>
      <c r="F204" s="147">
        <v>2008</v>
      </c>
      <c r="G204" s="148">
        <v>311</v>
      </c>
      <c r="H204" s="149" t="s">
        <v>255</v>
      </c>
      <c r="I204" s="87">
        <v>12509190</v>
      </c>
      <c r="J204" s="87">
        <v>10400000</v>
      </c>
      <c r="K204" s="87">
        <f>E204*(I204-J204)</f>
        <v>2109190</v>
      </c>
    </row>
    <row r="205" spans="2:11" s="78" customFormat="1" ht="12">
      <c r="B205" s="207" t="s">
        <v>135</v>
      </c>
      <c r="C205" s="207"/>
      <c r="D205" s="207"/>
      <c r="E205" s="207"/>
      <c r="F205" s="207"/>
      <c r="G205" s="207"/>
      <c r="H205" s="207"/>
      <c r="I205" s="207"/>
      <c r="J205" s="207"/>
      <c r="K205" s="106">
        <f>+K206+K207+K208+K209+K210+K211+K212+K213</f>
        <v>19498769</v>
      </c>
    </row>
    <row r="206" spans="2:11" s="78" customFormat="1" ht="24">
      <c r="B206" s="209" t="s">
        <v>136</v>
      </c>
      <c r="C206" s="209"/>
      <c r="D206" s="3" t="s">
        <v>19</v>
      </c>
      <c r="E206" s="88">
        <v>1</v>
      </c>
      <c r="F206" s="116">
        <v>2007</v>
      </c>
      <c r="G206" s="89">
        <v>316</v>
      </c>
      <c r="H206" s="119">
        <v>685172</v>
      </c>
      <c r="I206" s="4">
        <v>10534439</v>
      </c>
      <c r="J206" s="4">
        <v>5800000</v>
      </c>
      <c r="K206" s="5">
        <f>+I206-J206</f>
        <v>4734439</v>
      </c>
    </row>
    <row r="207" spans="2:11" s="103" customFormat="1" ht="24">
      <c r="B207" s="217" t="s">
        <v>303</v>
      </c>
      <c r="C207" s="217"/>
      <c r="D207" s="150" t="s">
        <v>23</v>
      </c>
      <c r="E207" s="151">
        <v>1</v>
      </c>
      <c r="F207" s="147">
        <v>2008</v>
      </c>
      <c r="G207" s="148">
        <v>25</v>
      </c>
      <c r="H207" s="149" t="s">
        <v>256</v>
      </c>
      <c r="I207" s="87">
        <v>12509190</v>
      </c>
      <c r="J207" s="87">
        <v>10400000</v>
      </c>
      <c r="K207" s="87">
        <f aca="true" t="shared" si="12" ref="K207:K213">E207*(I207-J207)</f>
        <v>2109190</v>
      </c>
    </row>
    <row r="208" spans="2:11" s="103" customFormat="1" ht="24">
      <c r="B208" s="217" t="s">
        <v>136</v>
      </c>
      <c r="C208" s="217"/>
      <c r="D208" s="150" t="s">
        <v>23</v>
      </c>
      <c r="E208" s="151">
        <v>1</v>
      </c>
      <c r="F208" s="147">
        <v>2008</v>
      </c>
      <c r="G208" s="148">
        <v>310</v>
      </c>
      <c r="H208" s="149" t="s">
        <v>257</v>
      </c>
      <c r="I208" s="87">
        <v>12509190</v>
      </c>
      <c r="J208" s="87">
        <v>10400000</v>
      </c>
      <c r="K208" s="87">
        <f t="shared" si="12"/>
        <v>2109190</v>
      </c>
    </row>
    <row r="209" spans="2:11" s="103" customFormat="1" ht="24">
      <c r="B209" s="217" t="s">
        <v>136</v>
      </c>
      <c r="C209" s="217"/>
      <c r="D209" s="150" t="s">
        <v>23</v>
      </c>
      <c r="E209" s="151">
        <v>1</v>
      </c>
      <c r="F209" s="147">
        <v>2008</v>
      </c>
      <c r="G209" s="148">
        <v>360</v>
      </c>
      <c r="H209" s="149" t="s">
        <v>258</v>
      </c>
      <c r="I209" s="87">
        <v>12509190</v>
      </c>
      <c r="J209" s="87">
        <v>10400000</v>
      </c>
      <c r="K209" s="87">
        <f t="shared" si="12"/>
        <v>2109190</v>
      </c>
    </row>
    <row r="210" spans="2:11" s="103" customFormat="1" ht="24">
      <c r="B210" s="217" t="s">
        <v>259</v>
      </c>
      <c r="C210" s="217"/>
      <c r="D210" s="150" t="s">
        <v>23</v>
      </c>
      <c r="E210" s="151">
        <v>1</v>
      </c>
      <c r="F210" s="147">
        <v>2008</v>
      </c>
      <c r="G210" s="148">
        <v>293</v>
      </c>
      <c r="H210" s="149" t="s">
        <v>260</v>
      </c>
      <c r="I210" s="87">
        <v>12509190</v>
      </c>
      <c r="J210" s="87">
        <v>10400000</v>
      </c>
      <c r="K210" s="87">
        <f t="shared" si="12"/>
        <v>2109190</v>
      </c>
    </row>
    <row r="211" spans="2:11" s="103" customFormat="1" ht="24">
      <c r="B211" s="217" t="s">
        <v>261</v>
      </c>
      <c r="C211" s="217"/>
      <c r="D211" s="93" t="s">
        <v>23</v>
      </c>
      <c r="E211" s="94">
        <v>1</v>
      </c>
      <c r="F211" s="111">
        <v>2008</v>
      </c>
      <c r="G211" s="94">
        <v>287</v>
      </c>
      <c r="H211" s="122" t="s">
        <v>262</v>
      </c>
      <c r="I211" s="86">
        <v>12509190</v>
      </c>
      <c r="J211" s="86">
        <v>10400000</v>
      </c>
      <c r="K211" s="87">
        <f t="shared" si="12"/>
        <v>2109190</v>
      </c>
    </row>
    <row r="212" spans="2:11" s="103" customFormat="1" ht="24">
      <c r="B212" s="217" t="s">
        <v>261</v>
      </c>
      <c r="C212" s="217"/>
      <c r="D212" s="93" t="s">
        <v>23</v>
      </c>
      <c r="E212" s="94">
        <v>1</v>
      </c>
      <c r="F212" s="111">
        <v>2008</v>
      </c>
      <c r="G212" s="94">
        <v>215</v>
      </c>
      <c r="H212" s="122" t="s">
        <v>263</v>
      </c>
      <c r="I212" s="86">
        <v>12509190</v>
      </c>
      <c r="J212" s="86">
        <v>10400000</v>
      </c>
      <c r="K212" s="87">
        <f t="shared" si="12"/>
        <v>2109190</v>
      </c>
    </row>
    <row r="213" spans="2:11" s="103" customFormat="1" ht="24">
      <c r="B213" s="217" t="s">
        <v>264</v>
      </c>
      <c r="C213" s="217"/>
      <c r="D213" s="93" t="s">
        <v>23</v>
      </c>
      <c r="E213" s="94">
        <v>1</v>
      </c>
      <c r="F213" s="111">
        <v>2008</v>
      </c>
      <c r="G213" s="94">
        <v>298</v>
      </c>
      <c r="H213" s="122" t="s">
        <v>265</v>
      </c>
      <c r="I213" s="86">
        <v>12509190</v>
      </c>
      <c r="J213" s="86">
        <v>10400000</v>
      </c>
      <c r="K213" s="87">
        <f t="shared" si="12"/>
        <v>2109190</v>
      </c>
    </row>
    <row r="214" spans="2:11" s="78" customFormat="1" ht="12">
      <c r="B214" s="207" t="s">
        <v>137</v>
      </c>
      <c r="C214" s="207"/>
      <c r="D214" s="207"/>
      <c r="E214" s="207"/>
      <c r="F214" s="207"/>
      <c r="G214" s="207"/>
      <c r="H214" s="207"/>
      <c r="I214" s="207"/>
      <c r="J214" s="207"/>
      <c r="K214" s="2">
        <f>SUM(K215:K222)</f>
        <v>22449078</v>
      </c>
    </row>
    <row r="215" spans="2:11" s="78" customFormat="1" ht="12">
      <c r="B215" s="209" t="s">
        <v>138</v>
      </c>
      <c r="C215" s="209"/>
      <c r="D215" s="3" t="s">
        <v>25</v>
      </c>
      <c r="E215" s="6">
        <v>1</v>
      </c>
      <c r="F215" s="110">
        <v>1997</v>
      </c>
      <c r="G215" s="6" t="s">
        <v>139</v>
      </c>
      <c r="H215" s="120" t="s">
        <v>139</v>
      </c>
      <c r="I215" s="4">
        <v>2434250</v>
      </c>
      <c r="J215" s="4">
        <v>0</v>
      </c>
      <c r="K215" s="5">
        <f>E215*(I215-J215)</f>
        <v>2434250</v>
      </c>
    </row>
    <row r="216" spans="2:11" s="78" customFormat="1" ht="24">
      <c r="B216" s="209" t="s">
        <v>138</v>
      </c>
      <c r="C216" s="209"/>
      <c r="D216" s="3" t="s">
        <v>23</v>
      </c>
      <c r="E216" s="6">
        <v>1</v>
      </c>
      <c r="F216" s="110">
        <v>2007</v>
      </c>
      <c r="G216" s="6">
        <v>134</v>
      </c>
      <c r="H216" s="120" t="s">
        <v>140</v>
      </c>
      <c r="I216" s="4">
        <v>12509190</v>
      </c>
      <c r="J216" s="4">
        <v>10400000</v>
      </c>
      <c r="K216" s="5">
        <v>2109190</v>
      </c>
    </row>
    <row r="217" spans="2:11" s="78" customFormat="1" ht="24">
      <c r="B217" s="209" t="s">
        <v>138</v>
      </c>
      <c r="C217" s="209"/>
      <c r="D217" s="3" t="s">
        <v>23</v>
      </c>
      <c r="E217" s="6">
        <v>1</v>
      </c>
      <c r="F217" s="110">
        <v>2007</v>
      </c>
      <c r="G217" s="6">
        <v>136</v>
      </c>
      <c r="H217" s="120" t="s">
        <v>141</v>
      </c>
      <c r="I217" s="4">
        <v>12509190</v>
      </c>
      <c r="J217" s="4">
        <v>10400000</v>
      </c>
      <c r="K217" s="5">
        <v>2109190</v>
      </c>
    </row>
    <row r="218" spans="2:11" s="78" customFormat="1" ht="24">
      <c r="B218" s="209" t="s">
        <v>142</v>
      </c>
      <c r="C218" s="209"/>
      <c r="D218" s="3" t="s">
        <v>23</v>
      </c>
      <c r="E218" s="6">
        <v>1</v>
      </c>
      <c r="F218" s="110">
        <v>2007</v>
      </c>
      <c r="G218" s="6">
        <v>173</v>
      </c>
      <c r="H218" s="120" t="s">
        <v>143</v>
      </c>
      <c r="I218" s="4">
        <v>12509190</v>
      </c>
      <c r="J218" s="4">
        <v>10400000</v>
      </c>
      <c r="K218" s="5">
        <v>2109190</v>
      </c>
    </row>
    <row r="219" spans="2:11" s="103" customFormat="1" ht="24">
      <c r="B219" s="217" t="s">
        <v>138</v>
      </c>
      <c r="C219" s="217"/>
      <c r="D219" s="93" t="s">
        <v>23</v>
      </c>
      <c r="E219" s="94">
        <v>1</v>
      </c>
      <c r="F219" s="111">
        <v>2008</v>
      </c>
      <c r="G219" s="94">
        <v>300</v>
      </c>
      <c r="H219" s="122" t="s">
        <v>266</v>
      </c>
      <c r="I219" s="86">
        <v>12509190</v>
      </c>
      <c r="J219" s="86">
        <v>10400000</v>
      </c>
      <c r="K219" s="87">
        <f>E219*(I219-J219)</f>
        <v>2109190</v>
      </c>
    </row>
    <row r="220" spans="2:11" s="103" customFormat="1" ht="24">
      <c r="B220" s="217" t="s">
        <v>138</v>
      </c>
      <c r="C220" s="217"/>
      <c r="D220" s="93" t="s">
        <v>23</v>
      </c>
      <c r="E220" s="94">
        <v>1</v>
      </c>
      <c r="F220" s="111">
        <v>2008</v>
      </c>
      <c r="G220" s="94">
        <v>319</v>
      </c>
      <c r="H220" s="122" t="s">
        <v>267</v>
      </c>
      <c r="I220" s="86">
        <v>12509190</v>
      </c>
      <c r="J220" s="86">
        <v>10400000</v>
      </c>
      <c r="K220" s="87">
        <f>E220*(I220-J220)</f>
        <v>2109190</v>
      </c>
    </row>
    <row r="221" spans="2:11" s="103" customFormat="1" ht="24">
      <c r="B221" s="217" t="s">
        <v>138</v>
      </c>
      <c r="C221" s="217"/>
      <c r="D221" s="93" t="s">
        <v>19</v>
      </c>
      <c r="E221" s="84">
        <v>1</v>
      </c>
      <c r="F221" s="115">
        <v>2008</v>
      </c>
      <c r="G221" s="85">
        <v>374</v>
      </c>
      <c r="H221" s="118">
        <v>774138</v>
      </c>
      <c r="I221" s="86">
        <v>10534439</v>
      </c>
      <c r="J221" s="86">
        <v>5800000</v>
      </c>
      <c r="K221" s="87">
        <f>E221*(I221-J221)</f>
        <v>4734439</v>
      </c>
    </row>
    <row r="222" spans="2:11" s="103" customFormat="1" ht="24">
      <c r="B222" s="217" t="s">
        <v>268</v>
      </c>
      <c r="C222" s="217"/>
      <c r="D222" s="93" t="s">
        <v>19</v>
      </c>
      <c r="E222" s="84">
        <v>1</v>
      </c>
      <c r="F222" s="115">
        <v>2008</v>
      </c>
      <c r="G222" s="85">
        <v>309</v>
      </c>
      <c r="H222" s="118" t="s">
        <v>269</v>
      </c>
      <c r="I222" s="86">
        <v>10534439</v>
      </c>
      <c r="J222" s="86">
        <v>5800000</v>
      </c>
      <c r="K222" s="87">
        <f>E222*(I222-J222)</f>
        <v>4734439</v>
      </c>
    </row>
    <row r="223" spans="2:11" s="78" customFormat="1" ht="12">
      <c r="B223" s="212" t="s">
        <v>144</v>
      </c>
      <c r="C223" s="213"/>
      <c r="D223" s="213"/>
      <c r="E223" s="213"/>
      <c r="F223" s="213"/>
      <c r="G223" s="213"/>
      <c r="H223" s="213"/>
      <c r="I223" s="213"/>
      <c r="J223" s="214"/>
      <c r="K223" s="106">
        <f>+K224+K225+K226</f>
        <v>6327570</v>
      </c>
    </row>
    <row r="224" spans="2:11" s="78" customFormat="1" ht="24">
      <c r="B224" s="215" t="s">
        <v>302</v>
      </c>
      <c r="C224" s="216"/>
      <c r="D224" s="3" t="s">
        <v>23</v>
      </c>
      <c r="E224" s="6">
        <v>1</v>
      </c>
      <c r="F224" s="110">
        <v>2007</v>
      </c>
      <c r="G224" s="6">
        <v>11</v>
      </c>
      <c r="H224" s="120" t="s">
        <v>145</v>
      </c>
      <c r="I224" s="4">
        <v>12509190</v>
      </c>
      <c r="J224" s="4">
        <v>10400000</v>
      </c>
      <c r="K224" s="5">
        <f>E224*(I224-J224)</f>
        <v>2109190</v>
      </c>
    </row>
    <row r="225" spans="2:11" s="103" customFormat="1" ht="24">
      <c r="B225" s="217" t="s">
        <v>301</v>
      </c>
      <c r="C225" s="217"/>
      <c r="D225" s="93" t="s">
        <v>23</v>
      </c>
      <c r="E225" s="94">
        <v>1</v>
      </c>
      <c r="F225" s="111">
        <v>2008</v>
      </c>
      <c r="G225" s="94">
        <v>362</v>
      </c>
      <c r="H225" s="122" t="s">
        <v>270</v>
      </c>
      <c r="I225" s="86">
        <v>12509190</v>
      </c>
      <c r="J225" s="86">
        <v>10400000</v>
      </c>
      <c r="K225" s="87">
        <f>E225*(I225-J225)</f>
        <v>2109190</v>
      </c>
    </row>
    <row r="226" spans="2:11" s="103" customFormat="1" ht="24">
      <c r="B226" s="217" t="s">
        <v>271</v>
      </c>
      <c r="C226" s="217"/>
      <c r="D226" s="93" t="s">
        <v>23</v>
      </c>
      <c r="E226" s="94">
        <v>1</v>
      </c>
      <c r="F226" s="111">
        <v>2008</v>
      </c>
      <c r="G226" s="94">
        <v>281</v>
      </c>
      <c r="H226" s="122" t="s">
        <v>270</v>
      </c>
      <c r="I226" s="86">
        <v>12509190</v>
      </c>
      <c r="J226" s="86">
        <v>10400000</v>
      </c>
      <c r="K226" s="87">
        <f>E226*(I226-J226)</f>
        <v>2109190</v>
      </c>
    </row>
    <row r="227" spans="2:11" s="78" customFormat="1" ht="12">
      <c r="B227" s="212" t="s">
        <v>146</v>
      </c>
      <c r="C227" s="213"/>
      <c r="D227" s="213"/>
      <c r="E227" s="213"/>
      <c r="F227" s="213"/>
      <c r="G227" s="213"/>
      <c r="H227" s="213"/>
      <c r="I227" s="213"/>
      <c r="J227" s="214"/>
      <c r="K227" s="106">
        <f>+K228+K229+K230+K231</f>
        <v>8761820</v>
      </c>
    </row>
    <row r="228" spans="2:11" s="78" customFormat="1" ht="24">
      <c r="B228" s="215" t="s">
        <v>147</v>
      </c>
      <c r="C228" s="216"/>
      <c r="D228" s="3" t="s">
        <v>25</v>
      </c>
      <c r="E228" s="6">
        <v>1</v>
      </c>
      <c r="F228" s="110">
        <v>1997</v>
      </c>
      <c r="G228" s="6">
        <v>48</v>
      </c>
      <c r="H228" s="120" t="s">
        <v>148</v>
      </c>
      <c r="I228" s="4">
        <v>2434250</v>
      </c>
      <c r="J228" s="4">
        <v>0</v>
      </c>
      <c r="K228" s="5">
        <f>E228*(I228-J228)</f>
        <v>2434250</v>
      </c>
    </row>
    <row r="229" spans="2:11" s="103" customFormat="1" ht="24">
      <c r="B229" s="217" t="s">
        <v>147</v>
      </c>
      <c r="C229" s="217"/>
      <c r="D229" s="93" t="s">
        <v>23</v>
      </c>
      <c r="E229" s="94">
        <v>1</v>
      </c>
      <c r="F229" s="111">
        <v>2008</v>
      </c>
      <c r="G229" s="94">
        <v>359</v>
      </c>
      <c r="H229" s="122" t="s">
        <v>272</v>
      </c>
      <c r="I229" s="86">
        <v>12509190</v>
      </c>
      <c r="J229" s="86">
        <v>10400000</v>
      </c>
      <c r="K229" s="87">
        <f>E229*(I229-J229)</f>
        <v>2109190</v>
      </c>
    </row>
    <row r="230" spans="2:11" s="103" customFormat="1" ht="24">
      <c r="B230" s="217" t="s">
        <v>273</v>
      </c>
      <c r="C230" s="217"/>
      <c r="D230" s="93" t="s">
        <v>23</v>
      </c>
      <c r="E230" s="94">
        <v>1</v>
      </c>
      <c r="F230" s="111">
        <v>2008</v>
      </c>
      <c r="G230" s="94">
        <v>303</v>
      </c>
      <c r="H230" s="122" t="s">
        <v>274</v>
      </c>
      <c r="I230" s="86">
        <v>12509190</v>
      </c>
      <c r="J230" s="86">
        <v>10400000</v>
      </c>
      <c r="K230" s="87">
        <f>E230*(I230-J230)</f>
        <v>2109190</v>
      </c>
    </row>
    <row r="231" spans="2:11" s="103" customFormat="1" ht="24.75" thickBot="1">
      <c r="B231" s="238" t="s">
        <v>275</v>
      </c>
      <c r="C231" s="238"/>
      <c r="D231" s="163" t="s">
        <v>23</v>
      </c>
      <c r="E231" s="153">
        <v>1</v>
      </c>
      <c r="F231" s="154">
        <v>2008</v>
      </c>
      <c r="G231" s="153">
        <v>283</v>
      </c>
      <c r="H231" s="155" t="s">
        <v>276</v>
      </c>
      <c r="I231" s="156">
        <v>12509190</v>
      </c>
      <c r="J231" s="156">
        <v>10400000</v>
      </c>
      <c r="K231" s="157">
        <f>E231*(I231-J231)</f>
        <v>2109190</v>
      </c>
    </row>
    <row r="232" spans="2:11" s="78" customFormat="1" ht="21" customHeight="1">
      <c r="B232" s="210" t="s">
        <v>149</v>
      </c>
      <c r="C232" s="210"/>
      <c r="D232" s="210"/>
      <c r="E232" s="210"/>
      <c r="F232" s="210"/>
      <c r="G232" s="210"/>
      <c r="H232" s="210"/>
      <c r="I232" s="210"/>
      <c r="J232" s="210"/>
      <c r="K232" s="82">
        <f>+K233+K241+K245+K248+K251+K253+K256+K259+K262+K264+K266</f>
        <v>33186027</v>
      </c>
    </row>
    <row r="233" spans="2:11" s="78" customFormat="1" ht="12">
      <c r="B233" s="211" t="s">
        <v>81</v>
      </c>
      <c r="C233" s="211"/>
      <c r="D233" s="209"/>
      <c r="E233" s="209"/>
      <c r="F233" s="209"/>
      <c r="G233" s="209"/>
      <c r="H233" s="209"/>
      <c r="I233" s="209"/>
      <c r="J233" s="209"/>
      <c r="K233" s="2">
        <f>SUM(K234:K240)</f>
        <v>11062009</v>
      </c>
    </row>
    <row r="234" spans="2:11" s="78" customFormat="1" ht="24">
      <c r="B234" s="209" t="s">
        <v>150</v>
      </c>
      <c r="C234" s="209"/>
      <c r="D234" s="3" t="s">
        <v>19</v>
      </c>
      <c r="E234" s="88">
        <v>1</v>
      </c>
      <c r="F234" s="116">
        <v>2007</v>
      </c>
      <c r="G234" s="89">
        <v>150</v>
      </c>
      <c r="H234" s="119">
        <v>674890</v>
      </c>
      <c r="I234" s="4">
        <v>10534439</v>
      </c>
      <c r="J234" s="4">
        <v>5800000</v>
      </c>
      <c r="K234" s="5">
        <v>0</v>
      </c>
    </row>
    <row r="235" spans="2:11" s="78" customFormat="1" ht="24">
      <c r="B235" s="209" t="s">
        <v>151</v>
      </c>
      <c r="C235" s="209"/>
      <c r="D235" s="3" t="s">
        <v>23</v>
      </c>
      <c r="E235" s="6">
        <v>1</v>
      </c>
      <c r="F235" s="110">
        <v>2007</v>
      </c>
      <c r="G235" s="6">
        <v>113</v>
      </c>
      <c r="H235" s="120">
        <v>673612</v>
      </c>
      <c r="I235" s="4">
        <v>12509190</v>
      </c>
      <c r="J235" s="4">
        <v>10400000</v>
      </c>
      <c r="K235" s="5">
        <f aca="true" t="shared" si="13" ref="K235:K240">E235*(I235-J235)</f>
        <v>2109190</v>
      </c>
    </row>
    <row r="236" spans="2:11" s="78" customFormat="1" ht="24">
      <c r="B236" s="209" t="s">
        <v>151</v>
      </c>
      <c r="C236" s="209"/>
      <c r="D236" s="3" t="s">
        <v>19</v>
      </c>
      <c r="E236" s="88">
        <v>1</v>
      </c>
      <c r="F236" s="116">
        <v>2007</v>
      </c>
      <c r="G236" s="89">
        <v>142</v>
      </c>
      <c r="H236" s="119">
        <v>672374</v>
      </c>
      <c r="I236" s="4">
        <v>10534439</v>
      </c>
      <c r="J236" s="4">
        <v>5800000</v>
      </c>
      <c r="K236" s="5">
        <v>0</v>
      </c>
    </row>
    <row r="237" spans="2:11" s="78" customFormat="1" ht="24">
      <c r="B237" s="209" t="s">
        <v>151</v>
      </c>
      <c r="C237" s="209"/>
      <c r="D237" s="3" t="s">
        <v>19</v>
      </c>
      <c r="E237" s="88">
        <v>1</v>
      </c>
      <c r="F237" s="116">
        <v>2007</v>
      </c>
      <c r="G237" s="89">
        <v>145</v>
      </c>
      <c r="H237" s="119">
        <v>674972</v>
      </c>
      <c r="I237" s="4">
        <v>10534439</v>
      </c>
      <c r="J237" s="4">
        <v>5800000</v>
      </c>
      <c r="K237" s="5">
        <f t="shared" si="13"/>
        <v>4734439</v>
      </c>
    </row>
    <row r="238" spans="2:11" s="78" customFormat="1" ht="24">
      <c r="B238" s="209" t="s">
        <v>151</v>
      </c>
      <c r="C238" s="209"/>
      <c r="D238" s="3" t="s">
        <v>23</v>
      </c>
      <c r="E238" s="6">
        <v>1</v>
      </c>
      <c r="F238" s="110">
        <v>2007</v>
      </c>
      <c r="G238" s="6">
        <v>152</v>
      </c>
      <c r="H238" s="120" t="s">
        <v>152</v>
      </c>
      <c r="I238" s="4">
        <v>12509190</v>
      </c>
      <c r="J238" s="4">
        <v>10400000</v>
      </c>
      <c r="K238" s="5">
        <f t="shared" si="13"/>
        <v>2109190</v>
      </c>
    </row>
    <row r="239" spans="2:11" s="78" customFormat="1" ht="24">
      <c r="B239" s="209" t="s">
        <v>151</v>
      </c>
      <c r="C239" s="209"/>
      <c r="D239" s="3" t="s">
        <v>19</v>
      </c>
      <c r="E239" s="88">
        <v>1</v>
      </c>
      <c r="F239" s="116">
        <v>2007</v>
      </c>
      <c r="G239" s="89">
        <v>164</v>
      </c>
      <c r="H239" s="119">
        <v>673820</v>
      </c>
      <c r="I239" s="4">
        <v>10534439</v>
      </c>
      <c r="J239" s="4">
        <v>5800000</v>
      </c>
      <c r="K239" s="5">
        <v>0</v>
      </c>
    </row>
    <row r="240" spans="2:11" s="78" customFormat="1" ht="24">
      <c r="B240" s="209" t="s">
        <v>151</v>
      </c>
      <c r="C240" s="209"/>
      <c r="D240" s="3" t="s">
        <v>23</v>
      </c>
      <c r="E240" s="6">
        <v>1</v>
      </c>
      <c r="F240" s="110">
        <v>2007</v>
      </c>
      <c r="G240" s="6">
        <v>251</v>
      </c>
      <c r="H240" s="120">
        <v>676366</v>
      </c>
      <c r="I240" s="4">
        <v>12509190</v>
      </c>
      <c r="J240" s="4">
        <v>10400000</v>
      </c>
      <c r="K240" s="5">
        <f t="shared" si="13"/>
        <v>2109190</v>
      </c>
    </row>
    <row r="241" spans="2:11" s="78" customFormat="1" ht="12">
      <c r="B241" s="207" t="s">
        <v>153</v>
      </c>
      <c r="C241" s="207"/>
      <c r="D241" s="207"/>
      <c r="E241" s="207"/>
      <c r="F241" s="207"/>
      <c r="G241" s="207"/>
      <c r="H241" s="207"/>
      <c r="I241" s="207"/>
      <c r="J241" s="207"/>
      <c r="K241" s="2">
        <f>+K242+K243+K244</f>
        <v>4734439</v>
      </c>
    </row>
    <row r="242" spans="2:11" s="78" customFormat="1" ht="24">
      <c r="B242" s="209" t="s">
        <v>154</v>
      </c>
      <c r="C242" s="209"/>
      <c r="D242" s="3" t="s">
        <v>19</v>
      </c>
      <c r="E242" s="88">
        <v>1</v>
      </c>
      <c r="F242" s="116">
        <v>2007</v>
      </c>
      <c r="G242" s="89">
        <v>162</v>
      </c>
      <c r="H242" s="119">
        <v>675026</v>
      </c>
      <c r="I242" s="4">
        <v>10534439</v>
      </c>
      <c r="J242" s="4">
        <v>5800000</v>
      </c>
      <c r="K242" s="5">
        <f>E242*(I242-J242)</f>
        <v>4734439</v>
      </c>
    </row>
    <row r="243" spans="2:11" s="78" customFormat="1" ht="24">
      <c r="B243" s="209" t="s">
        <v>155</v>
      </c>
      <c r="C243" s="209"/>
      <c r="D243" s="3" t="s">
        <v>23</v>
      </c>
      <c r="E243" s="6">
        <v>1</v>
      </c>
      <c r="F243" s="110">
        <v>2007</v>
      </c>
      <c r="G243" s="6">
        <v>188</v>
      </c>
      <c r="H243" s="120">
        <v>622338</v>
      </c>
      <c r="I243" s="4">
        <v>12509190</v>
      </c>
      <c r="J243" s="4">
        <v>10400000</v>
      </c>
      <c r="K243" s="5">
        <v>0</v>
      </c>
    </row>
    <row r="244" spans="2:11" s="78" customFormat="1" ht="24">
      <c r="B244" s="209" t="s">
        <v>156</v>
      </c>
      <c r="C244" s="209"/>
      <c r="D244" s="3" t="s">
        <v>19</v>
      </c>
      <c r="E244" s="88">
        <v>1</v>
      </c>
      <c r="F244" s="116">
        <v>2007</v>
      </c>
      <c r="G244" s="89">
        <v>167</v>
      </c>
      <c r="H244" s="119">
        <v>672271</v>
      </c>
      <c r="I244" s="4">
        <v>10534439</v>
      </c>
      <c r="J244" s="4">
        <v>5800000</v>
      </c>
      <c r="K244" s="5">
        <v>0</v>
      </c>
    </row>
    <row r="245" spans="2:11" s="78" customFormat="1" ht="12">
      <c r="B245" s="207" t="s">
        <v>157</v>
      </c>
      <c r="C245" s="207"/>
      <c r="D245" s="207"/>
      <c r="E245" s="207"/>
      <c r="F245" s="207"/>
      <c r="G245" s="207"/>
      <c r="H245" s="207"/>
      <c r="I245" s="207"/>
      <c r="J245" s="207"/>
      <c r="K245" s="2">
        <f>+K246+K247</f>
        <v>2109190</v>
      </c>
    </row>
    <row r="246" spans="2:11" s="78" customFormat="1" ht="24">
      <c r="B246" s="209" t="s">
        <v>158</v>
      </c>
      <c r="C246" s="209"/>
      <c r="D246" s="3" t="s">
        <v>23</v>
      </c>
      <c r="E246" s="6">
        <v>1</v>
      </c>
      <c r="F246" s="110">
        <v>2007</v>
      </c>
      <c r="G246" s="6">
        <v>102</v>
      </c>
      <c r="H246" s="120" t="s">
        <v>159</v>
      </c>
      <c r="I246" s="4">
        <v>12509190</v>
      </c>
      <c r="J246" s="4">
        <v>10400000</v>
      </c>
      <c r="K246" s="5">
        <v>0</v>
      </c>
    </row>
    <row r="247" spans="2:11" s="78" customFormat="1" ht="24">
      <c r="B247" s="209" t="s">
        <v>160</v>
      </c>
      <c r="C247" s="209"/>
      <c r="D247" s="3" t="s">
        <v>23</v>
      </c>
      <c r="E247" s="6">
        <v>1</v>
      </c>
      <c r="F247" s="110">
        <v>2007</v>
      </c>
      <c r="G247" s="6">
        <v>112</v>
      </c>
      <c r="H247" s="120" t="s">
        <v>161</v>
      </c>
      <c r="I247" s="4">
        <v>12509190</v>
      </c>
      <c r="J247" s="4">
        <v>10400000</v>
      </c>
      <c r="K247" s="5">
        <f>E247*(I247-J247)</f>
        <v>2109190</v>
      </c>
    </row>
    <row r="248" spans="2:11" s="78" customFormat="1" ht="12">
      <c r="B248" s="207" t="s">
        <v>162</v>
      </c>
      <c r="C248" s="207"/>
      <c r="D248" s="207"/>
      <c r="E248" s="207"/>
      <c r="F248" s="207"/>
      <c r="G248" s="207"/>
      <c r="H248" s="207"/>
      <c r="I248" s="207"/>
      <c r="J248" s="207"/>
      <c r="K248" s="2">
        <f>+K249+K250</f>
        <v>0</v>
      </c>
    </row>
    <row r="249" spans="2:11" s="78" customFormat="1" ht="24">
      <c r="B249" s="209" t="s">
        <v>163</v>
      </c>
      <c r="C249" s="209"/>
      <c r="D249" s="3" t="s">
        <v>23</v>
      </c>
      <c r="E249" s="6">
        <v>1</v>
      </c>
      <c r="F249" s="110">
        <v>2006</v>
      </c>
      <c r="G249" s="6">
        <v>189</v>
      </c>
      <c r="H249" s="120">
        <v>622458</v>
      </c>
      <c r="I249" s="4">
        <v>12509190</v>
      </c>
      <c r="J249" s="4">
        <v>10400000</v>
      </c>
      <c r="K249" s="5">
        <v>0</v>
      </c>
    </row>
    <row r="250" spans="2:11" s="78" customFormat="1" ht="24">
      <c r="B250" s="209" t="s">
        <v>164</v>
      </c>
      <c r="C250" s="209"/>
      <c r="D250" s="3" t="s">
        <v>23</v>
      </c>
      <c r="E250" s="6">
        <v>1</v>
      </c>
      <c r="F250" s="110">
        <v>2007</v>
      </c>
      <c r="G250" s="6">
        <v>97</v>
      </c>
      <c r="H250" s="120" t="s">
        <v>165</v>
      </c>
      <c r="I250" s="4">
        <v>12509190</v>
      </c>
      <c r="J250" s="4">
        <v>10400000</v>
      </c>
      <c r="K250" s="5">
        <v>0</v>
      </c>
    </row>
    <row r="251" spans="2:11" s="78" customFormat="1" ht="12">
      <c r="B251" s="207" t="s">
        <v>166</v>
      </c>
      <c r="C251" s="207"/>
      <c r="D251" s="207"/>
      <c r="E251" s="207"/>
      <c r="F251" s="207"/>
      <c r="G251" s="207"/>
      <c r="H251" s="207"/>
      <c r="I251" s="207"/>
      <c r="J251" s="207"/>
      <c r="K251" s="106">
        <f>SUM(K252:K252)</f>
        <v>4734439</v>
      </c>
    </row>
    <row r="252" spans="2:11" s="78" customFormat="1" ht="24">
      <c r="B252" s="209" t="s">
        <v>167</v>
      </c>
      <c r="C252" s="209"/>
      <c r="D252" s="3" t="s">
        <v>19</v>
      </c>
      <c r="E252" s="88">
        <v>1</v>
      </c>
      <c r="F252" s="116">
        <v>2007</v>
      </c>
      <c r="G252" s="89">
        <v>168</v>
      </c>
      <c r="H252" s="119">
        <v>672381</v>
      </c>
      <c r="I252" s="4">
        <v>10534439</v>
      </c>
      <c r="J252" s="4">
        <v>5800000</v>
      </c>
      <c r="K252" s="5">
        <f>E252*(I252-J252)</f>
        <v>4734439</v>
      </c>
    </row>
    <row r="253" spans="2:11" s="81" customFormat="1" ht="12">
      <c r="B253" s="207" t="s">
        <v>168</v>
      </c>
      <c r="C253" s="207"/>
      <c r="D253" s="207"/>
      <c r="E253" s="207"/>
      <c r="F253" s="207"/>
      <c r="G253" s="207"/>
      <c r="H253" s="207"/>
      <c r="I253" s="207"/>
      <c r="J253" s="207"/>
      <c r="K253" s="2">
        <f>+K254+K255</f>
        <v>4218380</v>
      </c>
    </row>
    <row r="254" spans="2:11" s="81" customFormat="1" ht="24">
      <c r="B254" s="209" t="s">
        <v>169</v>
      </c>
      <c r="C254" s="209"/>
      <c r="D254" s="3" t="s">
        <v>23</v>
      </c>
      <c r="E254" s="6">
        <v>1</v>
      </c>
      <c r="F254" s="110">
        <v>2006</v>
      </c>
      <c r="G254" s="6">
        <v>221</v>
      </c>
      <c r="H254" s="120" t="s">
        <v>170</v>
      </c>
      <c r="I254" s="4">
        <v>12509190</v>
      </c>
      <c r="J254" s="4">
        <v>10400000</v>
      </c>
      <c r="K254" s="5">
        <f>E254*(I254-J254)</f>
        <v>2109190</v>
      </c>
    </row>
    <row r="255" spans="2:11" s="81" customFormat="1" ht="24">
      <c r="B255" s="209" t="s">
        <v>171</v>
      </c>
      <c r="C255" s="209"/>
      <c r="D255" s="3" t="s">
        <v>23</v>
      </c>
      <c r="E255" s="6">
        <v>1</v>
      </c>
      <c r="F255" s="110">
        <v>2007</v>
      </c>
      <c r="G255" s="6">
        <v>110</v>
      </c>
      <c r="H255" s="120" t="s">
        <v>172</v>
      </c>
      <c r="I255" s="4">
        <v>12509190</v>
      </c>
      <c r="J255" s="4">
        <v>10400000</v>
      </c>
      <c r="K255" s="5">
        <f>E255*(I255-J255)</f>
        <v>2109190</v>
      </c>
    </row>
    <row r="256" spans="2:11" s="78" customFormat="1" ht="12">
      <c r="B256" s="207" t="s">
        <v>173</v>
      </c>
      <c r="C256" s="207"/>
      <c r="D256" s="207"/>
      <c r="E256" s="207"/>
      <c r="F256" s="207"/>
      <c r="G256" s="207"/>
      <c r="H256" s="207"/>
      <c r="I256" s="207"/>
      <c r="J256" s="207"/>
      <c r="K256" s="106">
        <f>SUM(K257:K258)</f>
        <v>0</v>
      </c>
    </row>
    <row r="257" spans="2:11" s="78" customFormat="1" ht="12">
      <c r="B257" s="209" t="s">
        <v>174</v>
      </c>
      <c r="C257" s="209"/>
      <c r="D257" s="3" t="s">
        <v>25</v>
      </c>
      <c r="E257" s="6">
        <v>1</v>
      </c>
      <c r="F257" s="110">
        <v>2005</v>
      </c>
      <c r="G257" s="6">
        <v>1100</v>
      </c>
      <c r="H257" s="120">
        <v>1100</v>
      </c>
      <c r="I257" s="4">
        <v>2434250</v>
      </c>
      <c r="J257" s="4">
        <v>0</v>
      </c>
      <c r="K257" s="5">
        <v>0</v>
      </c>
    </row>
    <row r="258" spans="2:11" s="78" customFormat="1" ht="24">
      <c r="B258" s="209" t="s">
        <v>175</v>
      </c>
      <c r="C258" s="209"/>
      <c r="D258" s="3" t="s">
        <v>23</v>
      </c>
      <c r="E258" s="6">
        <v>1</v>
      </c>
      <c r="F258" s="110">
        <v>2007</v>
      </c>
      <c r="G258" s="6">
        <v>98</v>
      </c>
      <c r="H258" s="120" t="s">
        <v>176</v>
      </c>
      <c r="I258" s="4">
        <v>12509190</v>
      </c>
      <c r="J258" s="4">
        <v>10400000</v>
      </c>
      <c r="K258" s="5">
        <v>0</v>
      </c>
    </row>
    <row r="259" spans="2:11" s="78" customFormat="1" ht="12">
      <c r="B259" s="207" t="s">
        <v>177</v>
      </c>
      <c r="C259" s="207"/>
      <c r="D259" s="207"/>
      <c r="E259" s="207"/>
      <c r="F259" s="207"/>
      <c r="G259" s="207"/>
      <c r="H259" s="207"/>
      <c r="I259" s="207"/>
      <c r="J259" s="207"/>
      <c r="K259" s="2">
        <f>+K260+K261</f>
        <v>2109190</v>
      </c>
    </row>
    <row r="260" spans="2:11" s="78" customFormat="1" ht="24">
      <c r="B260" s="209" t="s">
        <v>178</v>
      </c>
      <c r="C260" s="209"/>
      <c r="D260" s="3" t="s">
        <v>23</v>
      </c>
      <c r="E260" s="6">
        <v>1</v>
      </c>
      <c r="F260" s="110">
        <v>2007</v>
      </c>
      <c r="G260" s="6">
        <v>101</v>
      </c>
      <c r="H260" s="120" t="s">
        <v>179</v>
      </c>
      <c r="I260" s="4">
        <v>12509190</v>
      </c>
      <c r="J260" s="4">
        <v>10400000</v>
      </c>
      <c r="K260" s="5">
        <v>0</v>
      </c>
    </row>
    <row r="261" spans="2:11" s="78" customFormat="1" ht="24">
      <c r="B261" s="209" t="s">
        <v>180</v>
      </c>
      <c r="C261" s="209"/>
      <c r="D261" s="3" t="s">
        <v>23</v>
      </c>
      <c r="E261" s="6">
        <v>1</v>
      </c>
      <c r="F261" s="110">
        <v>2007</v>
      </c>
      <c r="G261" s="6">
        <v>314</v>
      </c>
      <c r="H261" s="120">
        <v>674328</v>
      </c>
      <c r="I261" s="4">
        <v>12509190</v>
      </c>
      <c r="J261" s="4">
        <v>10400000</v>
      </c>
      <c r="K261" s="5">
        <f>E261*(I261-J261)</f>
        <v>2109190</v>
      </c>
    </row>
    <row r="262" spans="2:11" s="78" customFormat="1" ht="12">
      <c r="B262" s="207" t="s">
        <v>181</v>
      </c>
      <c r="C262" s="207"/>
      <c r="D262" s="207"/>
      <c r="E262" s="207"/>
      <c r="F262" s="207"/>
      <c r="G262" s="207"/>
      <c r="H262" s="207"/>
      <c r="I262" s="207"/>
      <c r="J262" s="207"/>
      <c r="K262" s="2">
        <f>+K263</f>
        <v>2109190</v>
      </c>
    </row>
    <row r="263" spans="2:11" s="78" customFormat="1" ht="24">
      <c r="B263" s="209" t="s">
        <v>182</v>
      </c>
      <c r="C263" s="209"/>
      <c r="D263" s="3" t="s">
        <v>23</v>
      </c>
      <c r="E263" s="6">
        <v>1</v>
      </c>
      <c r="F263" s="110">
        <v>2007</v>
      </c>
      <c r="G263" s="6">
        <v>138</v>
      </c>
      <c r="H263" s="120" t="s">
        <v>183</v>
      </c>
      <c r="I263" s="4">
        <v>12509190</v>
      </c>
      <c r="J263" s="4">
        <v>10400000</v>
      </c>
      <c r="K263" s="5">
        <f>E263*(I263-J263)</f>
        <v>2109190</v>
      </c>
    </row>
    <row r="264" spans="2:11" s="78" customFormat="1" ht="12">
      <c r="B264" s="207" t="s">
        <v>184</v>
      </c>
      <c r="C264" s="207"/>
      <c r="D264" s="207"/>
      <c r="E264" s="207"/>
      <c r="F264" s="207"/>
      <c r="G264" s="207"/>
      <c r="H264" s="207"/>
      <c r="I264" s="207"/>
      <c r="J264" s="207"/>
      <c r="K264" s="2">
        <f>+K265</f>
        <v>0</v>
      </c>
    </row>
    <row r="265" spans="2:11" s="78" customFormat="1" ht="24">
      <c r="B265" s="209" t="s">
        <v>185</v>
      </c>
      <c r="C265" s="209"/>
      <c r="D265" s="3" t="s">
        <v>23</v>
      </c>
      <c r="E265" s="6">
        <v>1</v>
      </c>
      <c r="F265" s="110">
        <v>2007</v>
      </c>
      <c r="G265" s="6">
        <v>139</v>
      </c>
      <c r="H265" s="120" t="s">
        <v>186</v>
      </c>
      <c r="I265" s="4">
        <v>12509190</v>
      </c>
      <c r="J265" s="4">
        <v>10400000</v>
      </c>
      <c r="K265" s="5">
        <v>0</v>
      </c>
    </row>
    <row r="266" spans="2:11" s="78" customFormat="1" ht="12">
      <c r="B266" s="207" t="s">
        <v>187</v>
      </c>
      <c r="C266" s="207"/>
      <c r="D266" s="207"/>
      <c r="E266" s="207"/>
      <c r="F266" s="207"/>
      <c r="G266" s="207"/>
      <c r="H266" s="207"/>
      <c r="I266" s="207"/>
      <c r="J266" s="207"/>
      <c r="K266" s="2">
        <f>+K267</f>
        <v>2109190</v>
      </c>
    </row>
    <row r="267" spans="2:11" s="78" customFormat="1" ht="24.75" thickBot="1">
      <c r="B267" s="208" t="s">
        <v>188</v>
      </c>
      <c r="C267" s="208"/>
      <c r="D267" s="22" t="s">
        <v>23</v>
      </c>
      <c r="E267" s="21">
        <v>1</v>
      </c>
      <c r="F267" s="132">
        <v>2006</v>
      </c>
      <c r="G267" s="21">
        <v>301</v>
      </c>
      <c r="H267" s="133">
        <v>623771</v>
      </c>
      <c r="I267" s="8">
        <v>12509190</v>
      </c>
      <c r="J267" s="8">
        <v>10400000</v>
      </c>
      <c r="K267" s="9">
        <f>E267*(I267-J267)</f>
        <v>2109190</v>
      </c>
    </row>
    <row r="553" ht="12"/>
    <row r="554" ht="12"/>
    <row r="555" ht="12"/>
    <row r="706" ht="12"/>
    <row r="707" ht="12"/>
    <row r="708" ht="12"/>
    <row r="709" ht="12"/>
    <row r="710" ht="12"/>
    <row r="711" ht="12"/>
  </sheetData>
  <sheetProtection selectLockedCells="1" selectUnlockedCells="1"/>
  <mergeCells count="276">
    <mergeCell ref="B186:C186"/>
    <mergeCell ref="B209:C209"/>
    <mergeCell ref="B210:C210"/>
    <mergeCell ref="B195:J195"/>
    <mergeCell ref="B196:C196"/>
    <mergeCell ref="B197:C197"/>
    <mergeCell ref="B190:C190"/>
    <mergeCell ref="B191:C191"/>
    <mergeCell ref="B192:C192"/>
    <mergeCell ref="B193:C193"/>
    <mergeCell ref="B215:C215"/>
    <mergeCell ref="B216:C216"/>
    <mergeCell ref="B225:C225"/>
    <mergeCell ref="B217:C217"/>
    <mergeCell ref="B211:C211"/>
    <mergeCell ref="B212:C212"/>
    <mergeCell ref="B213:C213"/>
    <mergeCell ref="B214:J214"/>
    <mergeCell ref="B173:C173"/>
    <mergeCell ref="B207:C207"/>
    <mergeCell ref="B208:C208"/>
    <mergeCell ref="B182:J182"/>
    <mergeCell ref="B183:C183"/>
    <mergeCell ref="B184:C184"/>
    <mergeCell ref="B187:J187"/>
    <mergeCell ref="B188:C188"/>
    <mergeCell ref="B189:C189"/>
    <mergeCell ref="B185:C185"/>
    <mergeCell ref="B168:J168"/>
    <mergeCell ref="B169:C169"/>
    <mergeCell ref="B172:C172"/>
    <mergeCell ref="B170:C170"/>
    <mergeCell ref="B171:C171"/>
    <mergeCell ref="B231:C231"/>
    <mergeCell ref="B119:C119"/>
    <mergeCell ref="B125:C125"/>
    <mergeCell ref="B126:C126"/>
    <mergeCell ref="B127:C127"/>
    <mergeCell ref="B124:C124"/>
    <mergeCell ref="B120:C120"/>
    <mergeCell ref="B121:C121"/>
    <mergeCell ref="B133:C133"/>
    <mergeCell ref="B136:C136"/>
    <mergeCell ref="B229:C229"/>
    <mergeCell ref="B230:C230"/>
    <mergeCell ref="B129:C129"/>
    <mergeCell ref="B130:C130"/>
    <mergeCell ref="B131:C131"/>
    <mergeCell ref="B132:J132"/>
    <mergeCell ref="B164:C164"/>
    <mergeCell ref="B165:C165"/>
    <mergeCell ref="B166:C166"/>
    <mergeCell ref="B167:C167"/>
    <mergeCell ref="B102:C102"/>
    <mergeCell ref="B101:J101"/>
    <mergeCell ref="B78:C78"/>
    <mergeCell ref="B79:C79"/>
    <mergeCell ref="B80:C80"/>
    <mergeCell ref="B81:C81"/>
    <mergeCell ref="B91:C91"/>
    <mergeCell ref="B92:C92"/>
    <mergeCell ref="B84:J84"/>
    <mergeCell ref="B85:C85"/>
    <mergeCell ref="B71:C71"/>
    <mergeCell ref="B75:C75"/>
    <mergeCell ref="B72:J72"/>
    <mergeCell ref="I3:I4"/>
    <mergeCell ref="J3:J4"/>
    <mergeCell ref="B5:J5"/>
    <mergeCell ref="B8:C8"/>
    <mergeCell ref="B16:C16"/>
    <mergeCell ref="B9:C9"/>
    <mergeCell ref="B10:C10"/>
    <mergeCell ref="B11:C11"/>
    <mergeCell ref="B12:C12"/>
    <mergeCell ref="B6:J6"/>
    <mergeCell ref="B7:J7"/>
    <mergeCell ref="B1:K1"/>
    <mergeCell ref="B2:K2"/>
    <mergeCell ref="B3:C4"/>
    <mergeCell ref="D3:D4"/>
    <mergeCell ref="E3:E4"/>
    <mergeCell ref="F3:F4"/>
    <mergeCell ref="G3:H3"/>
    <mergeCell ref="K3:K4"/>
    <mergeCell ref="G4:H4"/>
    <mergeCell ref="B20:J20"/>
    <mergeCell ref="B21:C21"/>
    <mergeCell ref="B22:C22"/>
    <mergeCell ref="B13:C13"/>
    <mergeCell ref="B14:C14"/>
    <mergeCell ref="B18:J18"/>
    <mergeCell ref="B19:C19"/>
    <mergeCell ref="B15:C15"/>
    <mergeCell ref="B17:C17"/>
    <mergeCell ref="B23:C23"/>
    <mergeCell ref="B24:C24"/>
    <mergeCell ref="B25:C25"/>
    <mergeCell ref="B26:C26"/>
    <mergeCell ref="B30:C30"/>
    <mergeCell ref="B29:J29"/>
    <mergeCell ref="B28:C28"/>
    <mergeCell ref="B27:J27"/>
    <mergeCell ref="B33:J33"/>
    <mergeCell ref="B34:C34"/>
    <mergeCell ref="B35:C35"/>
    <mergeCell ref="B31:J31"/>
    <mergeCell ref="B32:C32"/>
    <mergeCell ref="B40:J40"/>
    <mergeCell ref="B36:C36"/>
    <mergeCell ref="B37:C37"/>
    <mergeCell ref="B38:J38"/>
    <mergeCell ref="B39:C39"/>
    <mergeCell ref="B41:C41"/>
    <mergeCell ref="B42:C42"/>
    <mergeCell ref="B43:C43"/>
    <mergeCell ref="B44:C44"/>
    <mergeCell ref="B50:J50"/>
    <mergeCell ref="B49:C49"/>
    <mergeCell ref="B45:C45"/>
    <mergeCell ref="B46:C46"/>
    <mergeCell ref="B47:J47"/>
    <mergeCell ref="B48:C48"/>
    <mergeCell ref="B53:C53"/>
    <mergeCell ref="B54:J54"/>
    <mergeCell ref="B51:C51"/>
    <mergeCell ref="B52:J52"/>
    <mergeCell ref="B58:C58"/>
    <mergeCell ref="B57:C57"/>
    <mergeCell ref="B55:C55"/>
    <mergeCell ref="B56:C56"/>
    <mergeCell ref="B59:C59"/>
    <mergeCell ref="B60:J60"/>
    <mergeCell ref="B61:C61"/>
    <mergeCell ref="B62:C62"/>
    <mergeCell ref="B67:C67"/>
    <mergeCell ref="B68:C68"/>
    <mergeCell ref="B70:C70"/>
    <mergeCell ref="B63:C63"/>
    <mergeCell ref="B64:C64"/>
    <mergeCell ref="B65:C65"/>
    <mergeCell ref="B66:C66"/>
    <mergeCell ref="B69:J69"/>
    <mergeCell ref="B86:C86"/>
    <mergeCell ref="B73:C73"/>
    <mergeCell ref="B82:C82"/>
    <mergeCell ref="B77:J77"/>
    <mergeCell ref="B83:C83"/>
    <mergeCell ref="B76:C76"/>
    <mergeCell ref="B74:C74"/>
    <mergeCell ref="B87:C87"/>
    <mergeCell ref="B88:C88"/>
    <mergeCell ref="B89:C89"/>
    <mergeCell ref="B90:C90"/>
    <mergeCell ref="B93:C93"/>
    <mergeCell ref="B94:C94"/>
    <mergeCell ref="B95:C95"/>
    <mergeCell ref="B96:C96"/>
    <mergeCell ref="B97:C97"/>
    <mergeCell ref="B98:C98"/>
    <mergeCell ref="B99:C99"/>
    <mergeCell ref="B100:C100"/>
    <mergeCell ref="B105:C105"/>
    <mergeCell ref="B103:J103"/>
    <mergeCell ref="B104:C104"/>
    <mergeCell ref="D104:J104"/>
    <mergeCell ref="B109:C109"/>
    <mergeCell ref="B110:C110"/>
    <mergeCell ref="B113:J113"/>
    <mergeCell ref="B106:C106"/>
    <mergeCell ref="B107:C107"/>
    <mergeCell ref="B108:C108"/>
    <mergeCell ref="B111:C111"/>
    <mergeCell ref="B112:C112"/>
    <mergeCell ref="B117:C117"/>
    <mergeCell ref="B114:C114"/>
    <mergeCell ref="B115:C115"/>
    <mergeCell ref="B116:C116"/>
    <mergeCell ref="B118:C118"/>
    <mergeCell ref="B138:C138"/>
    <mergeCell ref="B139:C139"/>
    <mergeCell ref="B140:C140"/>
    <mergeCell ref="B134:J134"/>
    <mergeCell ref="B135:C135"/>
    <mergeCell ref="B137:J137"/>
    <mergeCell ref="B122:C122"/>
    <mergeCell ref="B123:J123"/>
    <mergeCell ref="B128:C128"/>
    <mergeCell ref="B141:C141"/>
    <mergeCell ref="B142:C142"/>
    <mergeCell ref="B143:C143"/>
    <mergeCell ref="B144:C144"/>
    <mergeCell ref="B147:C147"/>
    <mergeCell ref="B148:C148"/>
    <mergeCell ref="B145:C145"/>
    <mergeCell ref="B146:C146"/>
    <mergeCell ref="B153:C153"/>
    <mergeCell ref="B154:C154"/>
    <mergeCell ref="B155:C155"/>
    <mergeCell ref="B149:C149"/>
    <mergeCell ref="B150:C150"/>
    <mergeCell ref="B151:C151"/>
    <mergeCell ref="B152:C152"/>
    <mergeCell ref="B156:C156"/>
    <mergeCell ref="B157:C157"/>
    <mergeCell ref="B158:C158"/>
    <mergeCell ref="B159:C159"/>
    <mergeCell ref="B160:C160"/>
    <mergeCell ref="B161:C161"/>
    <mergeCell ref="B162:C162"/>
    <mergeCell ref="B163:C163"/>
    <mergeCell ref="B174:C174"/>
    <mergeCell ref="B175:C175"/>
    <mergeCell ref="B176:C176"/>
    <mergeCell ref="B181:C181"/>
    <mergeCell ref="B179:C179"/>
    <mergeCell ref="B180:C180"/>
    <mergeCell ref="B177:C177"/>
    <mergeCell ref="B178:C178"/>
    <mergeCell ref="B194:C194"/>
    <mergeCell ref="B206:C206"/>
    <mergeCell ref="B205:J205"/>
    <mergeCell ref="B198:C198"/>
    <mergeCell ref="B199:C199"/>
    <mergeCell ref="B200:C200"/>
    <mergeCell ref="B201:C201"/>
    <mergeCell ref="B202:C202"/>
    <mergeCell ref="B203:C203"/>
    <mergeCell ref="B204:C204"/>
    <mergeCell ref="B227:J227"/>
    <mergeCell ref="B228:C228"/>
    <mergeCell ref="B218:C218"/>
    <mergeCell ref="B223:J223"/>
    <mergeCell ref="B224:C224"/>
    <mergeCell ref="B221:C221"/>
    <mergeCell ref="B219:C219"/>
    <mergeCell ref="B220:C220"/>
    <mergeCell ref="B222:C222"/>
    <mergeCell ref="B226:C226"/>
    <mergeCell ref="B234:C234"/>
    <mergeCell ref="B235:C235"/>
    <mergeCell ref="B232:J232"/>
    <mergeCell ref="B233:C233"/>
    <mergeCell ref="D233:J233"/>
    <mergeCell ref="B236:C236"/>
    <mergeCell ref="B237:C237"/>
    <mergeCell ref="B238:C238"/>
    <mergeCell ref="B239:C239"/>
    <mergeCell ref="B240:C240"/>
    <mergeCell ref="B241:J241"/>
    <mergeCell ref="B242:C242"/>
    <mergeCell ref="B243:C243"/>
    <mergeCell ref="B244:C244"/>
    <mergeCell ref="B245:J245"/>
    <mergeCell ref="B246:C246"/>
    <mergeCell ref="B247:C247"/>
    <mergeCell ref="B248:J248"/>
    <mergeCell ref="B249:C249"/>
    <mergeCell ref="B250:C250"/>
    <mergeCell ref="B251:J251"/>
    <mergeCell ref="B252:C252"/>
    <mergeCell ref="B253:J253"/>
    <mergeCell ref="B254:C254"/>
    <mergeCell ref="B255:C255"/>
    <mergeCell ref="B259:J259"/>
    <mergeCell ref="B260:C260"/>
    <mergeCell ref="B261:C261"/>
    <mergeCell ref="B256:J256"/>
    <mergeCell ref="B257:C257"/>
    <mergeCell ref="B258:C258"/>
    <mergeCell ref="B266:J266"/>
    <mergeCell ref="B267:C267"/>
    <mergeCell ref="B262:J262"/>
    <mergeCell ref="B263:C263"/>
    <mergeCell ref="B264:J264"/>
    <mergeCell ref="B265:C265"/>
  </mergeCells>
  <printOptions horizontalCentered="1"/>
  <pageMargins left="0.22361111111111112" right="0.2423611111111111" top="0.2263888888888889" bottom="0.1736111111111111" header="0.5118055555555555" footer="0.5118055555555555"/>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pmena</cp:lastModifiedBy>
  <cp:lastPrinted>2012-05-11T23:15:29Z</cp:lastPrinted>
  <dcterms:created xsi:type="dcterms:W3CDTF">2012-01-10T20:12:00Z</dcterms:created>
  <dcterms:modified xsi:type="dcterms:W3CDTF">2012-06-18T21:29:18Z</dcterms:modified>
  <cp:category/>
  <cp:version/>
  <cp:contentType/>
  <cp:contentStatus/>
  <cp:revision>44</cp:revision>
</cp:coreProperties>
</file>