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10" activeTab="0"/>
  </bookViews>
  <sheets>
    <sheet name="VEHÍCULOS 2016 " sheetId="1" r:id="rId1"/>
    <sheet name="Resumen Sustitución y Compra" sheetId="2" r:id="rId2"/>
    <sheet name="Sustit. X Programa X Oficina" sheetId="3" r:id="rId3"/>
    <sheet name="Compras X ofic. X Prog.  " sheetId="4" r:id="rId4"/>
    <sheet name="Resumen Sust X Año y Tipo Vehíc" sheetId="5" r:id="rId5"/>
  </sheets>
  <definedNames>
    <definedName name="_xlnm._FilterDatabase" localSheetId="0" hidden="1">'VEHÍCULOS 2016 '!$B$6:$K$271</definedName>
    <definedName name="_xlnm.Print_Area" localSheetId="2">'Sustit. X Programa X Oficina'!$A$1:$J$244</definedName>
    <definedName name="_xlnm.Print_Area" localSheetId="0">'VEHÍCULOS 2016 '!$B$1:$K$271</definedName>
    <definedName name="Excel_BuiltIn__FilterDatabase" localSheetId="0">'VEHÍCULOS 2016 '!$B$1:$K$271</definedName>
    <definedName name="Excel_BuiltIn__FilterDatabase_1">#REF!</definedName>
    <definedName name="Excel_BuiltIn__FilterDatabase_1_1">#REF!</definedName>
    <definedName name="Excel_BuiltIn__FilterDatabase_1_1_1">#REF!</definedName>
    <definedName name="Excel_BuiltIn__FilterDatabase_1_1_1_1">#REF!</definedName>
    <definedName name="Excel_BuiltIn__FilterDatabase_1_1_1_1_1">#REF!</definedName>
    <definedName name="Excel_BuiltIn__FilterDatabase_1_1_1_1_1_1">#REF!</definedName>
    <definedName name="Excel_BuiltIn__FilterDatabase_1_1_1_1_1_1_1">#REF!</definedName>
    <definedName name="Excel_BuiltIn__FilterDatabase_1_1_1_1_1_1_1_1">#REF!</definedName>
    <definedName name="Excel_BuiltIn__FilterDatabase_1_1_1_1_1_1_1_1_1">#REF!</definedName>
    <definedName name="Excel_BuiltIn__FilterDatabase_1_1_2">#REF!</definedName>
    <definedName name="Excel_BuiltIn_Print_Titles_2">#REF!</definedName>
    <definedName name="Excel_BuiltIn_Print_Titles_2_1">#REF!</definedName>
    <definedName name="Excel_BuiltIn_Print_Titles_3">#REF!</definedName>
    <definedName name="Excel_BuiltIn_Print_Titles_4" localSheetId="0">'VEHÍCULOS 2016 '!$B$3:$IO$4</definedName>
    <definedName name="Excel_BuiltIn_Print_Titles_4">#REF!</definedName>
    <definedName name="_xlnm.Print_Titles" localSheetId="0">'VEHÍCULOS 2016 '!$3:$4</definedName>
  </definedNames>
  <calcPr fullCalcOnLoad="1"/>
</workbook>
</file>

<file path=xl/comments1.xml><?xml version="1.0" encoding="utf-8"?>
<comments xmlns="http://schemas.openxmlformats.org/spreadsheetml/2006/main">
  <authors>
    <author>amurillob</author>
    <author>igranados</author>
  </authors>
  <commentList>
    <comment ref="K26" authorId="0">
      <text>
        <r>
          <rPr>
            <sz val="11"/>
            <rFont val="Arial"/>
            <family val="2"/>
          </rPr>
          <t xml:space="preserve">Es indispensable la adquisición de un vehículo  ya que la jurisdicción de este Circuito va en aumento, situación que obliga a mayores recursos que ayuden a solventar las siguientes necesidades:
     1) El servicio de transporte  que hay que prestar  al Tribunal de juicios colegiado compartido con los Tribunales de Nicoya, Santa Cruz y Liberia, aunado a estos los equipos de Trabajo Social.
      2)  El servicio de Psicológico e Interdisciplinario que conforman un total de 6 profesionales.
      3) La  oficina  de la Defensa Civil de la Víctima
      4) La  Oficina de Salud Ocupacional
      5) Otros 
Es importante manifestar que, en ocasiones por la diversa cantidad de solicitudes y ocupantes se debe usar dos vehículos para una misma zona, teniendo que sacrificar a otros despachos con diligencias de suma importancia.
</t>
        </r>
        <r>
          <rPr>
            <sz val="9"/>
            <rFont val="Tahoma"/>
            <family val="0"/>
          </rPr>
          <t xml:space="preserve">
 </t>
        </r>
      </text>
    </comment>
    <comment ref="K44" authorId="0">
      <text>
        <r>
          <rPr>
            <sz val="11"/>
            <rFont val="Arial"/>
            <family val="2"/>
          </rPr>
          <t xml:space="preserve">Éste vehículo se solicita en virtud de que actualmente la flotilla  no es suficiente para atender la demanda de las oficinas judiciales, por lo cual se afecta el acceso a la justicia, en especial los despachos de  las zonas indígenas. 
Durante los últimos años se ha promocionado y obligado a brindar una mejor atención a las personas en estado vulnerable, y en este circuito existen muchas personas en esa condición,  obligando a  las oficinas a desplazarse hacia esos lugares y para ello se requiere  contar con los medios de transporte necesarios.
Por lo anterior, se requiere aumentar la flotilla de vehículos para brindar un servicio acorde a los necesidades de la Institución.  </t>
        </r>
        <r>
          <rPr>
            <sz val="9"/>
            <rFont val="Tahoma"/>
            <family val="0"/>
          </rPr>
          <t xml:space="preserve">
</t>
        </r>
      </text>
    </comment>
    <comment ref="K267" authorId="0">
      <text>
        <r>
          <rPr>
            <sz val="12"/>
            <rFont val="Arial"/>
            <family val="2"/>
          </rPr>
          <t xml:space="preserve">Esta Fiscalía Adjunta y especializada tiene competencia a nivel nacional, por lo que atiende investigaciones en cualquier parte del país, sus funcionarios se trasladan  para atender diligencias judiciales (audiencias, vistas, allanamientos, juicios, etc...)  y efectuar reuniones de trabajo, coordinaciones con otras Fiscalías e investigadores policiales; sin embargo, el no contar con este vehículo los obliga a depender de la disponibilidad de vehiculo de otras fiscalías para poder atender sus labores. 
</t>
        </r>
      </text>
    </comment>
    <comment ref="K264" authorId="0">
      <text>
        <r>
          <rPr>
            <sz val="12"/>
            <rFont val="Arial"/>
            <family val="2"/>
          </rPr>
          <t>El vehículo PJ 314 corresponde a un Daihatsu Terios modelo 2008, se requiere sustituirlo por un Toyota Pick Up 4x4,considerando que la Fiscalía se ubica en una zona rural, con caminos públicos en mal estado.</t>
        </r>
        <r>
          <rPr>
            <sz val="9"/>
            <rFont val="Tahoma"/>
            <family val="0"/>
          </rPr>
          <t xml:space="preserve">
</t>
        </r>
      </text>
    </comment>
    <comment ref="K269" authorId="0">
      <text>
        <r>
          <rPr>
            <sz val="11"/>
            <rFont val="Arial"/>
            <family val="2"/>
          </rPr>
          <t>La Unidad de Investigación de la Defensa Pública, requiere de este vehículo debido a que cuenta con 10 plazas de investigador y únicamente 4 vehículos.
La asignación de este vehículo permite  un mejor aprovechamiento del recurso humano disponible</t>
        </r>
        <r>
          <rPr>
            <sz val="12"/>
            <rFont val="Arial"/>
            <family val="2"/>
          </rPr>
          <t xml:space="preserve">. </t>
        </r>
        <r>
          <rPr>
            <sz val="9"/>
            <rFont val="Tahoma"/>
            <family val="0"/>
          </rPr>
          <t xml:space="preserve">
</t>
        </r>
      </text>
    </comment>
    <comment ref="K270" authorId="0">
      <text>
        <r>
          <rPr>
            <b/>
            <sz val="11"/>
            <rFont val="Arial"/>
            <family val="2"/>
          </rPr>
          <t>1-</t>
        </r>
        <r>
          <rPr>
            <sz val="11"/>
            <rFont val="Arial"/>
            <family val="2"/>
          </rPr>
          <t xml:space="preserve"> Estos vehículos se requieren para atender las labores propias de visita carcelaria, ya que los Defensores deben trasladarse a los distintos centros penitenciarios en todo el país, y a la fecha la Defensa Pública no cuenta con este recurso propio, sino que el servicio es facilititado por los vehículos asignados a las Unidades Administrativas Regionales, sin embargo, por la demanda del servicio de transporte de todo el circuito judicial correspondiente, muchas veces el servicio no puede ser cubierto para la Defensa Pública.
</t>
        </r>
        <r>
          <rPr>
            <b/>
            <sz val="11"/>
            <rFont val="Arial"/>
            <family val="2"/>
          </rPr>
          <t xml:space="preserve">2- </t>
        </r>
        <r>
          <rPr>
            <sz val="11"/>
            <rFont val="Arial"/>
            <family val="2"/>
          </rPr>
          <t xml:space="preserve">El contar con vehículos propios facilita  la participación del defensor en la atención de la disponibilidad en lugares alejados y de difícil acceso.
</t>
        </r>
        <r>
          <rPr>
            <b/>
            <sz val="11"/>
            <rFont val="Arial"/>
            <family val="2"/>
          </rPr>
          <t>3-</t>
        </r>
        <r>
          <rPr>
            <sz val="11"/>
            <rFont val="Arial"/>
            <family val="2"/>
          </rPr>
          <t xml:space="preserve"> Facilita la labor investigativa del defensor sobre sus casos.
</t>
        </r>
        <r>
          <rPr>
            <b/>
            <sz val="11"/>
            <rFont val="Arial"/>
            <family val="2"/>
          </rPr>
          <t>4</t>
        </r>
        <r>
          <rPr>
            <sz val="11"/>
            <rFont val="Arial"/>
            <family val="2"/>
          </rPr>
          <t xml:space="preserve">-Facilita el traslado en las giras de supervisión del Coordinador regional a otras oficinas.
</t>
        </r>
        <r>
          <rPr>
            <b/>
            <sz val="11"/>
            <rFont val="Arial"/>
            <family val="2"/>
          </rPr>
          <t>5-</t>
        </r>
        <r>
          <rPr>
            <sz val="11"/>
            <rFont val="Arial"/>
            <family val="2"/>
          </rPr>
          <t xml:space="preserve"> Se ha presentado durante el año 2011, 2012, 2013 y 2014, una problemática adicional y es que por problemas de hacinamiento en los centros penales los privados de libertad han sido trasladados o distribuidos a los centros penales en todo el país, por lo que, por ejemplo Defensores Públicos de Corredores deben ir a realizar visita carcelaria a Liberia, los Defensores de Goicoechea deben ir a Limón, Guápiles, etc. 
</t>
        </r>
        <r>
          <rPr>
            <b/>
            <sz val="11"/>
            <rFont val="Arial"/>
            <family val="2"/>
          </rPr>
          <t xml:space="preserve">6- </t>
        </r>
        <r>
          <rPr>
            <sz val="11"/>
            <rFont val="Arial"/>
            <family val="2"/>
          </rPr>
          <t>Los Defensores ante la limitante de transporte oficial hacen las visitas con su vehículo particular y de acuerdo a la reglamentación de la Contraloría General de la República tienen derecho al cobro de kilometraje y de acuerdo a los primeros cálculos esto ha sido un gasto muy alto para la Institución.
Es importante indicar que los vehículos aprobados para el año 2013, fueron distribuidos en las cabeceras de provincia, por lo que, como se justificó anteriormente estos vehículos que se solicitan serán para oficinas regionales, que la falta de este recurso les afecta la realización de sus funciones.</t>
        </r>
        <r>
          <rPr>
            <sz val="12"/>
            <rFont val="Arial"/>
            <family val="2"/>
          </rPr>
          <t xml:space="preserve">
</t>
        </r>
        <r>
          <rPr>
            <sz val="10"/>
            <rFont val="Arial"/>
            <family val="2"/>
          </rPr>
          <t xml:space="preserve">
</t>
        </r>
        <r>
          <rPr>
            <sz val="9"/>
            <rFont val="Tahoma"/>
            <family val="0"/>
          </rPr>
          <t xml:space="preserve">
</t>
        </r>
      </text>
    </comment>
    <comment ref="K271" authorId="0">
      <text>
        <r>
          <rPr>
            <sz val="11"/>
            <rFont val="Arial"/>
            <family val="2"/>
          </rPr>
          <t xml:space="preserve">Para este vehículo se aprobó la sustitución en el 2014; sin embargo, la Proveeduría no pudo sustituirlo por falta de recursos económicos. 
PJ 1134, corresponde a un  Toyota Yaris, se solicita sustituirlo por un Pick Up 4 x 4, según las necesidades actuales de la administración.  </t>
        </r>
      </text>
    </comment>
    <comment ref="C9" authorId="0">
      <text>
        <r>
          <rPr>
            <b/>
            <sz val="9"/>
            <rFont val="Tahoma"/>
            <family val="0"/>
          </rPr>
          <t>Mazda B2500</t>
        </r>
        <r>
          <rPr>
            <sz val="9"/>
            <rFont val="Tahoma"/>
            <family val="0"/>
          </rPr>
          <t xml:space="preserve">
</t>
        </r>
      </text>
    </comment>
    <comment ref="K33" authorId="0">
      <text>
        <r>
          <rPr>
            <sz val="10"/>
            <rFont val="Arial"/>
            <family val="2"/>
          </rPr>
          <t>Golfito hace más de cinco años viene trabajando con un solo vehículo, el cual no es suficiente para atender las necesidades de todos los despachos.</t>
        </r>
        <r>
          <rPr>
            <sz val="9"/>
            <rFont val="Tahoma"/>
            <family val="0"/>
          </rPr>
          <t xml:space="preserve"> </t>
        </r>
      </text>
    </comment>
    <comment ref="J37" authorId="0">
      <text>
        <r>
          <rPr>
            <sz val="9"/>
            <rFont val="Tahoma"/>
            <family val="2"/>
          </rPr>
          <t xml:space="preserve">Este vehículo no se repara por cuanto la reparación es mayor al costo del vehículo. </t>
        </r>
      </text>
    </comment>
    <comment ref="K14" authorId="0">
      <text>
        <r>
          <rPr>
            <sz val="11"/>
            <rFont val="Arial"/>
            <family val="2"/>
          </rPr>
          <t xml:space="preserve">Actualmente la Dirección de Tecnología, cuenta con dos vehículos que resultan insuficientes para atender la periferia de San José, el traslado de equipos hacia y desde los talleres, atender reportes de Telemática a nivel nacional, las giras de la Dirección y de las áreas de Gestión y de Desarrollo de Sistemas. 
Para atender las necesidades, frecuentemente se solicita  la colaboración a Transportes Administrativos; sin embargo, no siempre hay vehículos disponible,  afectando el servicio que se presta a los usuarios. </t>
        </r>
        <r>
          <rPr>
            <sz val="9"/>
            <rFont val="Tahoma"/>
            <family val="0"/>
          </rPr>
          <t xml:space="preserve">
</t>
        </r>
      </text>
    </comment>
    <comment ref="K67" authorId="0">
      <text>
        <r>
          <rPr>
            <b/>
            <sz val="9"/>
            <rFont val="Tahoma"/>
            <family val="0"/>
          </rPr>
          <t xml:space="preserve">Con la adquisición de esta unidades se pretende abarcar de manera eficiente los servicios solicitados a está Sección. De igual forma, estas vendrían a dar soporte cuando se ingresan  unidades al taller para reparaciones y mantenimientos.
Se pretende con estos vehículos  atender  de forma eficiente las  necesidades de las siguientes áreas:
* Área de Mantenimiento
* Área de Limpieza
*Área de Jardinería
* Trasiego de Correspondencia y 
* Servicio de Transporte
</t>
        </r>
      </text>
    </comment>
    <comment ref="K68" authorId="0">
      <text>
        <r>
          <rPr>
            <b/>
            <sz val="9"/>
            <rFont val="Tahoma"/>
            <family val="0"/>
          </rPr>
          <t xml:space="preserve">Con la adquisición de esta unidades se pretende abarcar de manera eficiente los servicios solicitados a está Sección. De igual forma, estas vendrían a dar soporte cuando se ingresan  unidades al taller para reparaciones y mantenimientos.
Se pretende con estos vehículos  atender  de forma eficiente las  necesidades de las siguientes áreas:
* Área de Mantenimiento
* Área de Limpieza
*Área de Jardinería
* Trasiego de Correspondencia y 
* Servicio de Transporte
</t>
        </r>
      </text>
    </comment>
    <comment ref="K238" authorId="0">
      <text>
        <r>
          <rPr>
            <sz val="11"/>
            <rFont val="Arial"/>
            <family val="2"/>
          </rPr>
          <t>Esta unidad se requiere para atender las  cargas de trabajo, reforzar la prestación del servicio cuando algún vehículo queda fuera de servicio, ya sea por colisión, defectos mecánicos o bien un préstamo a otra oficina.</t>
        </r>
        <r>
          <rPr>
            <sz val="9"/>
            <rFont val="Tahoma"/>
            <family val="0"/>
          </rPr>
          <t xml:space="preserve">
</t>
        </r>
      </text>
    </comment>
    <comment ref="K249" authorId="0">
      <text>
        <r>
          <rPr>
            <sz val="11"/>
            <rFont val="Arial"/>
            <family val="2"/>
          </rPr>
          <t xml:space="preserve">Estos vehículos se requieren para el  Traslado de Privados de Libertad.
Se considera que con este tipo de vehículo  se  realizan los traslados de privados de libertad y además se pueden atender otras necesidades de la oficina, dándole  un mejor uso a los recurso y un mejor provecho al vehículo. </t>
        </r>
        <r>
          <rPr>
            <sz val="9"/>
            <rFont val="Tahoma"/>
            <family val="0"/>
          </rPr>
          <t xml:space="preserve">
</t>
        </r>
      </text>
    </comment>
    <comment ref="K242" authorId="0">
      <text>
        <r>
          <rPr>
            <sz val="11"/>
            <rFont val="Arial"/>
            <family val="2"/>
          </rPr>
          <t>Estos vehículos se requieren para  asignar a las oficinas que tengan mayor necesidad de incrementar su flotilla.</t>
        </r>
        <r>
          <rPr>
            <sz val="9"/>
            <rFont val="Tahoma"/>
            <family val="0"/>
          </rPr>
          <t xml:space="preserve">
</t>
        </r>
      </text>
    </comment>
    <comment ref="K243" authorId="0">
      <text>
        <r>
          <rPr>
            <sz val="11"/>
            <rFont val="Arial"/>
            <family val="2"/>
          </rPr>
          <t>Estos vehículos se requieren para  asignar a las oficinas que tengan mayor necesidad de incrementar su flotilla.</t>
        </r>
        <r>
          <rPr>
            <sz val="9"/>
            <rFont val="Tahoma"/>
            <family val="0"/>
          </rPr>
          <t xml:space="preserve">
</t>
        </r>
      </text>
    </comment>
    <comment ref="K244" authorId="0">
      <text>
        <r>
          <rPr>
            <sz val="11"/>
            <rFont val="Arial"/>
            <family val="2"/>
          </rPr>
          <t>Estos vehículos se requieren para  asignar a las oficinas que tengan mayor necesidad de incrementar su flotilla.</t>
        </r>
        <r>
          <rPr>
            <sz val="9"/>
            <rFont val="Tahoma"/>
            <family val="0"/>
          </rPr>
          <t xml:space="preserve">
</t>
        </r>
      </text>
    </comment>
    <comment ref="K245" authorId="0">
      <text>
        <r>
          <rPr>
            <sz val="11"/>
            <rFont val="Arial"/>
            <family val="2"/>
          </rPr>
          <t>Estos vehículos se requieren para  asignar a las oficinas que tengan mayor necesidad de incrementar su flotilla.</t>
        </r>
        <r>
          <rPr>
            <sz val="9"/>
            <rFont val="Tahoma"/>
            <family val="0"/>
          </rPr>
          <t xml:space="preserve">
</t>
        </r>
      </text>
    </comment>
    <comment ref="K246" authorId="0">
      <text>
        <r>
          <rPr>
            <sz val="11"/>
            <rFont val="Arial"/>
            <family val="2"/>
          </rPr>
          <t>Se requieren para incrementar la flotilla en aquellas oficinas donde exista  mayor necesidad.</t>
        </r>
      </text>
    </comment>
    <comment ref="K250" authorId="0">
      <text>
        <r>
          <rPr>
            <sz val="11"/>
            <rFont val="Arial"/>
            <family val="2"/>
          </rPr>
          <t xml:space="preserve">Estos vehículos se requieren para el  Traslado de Privados de Libertad.
Se considera que con este tipo de vehículo  se  realizan los traslados de privados de libertad y además se pueden atender otras necesidades de la oficina, dándole  un mejor uso a los recurso y un mejor provecho al vehículo. </t>
        </r>
        <r>
          <rPr>
            <sz val="9"/>
            <rFont val="Tahoma"/>
            <family val="0"/>
          </rPr>
          <t xml:space="preserve">
</t>
        </r>
      </text>
    </comment>
    <comment ref="K251" authorId="0">
      <text>
        <r>
          <rPr>
            <sz val="11"/>
            <rFont val="Arial"/>
            <family val="2"/>
          </rPr>
          <t xml:space="preserve">Estos vehículos se requieren para el  Traslado de Privados de Libertad.
Se considera que con este tipo de vehículo  se  realizan los traslados de privados de libertad y además se pueden atender otras necesidades de la oficina, dándole  un mejor uso a los recurso y un mejor provecho al vehículo. </t>
        </r>
        <r>
          <rPr>
            <sz val="9"/>
            <rFont val="Tahoma"/>
            <family val="0"/>
          </rPr>
          <t xml:space="preserve">
</t>
        </r>
      </text>
    </comment>
    <comment ref="K252" authorId="0">
      <text>
        <r>
          <rPr>
            <sz val="11"/>
            <rFont val="Arial"/>
            <family val="2"/>
          </rPr>
          <t xml:space="preserve">Estos vehículos se requieren para el  Traslado de Privados de Libertad.
Se considera que con este tipo de vehículo  se  realizan los traslados de privados de libertad y además se pueden atender otras necesidades de la oficina, dándole  un mejor uso a los recurso y un mejor provecho al vehículo. </t>
        </r>
        <r>
          <rPr>
            <sz val="9"/>
            <rFont val="Tahoma"/>
            <family val="0"/>
          </rPr>
          <t xml:space="preserve">
</t>
        </r>
      </text>
    </comment>
    <comment ref="K247" authorId="0">
      <text>
        <r>
          <rPr>
            <sz val="11"/>
            <rFont val="Arial"/>
            <family val="2"/>
          </rPr>
          <t>Se requieren para incrementar la flotilla en aquellas oficinas donde exista  mayor necesidad.</t>
        </r>
      </text>
    </comment>
    <comment ref="K239" authorId="0">
      <text>
        <r>
          <rPr>
            <sz val="11"/>
            <rFont val="Arial"/>
            <family val="2"/>
          </rPr>
          <t>Se prevé que esta localidad pronto va a  contar con una morgue.</t>
        </r>
        <r>
          <rPr>
            <sz val="9"/>
            <rFont val="Tahoma"/>
            <family val="0"/>
          </rPr>
          <t xml:space="preserve">
</t>
        </r>
      </text>
    </comment>
    <comment ref="K240" authorId="0">
      <text>
        <r>
          <rPr>
            <sz val="11"/>
            <rFont val="Arial"/>
            <family val="2"/>
          </rPr>
          <t>Se prevé que esta localidad pronto va a  contar con una morgue.</t>
        </r>
        <r>
          <rPr>
            <sz val="9"/>
            <rFont val="Tahoma"/>
            <family val="0"/>
          </rPr>
          <t xml:space="preserve">
</t>
        </r>
      </text>
    </comment>
    <comment ref="K241" authorId="0">
      <text>
        <r>
          <rPr>
            <sz val="11"/>
            <rFont val="Arial"/>
            <family val="2"/>
          </rPr>
          <t>Se prevé que esta localidad pronto va a  contar con una morgue.</t>
        </r>
        <r>
          <rPr>
            <sz val="9"/>
            <rFont val="Tahoma"/>
            <family val="0"/>
          </rPr>
          <t xml:space="preserve">
</t>
        </r>
      </text>
    </comment>
    <comment ref="K6" authorId="0">
      <text>
        <r>
          <rPr>
            <sz val="10"/>
            <rFont val="Arial"/>
            <family val="2"/>
          </rPr>
          <t xml:space="preserve">El Presupuesto de Vehículos para el Programa 926,  "Dirección , Administración y Otros Órganos de Apoyo",   asciende a  </t>
        </r>
        <r>
          <rPr>
            <b/>
            <sz val="10"/>
            <rFont val="Arial"/>
            <family val="2"/>
          </rPr>
          <t>¢916.407.644,</t>
        </r>
        <r>
          <rPr>
            <sz val="10"/>
            <rFont val="Arial"/>
            <family val="2"/>
          </rPr>
          <t xml:space="preserve"> el cual muestra  un crecimiento del 31%, en relación con el monto aprobado para el 2015 y en términos absolutos ¢217.794.692.
Este presupuesto esta conformado por la  solicitud  de 48 vehículos,41 vehículos por sustituciones y 7 de primer ingreso, según detalle: 
</t>
        </r>
        <r>
          <rPr>
            <b/>
            <sz val="10"/>
            <rFont val="Arial"/>
            <family val="2"/>
          </rPr>
          <t>41 Sustituciones  de vehículos por:           ¢779.182.071</t>
        </r>
        <r>
          <rPr>
            <sz val="10"/>
            <rFont val="Arial"/>
            <family val="2"/>
          </rPr>
          <t xml:space="preserve">
02 Motocicletas (año 2008)                                                                            ¢    5,874,670
29 Vehículos Tipo Pick-Up (3/2006,8/2007,5/2008,13/2009)                                 612.367.502
04 Vehículos Tipo Sedan (2007)                                                                         44.193.678 
02 Vehículo Tipo camión  (2007)                                                                         55.992.023  
02 Vehículo Tipo Buseta (2005)                                                                          37.754.722
02 Vehículo Automula (2004)                                                                              </t>
        </r>
        <r>
          <rPr>
            <u val="single"/>
            <sz val="10"/>
            <rFont val="Arial"/>
            <family val="2"/>
          </rPr>
          <t>22.999.476</t>
        </r>
        <r>
          <rPr>
            <sz val="10"/>
            <rFont val="Arial"/>
            <family val="2"/>
          </rPr>
          <t xml:space="preserve">
En cuanto a las sustituciones de vehículos se verificó que las mismas cumplan con los seis años establecidos en las  Directrices Técnicas para la Formulación del Anteproyecto de Presupuesto del 2016, aprobadas por el  Consejo Superior, en sesión Nº 101-14 del 20 de noviembre de 2014, artículo LXXIX. 
</t>
        </r>
        <r>
          <rPr>
            <b/>
            <sz val="10"/>
            <rFont val="Arial"/>
            <family val="2"/>
          </rPr>
          <t>07 Solicitudes por  compra  por:                ¢  161.721.006</t>
        </r>
        <r>
          <rPr>
            <sz val="10"/>
            <rFont val="Arial"/>
            <family val="2"/>
          </rPr>
          <t xml:space="preserve">
 06  Vehículos Tipo Pick-Up                                                                                ¢161,721,006
 01  Vehículos Tipo Sedan                                                                                 </t>
        </r>
        <r>
          <rPr>
            <u val="single"/>
            <sz val="10"/>
            <rFont val="Arial"/>
            <family val="2"/>
          </rPr>
          <t xml:space="preserve">     14.748.418</t>
        </r>
        <r>
          <rPr>
            <sz val="10"/>
            <rFont val="Arial"/>
            <family val="2"/>
          </rPr>
          <t xml:space="preserve">
Estos vehículos se requieren para solucionar los problemas de transporte en las siguientes oficinas y administraciones, según detalle:  
01 Departamento de Tecnología de la Información
01 Administración de Nicoya
01 Administración del I Circuito Judicial de la Zona Atlántica
02 Departamento de Servicios Generales
01 Administración del II Circuito Judicial de la Zona Sur ( Golfito)
01 Administración del II Circuito Judicial de Alajuela (San Carlos)</t>
        </r>
        <r>
          <rPr>
            <sz val="11"/>
            <rFont val="Arial"/>
            <family val="2"/>
          </rPr>
          <t xml:space="preserve">
</t>
        </r>
        <r>
          <rPr>
            <sz val="9"/>
            <rFont val="Tahoma"/>
            <family val="0"/>
          </rPr>
          <t xml:space="preserve">
</t>
        </r>
      </text>
    </comment>
    <comment ref="K69" authorId="0">
      <text>
        <r>
          <rPr>
            <sz val="10"/>
            <rFont val="Arial"/>
            <family val="2"/>
          </rPr>
          <t xml:space="preserve">El Presupuesto para el Programa 927,  "Servicio Jurisdiccional",   asciende a  ¢175.429.912, el cual muestra  un crecimiento del 2%, y en términos absolutos de ¢3.696.679,  en relación con el monto aprobado para el 2015.
Este presupuesto esta conformado por la  solicitud  de 33 vehículos, 27 vehículos por sustituciones y 6 de primer ingreso, según detalle: 
</t>
        </r>
        <r>
          <rPr>
            <b/>
            <sz val="10"/>
            <rFont val="Arial"/>
            <family val="2"/>
          </rPr>
          <t>27 Sustituciones  de vehículos por:           ¢111.752.377</t>
        </r>
        <r>
          <rPr>
            <sz val="10"/>
            <rFont val="Arial"/>
            <family val="2"/>
          </rPr>
          <t xml:space="preserve">
23  Motocicletas (1/2001, 3/2003, 4/2004, 3/2005, 1/2006,2/2007,12/2009)           ¢67.558.699
04  Vehículos Tipo Sedan  (3/2007, 1/2005)                                            </t>
        </r>
        <r>
          <rPr>
            <u val="single"/>
            <sz val="10"/>
            <rFont val="Arial"/>
            <family val="2"/>
          </rPr>
          <t xml:space="preserve">  44.193.678</t>
        </r>
        <r>
          <rPr>
            <sz val="10"/>
            <rFont val="Arial"/>
            <family val="2"/>
          </rPr>
          <t xml:space="preserve">  
En cuanto a las sustituciones de vehículos se verificó que las mismas cumplan con los seis años establecidos en las  Directrices Técnicas para la Formulación del Anteproyecto de Presupuesto del 2016, aprobadas por el  Consejo Superior, en sesión Nº 101-14 del 20 de noviembre de 2014, artículo LXXIX.
</t>
        </r>
        <r>
          <rPr>
            <b/>
            <sz val="10"/>
            <rFont val="Arial"/>
            <family val="2"/>
          </rPr>
          <t xml:space="preserve">
06 Vehículos de primer ingreso:                    ¢ 39,182,104
</t>
        </r>
        <r>
          <rPr>
            <sz val="10"/>
            <rFont val="Arial"/>
            <family val="2"/>
          </rPr>
          <t xml:space="preserve">
05  Motocicletas                                                                             ¢ 14.686.673
01 Pick -Up 4 x4                                                                                </t>
        </r>
        <r>
          <rPr>
            <u val="single"/>
            <sz val="10"/>
            <rFont val="Arial"/>
            <family val="2"/>
          </rPr>
          <t>24.495.431</t>
        </r>
        <r>
          <rPr>
            <sz val="10"/>
            <rFont val="Arial"/>
            <family val="2"/>
          </rPr>
          <t xml:space="preserve">
Las  5  Motocicletas  y el Pick-Up de primer ingreso se requieren para cubrir las necesidades  de transportes  de las nuevas Oficinas de Comunicaciones Judiciales ( 3  y 1 carro para el III Circuito Judicial de San José y 2 motos para Upala y Guatuso). </t>
        </r>
        <r>
          <rPr>
            <sz val="11"/>
            <rFont val="Arial"/>
            <family val="2"/>
          </rPr>
          <t xml:space="preserve">
</t>
        </r>
      </text>
    </comment>
    <comment ref="K5" authorId="0">
      <text>
        <r>
          <rPr>
            <sz val="10"/>
            <rFont val="Arial"/>
            <family val="2"/>
          </rPr>
          <t xml:space="preserve">El Anteproyecto de Presupuesto de Vehículos para 2016,  asciende a  </t>
        </r>
        <r>
          <rPr>
            <b/>
            <sz val="10"/>
            <rFont val="Arial"/>
            <family val="2"/>
          </rPr>
          <t>¢4.454.626.441</t>
        </r>
        <r>
          <rPr>
            <sz val="10"/>
            <rFont val="Arial"/>
            <family val="2"/>
          </rPr>
          <t xml:space="preserve">, con un crecimiento del </t>
        </r>
        <r>
          <rPr>
            <b/>
            <sz val="10"/>
            <rFont val="Arial"/>
            <family val="2"/>
          </rPr>
          <t xml:space="preserve">21%, </t>
        </r>
        <r>
          <rPr>
            <sz val="10"/>
            <rFont val="Arial"/>
            <family val="2"/>
          </rPr>
          <t xml:space="preserve">lo que en términos absolutos significa </t>
        </r>
        <r>
          <rPr>
            <b/>
            <sz val="10"/>
            <rFont val="Arial"/>
            <family val="2"/>
          </rPr>
          <t xml:space="preserve">¢771.515.196 </t>
        </r>
        <r>
          <rPr>
            <sz val="10"/>
            <rFont val="Arial"/>
            <family val="2"/>
          </rPr>
          <t>de más</t>
        </r>
        <r>
          <rPr>
            <b/>
            <sz val="10"/>
            <rFont val="Arial"/>
            <family val="2"/>
          </rPr>
          <t>,</t>
        </r>
        <r>
          <rPr>
            <sz val="10"/>
            <rFont val="Arial"/>
            <family val="2"/>
          </rPr>
          <t xml:space="preserve"> en relación con el presupuesto aprobado para el 2015.
Esta petición lo conforman la solicitud de </t>
        </r>
        <r>
          <rPr>
            <b/>
            <sz val="10"/>
            <rFont val="Arial"/>
            <family val="2"/>
          </rPr>
          <t>270</t>
        </r>
        <r>
          <rPr>
            <sz val="10"/>
            <rFont val="Arial"/>
            <family val="2"/>
          </rPr>
          <t xml:space="preserve"> vehículos, de los cuales </t>
        </r>
        <r>
          <rPr>
            <b/>
            <sz val="10"/>
            <rFont val="Arial"/>
            <family val="2"/>
          </rPr>
          <t>197</t>
        </r>
        <r>
          <rPr>
            <sz val="10"/>
            <rFont val="Arial"/>
            <family val="2"/>
          </rPr>
          <t xml:space="preserve">  corresponden a "Sustituciones" por la suma de </t>
        </r>
        <r>
          <rPr>
            <b/>
            <sz val="10"/>
            <rFont val="Arial"/>
            <family val="2"/>
          </rPr>
          <t xml:space="preserve">¢2.621.253.223 </t>
        </r>
        <r>
          <rPr>
            <sz val="10"/>
            <rFont val="Arial"/>
            <family val="2"/>
          </rPr>
          <t xml:space="preserve">y </t>
        </r>
        <r>
          <rPr>
            <b/>
            <sz val="10"/>
            <rFont val="Arial"/>
            <family val="2"/>
          </rPr>
          <t>73</t>
        </r>
        <r>
          <rPr>
            <sz val="10"/>
            <rFont val="Arial"/>
            <family val="2"/>
          </rPr>
          <t xml:space="preserve"> vehículos de primer ingreso por la suma de </t>
        </r>
        <r>
          <rPr>
            <b/>
            <sz val="10"/>
            <rFont val="Arial"/>
            <family val="2"/>
          </rPr>
          <t xml:space="preserve">¢1.833.373.218, </t>
        </r>
        <r>
          <rPr>
            <sz val="10"/>
            <rFont val="Arial"/>
            <family val="2"/>
          </rPr>
          <t xml:space="preserve">según detalle:
</t>
        </r>
        <r>
          <rPr>
            <b/>
            <sz val="10"/>
            <rFont val="Arial"/>
            <family val="2"/>
          </rPr>
          <t xml:space="preserve">SUSTITUCIONES:                                    ¢2.621.253.223    </t>
        </r>
        <r>
          <rPr>
            <sz val="10"/>
            <rFont val="Arial"/>
            <family val="2"/>
          </rPr>
          <t xml:space="preserve">                   
48 Tipo Motocicleta                                      ¢ 140.992.044
01 Tipo Ambulancia                                          54.261.703
02 Tipo Automula                                              22.999.476 
02 Tipo Buseta                                                  37.754.720  
02 Tipo Camión                                                 55.992.026
68 Tipo Pick-Up                                            1.420.693.877
69 Tipo Sedan                                                 762.340.911
05 Todo Terreno                                             105.182.055
01 Tipo Van                                             </t>
        </r>
        <r>
          <rPr>
            <u val="single"/>
            <sz val="10"/>
            <rFont val="Arial"/>
            <family val="2"/>
          </rPr>
          <t xml:space="preserve">          21.036.411 </t>
        </r>
        <r>
          <rPr>
            <sz val="10"/>
            <rFont val="Arial"/>
            <family val="2"/>
          </rPr>
          <t xml:space="preserve">   
 </t>
        </r>
        <r>
          <rPr>
            <b/>
            <sz val="10"/>
            <rFont val="Arial"/>
            <family val="2"/>
          </rPr>
          <t>COMPRA:                                                ¢1.833.373.218</t>
        </r>
        <r>
          <rPr>
            <sz val="10"/>
            <rFont val="Arial"/>
            <family val="2"/>
          </rPr>
          <t xml:space="preserve">
05 Tipo Motocicleta                                ¢        14.686.675
06 Tipo Ambulancia                                        346.570.212
04 Tipo Morguera                                            231.046.808
35 Tipo Pick-Up                                              857.340.085
09  Tipo Sedan                                               280.219.998
04 Tipo Buseta                                          </t>
        </r>
        <r>
          <rPr>
            <u val="single"/>
            <sz val="10"/>
            <rFont val="Arial"/>
            <family val="2"/>
          </rPr>
          <t xml:space="preserve">     103.509.440</t>
        </r>
        <r>
          <rPr>
            <sz val="10"/>
            <rFont val="Arial"/>
            <family val="2"/>
          </rPr>
          <t xml:space="preserve">                         
</t>
        </r>
        <r>
          <rPr>
            <b/>
            <sz val="10"/>
            <rFont val="Arial"/>
            <family val="2"/>
          </rPr>
          <t>DETALLE DE LOS VEHÍCULOS A SUSTITUIR SEGÚN FECHA DE INGRESO:</t>
        </r>
        <r>
          <rPr>
            <sz val="10"/>
            <rFont val="Arial"/>
            <family val="2"/>
          </rPr>
          <t xml:space="preserve">
   </t>
        </r>
        <r>
          <rPr>
            <b/>
            <sz val="10"/>
            <rFont val="Arial"/>
            <family val="2"/>
          </rPr>
          <t xml:space="preserve">
Año                    Cantidad                      Monto                   Porcentaje </t>
        </r>
        <r>
          <rPr>
            <sz val="10"/>
            <rFont val="Arial"/>
            <family val="2"/>
          </rPr>
          <t xml:space="preserve">
2001                       1                         ¢   2.937.335                 0.11%
2003                       3                              8.812.002                 0.34%
2004                       4                            28.874.145                 1.10%
2005                       7                            78.610.573                 3.00% 
2006                       8                           130.052.281                4.96% 
2007                     39                           609.549.482               23.25%  
2008                     87                        1.328.442.823               50.68% 
2009                     47                           431.037.247              16.44%
2011                  </t>
        </r>
        <r>
          <rPr>
            <u val="single"/>
            <sz val="10"/>
            <rFont val="Arial"/>
            <family val="2"/>
          </rPr>
          <t xml:space="preserve">    1    </t>
        </r>
        <r>
          <rPr>
            <sz val="10"/>
            <rFont val="Arial"/>
            <family val="2"/>
          </rPr>
          <t xml:space="preserve">                       </t>
        </r>
        <r>
          <rPr>
            <u val="single"/>
            <sz val="10"/>
            <rFont val="Arial"/>
            <family val="2"/>
          </rPr>
          <t xml:space="preserve">     2.937.335  </t>
        </r>
        <r>
          <rPr>
            <sz val="10"/>
            <rFont val="Arial"/>
            <family val="2"/>
          </rPr>
          <t xml:space="preserve">         </t>
        </r>
        <r>
          <rPr>
            <u val="single"/>
            <sz val="10"/>
            <rFont val="Arial"/>
            <family val="2"/>
          </rPr>
          <t xml:space="preserve">    0.11%</t>
        </r>
        <r>
          <rPr>
            <sz val="10"/>
            <rFont val="Arial"/>
            <family val="2"/>
          </rPr>
          <t xml:space="preserve">
</t>
        </r>
        <r>
          <rPr>
            <b/>
            <sz val="10"/>
            <rFont val="Arial"/>
            <family val="2"/>
          </rPr>
          <t xml:space="preserve">Total:                   197                     ¢ 2.621.253.223               100%
</t>
        </r>
        <r>
          <rPr>
            <sz val="10"/>
            <rFont val="Arial"/>
            <family val="2"/>
          </rPr>
          <t xml:space="preserve">
Del cuadro anterior se deduce que de los 197 vehículos a sustituir en el 2016, 149 (83.44%) fueron adquiridos entre el 2001  y 2008, mientras que 48 (16.56%), se adquirieron entre el 2009 y 2011.
En línea con lo anterior, se  recomienda que de ajustarse el Presupuesto de Vehículos, dar prioridad a la renovación de los vehículos de modelos más viejos, por cuanto los costos por reparación son muy onerosos y más frecuentes, además, de que se disminuye el valor residual, situación que provoca que los próximos vehículos a adquirir el aporte de la Institución deberá ser mayor. 
Cabe indicar que durante el proceso de revisión del detalle de los vehículos requeridos para el 2016 se identificaron algunas compras que se habían aprobado en el presupuesto del 2015. Al consultar a la administración correspondiente, se señaló que las incluían al no tener certeza si les serían dotados durante este año, ya que indican que durante los últimos años, no necesariamente se adquieren la totalidad de los vehículos aprobados en el presupuesto.  No obstante lo anterior, en estos casos el requerimiento duplicado se eliminó de la solicitud presupuestaria para el 2016.
En cuanto a los vehículos de primer ingreso es importante destacar que 47 (57%)  de las 73 solicitudes corresponden  a solicitudes realizadas por el Organismo de Investigación Judicial, por un monto de ¢1.323.776.512, argumentando que se requieren para fortalecer o incrementar la flotilla actual, la cual es insuficiente tanto en el área metropolitana como a nivel de delegaciones regionales, conforme las siguientes justificaciones: 
</t>
        </r>
        <r>
          <rPr>
            <b/>
            <sz val="10"/>
            <rFont val="Arial"/>
            <family val="2"/>
          </rPr>
          <t xml:space="preserve">Compra de 17 Vehículos tipo Sedan </t>
        </r>
        <r>
          <rPr>
            <sz val="10"/>
            <rFont val="Arial"/>
            <family val="2"/>
          </rPr>
          <t xml:space="preserve">
Su adquisición es considerada como necesaria dada la ausencia de vehículo para que el OIJ atienda los requerimientos que debe cubrir a nivel nacional, específicamente fuera del Área Metropolitana, ya que por el tipo de funciones que llevan a cabo deben desplazarse por medio de giras a nivel nacional, con el objetivo de atender la supervisión de peritos regionales que tienen a cargo la confección de análisis de huellas, tratamiento de evidencia, atención de los distintos sitios del suceso, así como análisis de huellas de imputados; de igual forma deben ejecutar, cuando así lo requieren las autoridades respectivas, la realización de  retrato hablado y reconocimiento fotográfico, lo que permitirá entre otros beneficios mejorar los tiempos de respuesta eliminando solicitudes que deben esperar hasta dos semanas por falta de vehículo.
</t>
        </r>
        <r>
          <rPr>
            <b/>
            <sz val="10"/>
            <rFont val="Arial"/>
            <family val="2"/>
          </rPr>
          <t xml:space="preserve">Compra de 16 Vehículos tipo Pick -Up </t>
        </r>
        <r>
          <rPr>
            <sz val="10"/>
            <rFont val="Arial"/>
            <family val="2"/>
          </rPr>
          <t xml:space="preserve">
Se decidió  en su oportunidad de manera conjunta con el señor Secretario General, dotar del vehículo idóneo a las dependencias policiales regionales que, por la naturaleza de sus labores, la competencia territorial, el estado de los caminos locales y la topografía de las distintas zonas, es fundamental dotar de vehículos distintos a los sedan que normalmente se les asigna, en razón de su costo inferior a los pick up, no obstante gradualmente el vehículo asignado deja de ser funcional, ya que su deterioro por las largas distancias, malos caminos y topografías exigentes generan un alto costo en reparaciones mecánicas y de carrocería provocando que las unidades estén fuera de servicio durante lapsos considerables a la espera de sus reparaciones.
</t>
        </r>
        <r>
          <rPr>
            <b/>
            <sz val="10"/>
            <rFont val="Arial"/>
            <family val="2"/>
          </rPr>
          <t xml:space="preserve">Compra de 4 Vehículos tipo Morguera </t>
        </r>
        <r>
          <rPr>
            <sz val="10"/>
            <rFont val="Arial"/>
            <family val="2"/>
          </rPr>
          <t xml:space="preserve">
La Sección de Transportes, por medio de la Unidad de Transporte Forense, requiere de cuatro vehículos acondicionados para el traslado de cuerpos de personas fallecidas, dos de los cuales suplirían las necesidades propias de la Unidad para atender adecuadamente y con tiempos de respuesta óptimos los servicios solicitados por las autoridades competentes dentro y fuera del Área Metropolitana, además se estima que pronto habrá morgues en Cuidad Nelly, Liberia y San Carlos. </t>
        </r>
        <r>
          <rPr>
            <sz val="10"/>
            <color indexed="12"/>
            <rFont val="Arial"/>
            <family val="2"/>
          </rPr>
          <t xml:space="preserve">
</t>
        </r>
        <r>
          <rPr>
            <sz val="10"/>
            <rFont val="Arial"/>
            <family val="2"/>
          </rPr>
          <t xml:space="preserve">
</t>
        </r>
        <r>
          <rPr>
            <b/>
            <sz val="10"/>
            <rFont val="Arial"/>
            <family val="2"/>
          </rPr>
          <t>Compra 6 vehículos tipo Ambulancia (Para traslado de personas detenidas)</t>
        </r>
        <r>
          <rPr>
            <sz val="10"/>
            <rFont val="Arial"/>
            <family val="2"/>
          </rPr>
          <t xml:space="preserve">
Estos vehículos se requieren en cada Circuito Judicial para apoyar a las Delegaciones, Subdelegaciones y Unidades Regionales del OIJ, por cuanto los existentes son insuficientes para cubrir las necesidades. Estos vehículos se caracterizan por estar adaptados con las medidas de seguridad específicas para realizar esta labor.
</t>
        </r>
        <r>
          <rPr>
            <b/>
            <sz val="10"/>
            <rFont val="Arial"/>
            <family val="2"/>
          </rPr>
          <t>Compra de 4 vehículos tipo buseta (Acondicionados para la Ley 7600)</t>
        </r>
        <r>
          <rPr>
            <sz val="10"/>
            <rFont val="Arial"/>
            <family val="2"/>
          </rPr>
          <t xml:space="preserve">
Estos vehículos se requieren para ser acondicionados y responder a las exigencias de la Ley 7600.  Se requieren asignar de manera específica a las Unidades de Cárceles de San José,  Alajuela, Heredia y Cartago.  Estas busetas no sólo permiten el traslado de detenidos, sino que también en ocasiones se utilizan para el traslado de llantas, escritorios, papelería, repuestos, herramientas, entre otros, debido a que son vehículos más espaciosos.
</t>
        </r>
        <r>
          <rPr>
            <b/>
            <sz val="10"/>
            <rFont val="Arial"/>
            <family val="2"/>
          </rPr>
          <t xml:space="preserve"> Otros Aspectos Generales a Considerar:</t>
        </r>
        <r>
          <rPr>
            <sz val="10"/>
            <rFont val="Arial"/>
            <family val="2"/>
          </rPr>
          <t xml:space="preserve">
</t>
        </r>
        <r>
          <rPr>
            <b/>
            <sz val="10"/>
            <rFont val="Arial"/>
            <family val="2"/>
          </rPr>
          <t>A-</t>
        </r>
        <r>
          <rPr>
            <sz val="10"/>
            <rFont val="Arial"/>
            <family val="2"/>
          </rPr>
          <t xml:space="preserve">  En cuanto a las sustituciones de vehículos se verificó que se cumplen con los seis años establecidos en las  Directrices Técnicas para la Formulación del Anteproyecto de Presupuesto del 2016, aprobadas por el  Consejo Superior, en sesión Nº 101-14 del 20 de noviembre de 2014, artículo LXXIX; sin embargo,  se solicitó por parte del Organismo de Investigación Judicial, mantener entre las solicitudes realizadas  la sustitución de la motocicleta PJ 606 del año 2011, de la "Sección de Delitos Contra la Integración Física, Trata y Tráfico de Personas" bajo la justificación de que la Corte Plena en la sesión N°37-13, celebrada el 2 de setiembre de 2013, artículo XXI, acordó: 
" </t>
        </r>
        <r>
          <rPr>
            <b/>
            <sz val="10"/>
            <rFont val="Arial"/>
            <family val="2"/>
          </rPr>
          <t>d)</t>
        </r>
        <r>
          <rPr>
            <sz val="10"/>
            <rFont val="Arial"/>
            <family val="2"/>
          </rPr>
          <t xml:space="preserve"> Esta Corte ha establecido que el cambio de vehículos se debe realizar cada 5 años. No obstante, se hace la excepción de que aquellos vehículos utilizados por el Organismo de Investigación Judicial, en las diferentes labores asignadas a su cargo y que presenten un deterioro o desgaste acelerado por su uso, puedan ser cambiados cada 3 o 4 años, según se requiera."
</t>
        </r>
        <r>
          <rPr>
            <b/>
            <sz val="10"/>
            <rFont val="Arial"/>
            <family val="2"/>
          </rPr>
          <t xml:space="preserve">B-  </t>
        </r>
        <r>
          <rPr>
            <sz val="10"/>
            <rFont val="Arial"/>
            <family val="2"/>
          </rPr>
          <t xml:space="preserve">Las unidades a sustituir son de diferente tipo y modelo cuya  justificación señalada por los centros gestores,  se centra básicamente en las constantes y costosas reparaciones que se le deben realizar a estos vehículos por causa del deterioro que van acumulando año tras año y que en ocasiones  provoca la pérdida de la vida útil del activo.
En línea con lo anterior, es importante indicar que los siguientes vehículos ( Pick-Up 4 x 4) fueron declarados "Pérdida Total", por lo que no se  incluye Valor de Rescate.  
PJ 1293 - Administración de Cartago (20-07-2011)
PJ  29 - Subdelegación Regional de Cañas (24-04-2014) 
PJ 332 - Subdelegación de Nicoya (26-05-2014) 
PJ 249 - Subdelegación de Nicoya (27-08-2014) 
</t>
        </r>
        <r>
          <rPr>
            <b/>
            <sz val="10"/>
            <rFont val="Arial"/>
            <family val="2"/>
          </rPr>
          <t>C</t>
        </r>
        <r>
          <rPr>
            <sz val="10"/>
            <rFont val="Arial"/>
            <family val="2"/>
          </rPr>
          <t xml:space="preserve">-Para efecto de determinar el costo de los vehículos se consideró la  Licitación Pública N°. 2014LN-000010-PROV, por concepto de Compra y Sustituciones de vehículos, la cual esta en trámite ante el Consejo Superior para su aprobación. 
</t>
        </r>
      </text>
    </comment>
    <comment ref="K110" authorId="0">
      <text>
        <r>
          <rPr>
            <sz val="9"/>
            <rFont val="Tahoma"/>
            <family val="0"/>
          </rPr>
          <t xml:space="preserve">El Presupuesto de Vehículos para el </t>
        </r>
        <r>
          <rPr>
            <b/>
            <u val="single"/>
            <sz val="9"/>
            <rFont val="Tahoma"/>
            <family val="2"/>
          </rPr>
          <t>Programa 928</t>
        </r>
        <r>
          <rPr>
            <sz val="9"/>
            <rFont val="Tahoma"/>
            <family val="0"/>
          </rPr>
          <t xml:space="preserve">,  "Organismo de Investigación Judicial",   asciende a </t>
        </r>
        <r>
          <rPr>
            <b/>
            <sz val="9"/>
            <rFont val="Tahoma"/>
            <family val="2"/>
          </rPr>
          <t xml:space="preserve"> ¢2.808.058.389</t>
        </r>
        <r>
          <rPr>
            <sz val="9"/>
            <rFont val="Tahoma"/>
            <family val="0"/>
          </rPr>
          <t>, el cual muestra  un crecimiento del 15</t>
        </r>
        <r>
          <rPr>
            <b/>
            <sz val="9"/>
            <rFont val="Tahoma"/>
            <family val="2"/>
          </rPr>
          <t>%</t>
        </r>
        <r>
          <rPr>
            <sz val="9"/>
            <rFont val="Tahoma"/>
            <family val="0"/>
          </rPr>
          <t xml:space="preserve">, y en términos absolutos de </t>
        </r>
        <r>
          <rPr>
            <b/>
            <sz val="9"/>
            <rFont val="Tahoma"/>
            <family val="2"/>
          </rPr>
          <t>¢360.298.027</t>
        </r>
        <r>
          <rPr>
            <sz val="9"/>
            <rFont val="Tahoma"/>
            <family val="0"/>
          </rPr>
          <t xml:space="preserve">,  en relación con el monto aprobado para el 2015.
Este presupuesto está conformado por la solicitud de 162 vehículos, 115 vehículos por sustituciones y 47 de primer ingreso, según detalle: 
</t>
        </r>
        <r>
          <rPr>
            <b/>
            <sz val="9"/>
            <rFont val="Tahoma"/>
            <family val="2"/>
          </rPr>
          <t xml:space="preserve">
115 Sustituciones  de vehículos por:           ¢1.484.281.898
</t>
        </r>
        <r>
          <rPr>
            <sz val="10"/>
            <rFont val="Arial"/>
            <family val="2"/>
          </rPr>
          <t xml:space="preserve">
 28  Vehículos  Pick Up  ( 25/2008 y 3/2009)                                                          ¢598.372.069</t>
        </r>
        <r>
          <rPr>
            <sz val="9"/>
            <rFont val="Tahoma"/>
            <family val="0"/>
          </rPr>
          <t xml:space="preserve">
 05 Vehículos todo terreno del año 2008                                                                    105,182,055
 22 Motocicletas (1/2004, 1/2007,1/2008,18 /2009 y 1 del  2011)                                  64.621.364
 58 Vehículos Tipo Sedan (2/2006, 7/2007, 48/2008 y 1/2009)                                    640.808.325  
 01 Vehículo Van Express  (2006 )                                                                              21.036.383
 01 Vehículos Tipo Ambulancia (2008)                                                                        </t>
        </r>
        <r>
          <rPr>
            <u val="single"/>
            <sz val="9"/>
            <rFont val="Tahoma"/>
            <family val="2"/>
          </rPr>
          <t xml:space="preserve"> 54.261.702 </t>
        </r>
        <r>
          <rPr>
            <sz val="9"/>
            <rFont val="Tahoma"/>
            <family val="0"/>
          </rPr>
          <t xml:space="preserve">
En cuanto a las sustituciones de vehículos se verificó que las mismas cumplan con los seis años establecidos en las  Directrices Técnicas para la Formulación del Anteproyecto de Presupuesto del 2016, aprobadas por el  Consejo Superior, en sesión Nº 101-14 del 20 de noviembre de 2014, artículo LXXIX. 
</t>
        </r>
        <r>
          <rPr>
            <b/>
            <sz val="9"/>
            <rFont val="Tahoma"/>
            <family val="2"/>
          </rPr>
          <t xml:space="preserve">
47 Solicitudes por  compra de vehículos por: ¢ 1.323.776.491
</t>
        </r>
        <r>
          <rPr>
            <sz val="9"/>
            <rFont val="Tahoma"/>
            <family val="0"/>
          </rPr>
          <t xml:space="preserve">
</t>
        </r>
        <r>
          <rPr>
            <sz val="9"/>
            <rFont val="Tahoma"/>
            <family val="2"/>
          </rPr>
          <t xml:space="preserve">17 Vehículos Tipo Sedan                                                                                       ¢250.723.130
16 Vehículos Tipo Pick Up                                                                                       391.926.896
04 Vehículos Tipo Morguera                                                                                    231.046.810           
04 Vehículos Traslado de detenidos                                                                          103.509.441
06 Vehículos Tipo Ambulancia                                                                               </t>
        </r>
        <r>
          <rPr>
            <u val="single"/>
            <sz val="9"/>
            <rFont val="Tahoma"/>
            <family val="2"/>
          </rPr>
          <t xml:space="preserve">   346.570.214  </t>
        </r>
        <r>
          <rPr>
            <sz val="9"/>
            <rFont val="Tahoma"/>
            <family val="2"/>
          </rPr>
          <t xml:space="preserve">
</t>
        </r>
        <r>
          <rPr>
            <sz val="9"/>
            <rFont val="Tahoma"/>
            <family val="0"/>
          </rPr>
          <t xml:space="preserve">
Por otra parte, en cuanto a los 47 vehículos solicitados para aumentar la flotilla vehicular la Administración del Organismo de Investigación Judicial, se indica lo siguiente: 
</t>
        </r>
        <r>
          <rPr>
            <b/>
            <sz val="9"/>
            <rFont val="Tahoma"/>
            <family val="2"/>
          </rPr>
          <t xml:space="preserve">Compra de 17 Vehículos tipo Sedan </t>
        </r>
        <r>
          <rPr>
            <sz val="9"/>
            <rFont val="Tahoma"/>
            <family val="0"/>
          </rPr>
          <t xml:space="preserve">
Su adquisición es considerada como necesaria dada la ausencia de vehículo para que esa dependencia atienda los requerimientos que debe cubrir a nivel nacional, específicamente fuera del Área Metropolitana, ya que por el tipo de funciones que llevan a cabo deben desplazarse por medio de giras a nivel nacional, con el objetivo de atender la supervisión de peritos regionales que tienen a cargo la confección de análisis de huellas, tratamiento de evidencia, atención de los distintos sitios del suceso, así como análisis de huellas de imputados; de igual forma deben ejecutar, cuando así lo requieren las autoridades respectivas, la realización de  retrato hablado y reconocimiento fotográfico, lo que permitirá entre otros beneficios mejorar los tiempos de respuesta eliminando solicitudes que deben esperar hasta dos semanas por falta de vehículo.
</t>
        </r>
        <r>
          <rPr>
            <b/>
            <sz val="9"/>
            <rFont val="Tahoma"/>
            <family val="2"/>
          </rPr>
          <t xml:space="preserve">Compra de 16 Vehículos tipo Pick -Up </t>
        </r>
        <r>
          <rPr>
            <sz val="9"/>
            <rFont val="Tahoma"/>
            <family val="0"/>
          </rPr>
          <t xml:space="preserve">
Se decidió  en su oportunidad de manera conjunta con el señor Secretario General, dotar del vehículo idóneo a las dependencias policiales regionales que, por la naturaleza de sus labores, la competencia territorial, el estado de los caminos locales y la topografía de las distintas zonas, es fundamental dotar de vehículos distintos a los sedan que normalmente se les asigna, en razón de su costo inferior a los pick up, no obstante gradualmente el vehículo asignado deja de ser funcional, ya que su deterioro por las largas distancias, malos caminos y topografías exigentes generan un alto costo en reparaciones mecánicas y de carrocería provocando que las unidades estén fuera de servicio durante lapsos considerables a la espera de sus reparaciones.
</t>
        </r>
        <r>
          <rPr>
            <b/>
            <sz val="9"/>
            <rFont val="Tahoma"/>
            <family val="2"/>
          </rPr>
          <t xml:space="preserve">Compra de 4 Vehículos tipo Morguera </t>
        </r>
        <r>
          <rPr>
            <sz val="9"/>
            <rFont val="Tahoma"/>
            <family val="0"/>
          </rPr>
          <t xml:space="preserve">
La Sección de Transportes, por medio de la Unidad de Transporte Forense, requiere de cuatro vehículos acondicionados para el traslado de cuerpos de personas fallecidas, dos de los cuales suplirían las necesidades propias de la Unidad para atender adecuadamente y con tiempos de respuesta óptimos los servicios solicitados por las autoridades competentes dentro y fuera del Área Metropolitana, además se estima que pronto habrá morgues en Cuidad Nelly, Liberia y San Carlos. 
</t>
        </r>
        <r>
          <rPr>
            <b/>
            <sz val="9"/>
            <rFont val="Tahoma"/>
            <family val="2"/>
          </rPr>
          <t xml:space="preserve">Compra 6 vehículos tipo Ambulancia 
</t>
        </r>
        <r>
          <rPr>
            <sz val="9"/>
            <rFont val="Tahoma"/>
            <family val="0"/>
          </rPr>
          <t xml:space="preserve">
Estos vehículos se solicitan para reforzar el Circuito y de requerirse  en ocasiones apoyar a las Delegaciones Regionales, por cuanto los existentes no son suficientes para cubrir las necesidades. 
</t>
        </r>
        <r>
          <rPr>
            <b/>
            <sz val="9"/>
            <rFont val="Tahoma"/>
            <family val="2"/>
          </rPr>
          <t xml:space="preserve">Compra de 4 vehículos para traslado de detenidos </t>
        </r>
        <r>
          <rPr>
            <sz val="9"/>
            <rFont val="Tahoma"/>
            <family val="0"/>
          </rPr>
          <t xml:space="preserve">
Se considera que con este tipo de vehículo  se  realizan los traslados de privados de libertad y además se pueden atender otras necesidades de la oficina, dándole  un mejor uso a los recursos y un mejor provecho al vehículo. Una buseta se requiere para la  Unidad de Transportes para trasladar las llantas nuevas y  de  desecho hacia diferentes puntos dentro del Primer Circuito Judicial, asimismo, para  el traslado de repuestos y herramientas.
</t>
        </r>
      </text>
    </comment>
    <comment ref="K253" authorId="1">
      <text>
        <r>
          <rPr>
            <sz val="10"/>
            <rFont val="Arial"/>
            <family val="2"/>
          </rPr>
          <t xml:space="preserve">El Presupuesto de Vehículos para el </t>
        </r>
        <r>
          <rPr>
            <b/>
            <u val="single"/>
            <sz val="10"/>
            <rFont val="Arial"/>
            <family val="2"/>
          </rPr>
          <t>Programa 929,</t>
        </r>
        <r>
          <rPr>
            <sz val="10"/>
            <rFont val="Arial"/>
            <family val="2"/>
          </rPr>
          <t xml:space="preserve">  "Ministerio Público",  asciende a  </t>
        </r>
        <r>
          <rPr>
            <b/>
            <sz val="10"/>
            <rFont val="Arial"/>
            <family val="2"/>
          </rPr>
          <t>¢239.789.892,</t>
        </r>
        <r>
          <rPr>
            <sz val="10"/>
            <rFont val="Arial"/>
            <family val="2"/>
          </rPr>
          <t xml:space="preserve"> el cual muestra  un decrecimiento del</t>
        </r>
        <r>
          <rPr>
            <b/>
            <sz val="10"/>
            <rFont val="Arial"/>
            <family val="2"/>
          </rPr>
          <t xml:space="preserve"> 16%</t>
        </r>
        <r>
          <rPr>
            <sz val="10"/>
            <rFont val="Arial"/>
            <family val="2"/>
          </rPr>
          <t xml:space="preserve">, en relación con el monto aprobado para el 2015,  y en términos absolutos de </t>
        </r>
        <r>
          <rPr>
            <b/>
            <sz val="10"/>
            <rFont val="Arial"/>
            <family val="2"/>
          </rPr>
          <t>¢44,541,114.</t>
        </r>
        <r>
          <rPr>
            <sz val="10"/>
            <rFont val="Arial"/>
            <family val="2"/>
          </rPr>
          <t xml:space="preserve">   
Este presupuesto lo conforman la solicitud  de 14 vehículos, 13 sustituciones y 1 vehículos por compra, según detalle: 
</t>
        </r>
        <r>
          <rPr>
            <b/>
            <sz val="10"/>
            <rFont val="Arial"/>
            <family val="2"/>
          </rPr>
          <t>13 Sustituciones  de vehículos por:           ¢225.041.471</t>
        </r>
        <r>
          <rPr>
            <sz val="10"/>
            <rFont val="Arial"/>
            <family val="2"/>
          </rPr>
          <t xml:space="preserve">
01  Motocicletas (año 2009) por                                                      ¢    2.937.335
09 Vehículos  Pick Up  ( 1 del  año 2006 y 8 del 2009)                        188.958.879
03 Vehículos Tipo Sedan del año 2007                                                </t>
        </r>
        <r>
          <rPr>
            <u val="single"/>
            <sz val="10"/>
            <rFont val="Arial"/>
            <family val="2"/>
          </rPr>
          <t xml:space="preserve"> 33.145.258  </t>
        </r>
        <r>
          <rPr>
            <sz val="10"/>
            <rFont val="Arial"/>
            <family val="2"/>
          </rPr>
          <t xml:space="preserve">
</t>
        </r>
        <r>
          <rPr>
            <u val="single"/>
            <sz val="10"/>
            <rFont val="Arial"/>
            <family val="2"/>
          </rPr>
          <t xml:space="preserve">
</t>
        </r>
        <r>
          <rPr>
            <sz val="10"/>
            <rFont val="Arial"/>
            <family val="2"/>
          </rPr>
          <t xml:space="preserve">En cuanto a las sustituciones de vehículos se verificó que las mismas cumplan con los seis años establecidos en las  Directrices Técnicas para la Formulación del Anteproyecto de Presupuesto del 2016, aprobadas por el  Consejo Superior, en sesión Nº 101-14 del 20 de noviembre de 2014, artículo LXXIX. </t>
        </r>
        <r>
          <rPr>
            <u val="single"/>
            <sz val="10"/>
            <rFont val="Arial"/>
            <family val="2"/>
          </rPr>
          <t xml:space="preserve">
</t>
        </r>
        <r>
          <rPr>
            <b/>
            <sz val="10"/>
            <rFont val="Arial"/>
            <family val="2"/>
          </rPr>
          <t>1 solicitud por  compra de vehículo por: ¢ 14,748,419</t>
        </r>
        <r>
          <rPr>
            <u val="single"/>
            <sz val="10"/>
            <rFont val="Arial"/>
            <family val="2"/>
          </rPr>
          <t xml:space="preserve">
</t>
        </r>
        <r>
          <rPr>
            <sz val="10"/>
            <rFont val="Arial"/>
            <family val="2"/>
          </rPr>
          <t xml:space="preserve"> Vehículo Tipo Sedan               </t>
        </r>
        <r>
          <rPr>
            <sz val="10"/>
            <rFont val="Tahoma"/>
            <family val="2"/>
          </rPr>
          <t xml:space="preserve">                                                           </t>
        </r>
        <r>
          <rPr>
            <u val="single"/>
            <sz val="10"/>
            <rFont val="Tahoma"/>
            <family val="2"/>
          </rPr>
          <t xml:space="preserve">14.748.419
</t>
        </r>
        <r>
          <rPr>
            <sz val="10"/>
            <rFont val="Tahoma"/>
            <family val="2"/>
          </rPr>
          <t xml:space="preserve">
</t>
        </r>
      </text>
    </comment>
    <comment ref="K268" authorId="0">
      <text>
        <r>
          <rPr>
            <sz val="10"/>
            <rFont val="Arial"/>
            <family val="2"/>
          </rPr>
          <t xml:space="preserve">El Presupuesto de Vehículos para el </t>
        </r>
        <r>
          <rPr>
            <b/>
            <u val="single"/>
            <sz val="10"/>
            <rFont val="Arial"/>
            <family val="2"/>
          </rPr>
          <t>Programa 930,</t>
        </r>
        <r>
          <rPr>
            <sz val="10"/>
            <rFont val="Arial"/>
            <family val="2"/>
          </rPr>
          <t xml:space="preserve">  "Defensa Pública",  asciende a </t>
        </r>
        <r>
          <rPr>
            <b/>
            <sz val="10"/>
            <rFont val="Arial"/>
            <family val="2"/>
          </rPr>
          <t xml:space="preserve"> ¢314,940,603, </t>
        </r>
        <r>
          <rPr>
            <sz val="10"/>
            <rFont val="Arial"/>
            <family val="2"/>
          </rPr>
          <t xml:space="preserve"> el cual muestra  un crecimiento del  1,223%   en relación con el monto aprobado para el 2015.
Este presupuesto está conformado por la solicitud  de 12 vehículos de primer ingreso y la sustitución de un vehículo, según detalle:   
 </t>
        </r>
        <r>
          <rPr>
            <b/>
            <sz val="10"/>
            <rFont val="Arial"/>
            <family val="2"/>
          </rPr>
          <t xml:space="preserve">Cantidad         Oficina                                     Tipo Vehículo                Monto </t>
        </r>
        <r>
          <rPr>
            <sz val="10"/>
            <rFont val="Arial"/>
            <family val="2"/>
          </rPr>
          <t xml:space="preserve">
 </t>
        </r>
        <r>
          <rPr>
            <b/>
            <sz val="10"/>
            <rFont val="Arial"/>
            <family val="2"/>
          </rPr>
          <t xml:space="preserve">   </t>
        </r>
        <r>
          <rPr>
            <sz val="10"/>
            <rFont val="Arial"/>
            <family val="2"/>
          </rPr>
          <t xml:space="preserve">   1           Unidad de Investigación         Vehículo Tipo Rural                ¢24,495,431
     11           Dirección Defensa Pública    Vehículo Tipo Rural                ¢269,449,741
       1           Defensa Pública                       Sust. Tipo Rural                  ¢20,995,431  
</t>
        </r>
        <r>
          <rPr>
            <b/>
            <u val="single"/>
            <sz val="10"/>
            <rFont val="Arial"/>
            <family val="2"/>
          </rPr>
          <t xml:space="preserve">Justificación: 
</t>
        </r>
        <r>
          <rPr>
            <b/>
            <sz val="10"/>
            <rFont val="Arial"/>
            <family val="2"/>
          </rPr>
          <t xml:space="preserve">
Vehículo para  la Unidad de Investigación: </t>
        </r>
        <r>
          <rPr>
            <sz val="10"/>
            <rFont val="Arial"/>
            <family val="2"/>
          </rPr>
          <t xml:space="preserve">
La </t>
        </r>
        <r>
          <rPr>
            <b/>
            <sz val="10"/>
            <rFont val="Arial"/>
            <family val="2"/>
          </rPr>
          <t>Unidad de Investigación de la Defensa Pública</t>
        </r>
        <r>
          <rPr>
            <sz val="10"/>
            <rFont val="Arial"/>
            <family val="2"/>
          </rPr>
          <t xml:space="preserve">, requiere de este vehículo para asignarlo a una pareja de investigadores, ya que actualmente cuenta con  4 vehículos y 10 plazas de Investigadores. La asignación de este vehículo permite  un mejor aprovechamiento del recurso humano disponible. 
</t>
        </r>
        <r>
          <rPr>
            <b/>
            <sz val="10"/>
            <rFont val="Arial"/>
            <family val="2"/>
          </rPr>
          <t xml:space="preserve">Vehículos para la Dirección de la Defensa Pública: </t>
        </r>
        <r>
          <rPr>
            <sz val="10"/>
            <rFont val="Arial"/>
            <family val="2"/>
          </rPr>
          <t xml:space="preserve">
</t>
        </r>
        <r>
          <rPr>
            <b/>
            <sz val="10"/>
            <rFont val="Arial"/>
            <family val="2"/>
          </rPr>
          <t>1-</t>
        </r>
        <r>
          <rPr>
            <sz val="10"/>
            <rFont val="Arial"/>
            <family val="2"/>
          </rPr>
          <t xml:space="preserve"> Estos vehículos se requieren para atender las labores propias de visita carcelaria, ya que los Defensores deben trasladarse a los distintos centros penitenciarios en todo el país, y a la fecha la Defensa Pública no cuenta con este recurso,  el servicio  se realiza  por medio de los vehículos asignados a las Unidades Administrativas Regionales, sin embargo, por la demanda del servicio de transporte a nivel de circuito,  muchas veces el servicio no puede brindar. 
</t>
        </r>
        <r>
          <rPr>
            <b/>
            <sz val="10"/>
            <rFont val="Arial"/>
            <family val="2"/>
          </rPr>
          <t>2-</t>
        </r>
        <r>
          <rPr>
            <sz val="10"/>
            <rFont val="Arial"/>
            <family val="2"/>
          </rPr>
          <t xml:space="preserve"> El contar con vehículos propios  facilita mejorar la participación del defensor en la atención de la disponibilidad en lugares alejados y de difícil acceso.
</t>
        </r>
        <r>
          <rPr>
            <b/>
            <sz val="10"/>
            <rFont val="Arial"/>
            <family val="2"/>
          </rPr>
          <t>3-</t>
        </r>
        <r>
          <rPr>
            <sz val="10"/>
            <rFont val="Arial"/>
            <family val="2"/>
          </rPr>
          <t xml:space="preserve"> Facilita la labor investigativa del defensor sobre sus casos.
</t>
        </r>
        <r>
          <rPr>
            <b/>
            <sz val="10"/>
            <rFont val="Arial"/>
            <family val="2"/>
          </rPr>
          <t>4-</t>
        </r>
        <r>
          <rPr>
            <sz val="10"/>
            <rFont val="Arial"/>
            <family val="2"/>
          </rPr>
          <t xml:space="preserve"> Facilita el traslado en las giras de supervisión del coordinador regional a otras oficinas.
</t>
        </r>
        <r>
          <rPr>
            <b/>
            <sz val="10"/>
            <rFont val="Arial"/>
            <family val="2"/>
          </rPr>
          <t xml:space="preserve">5- </t>
        </r>
        <r>
          <rPr>
            <sz val="10"/>
            <rFont val="Arial"/>
            <family val="2"/>
          </rPr>
          <t xml:space="preserve">Se ha presentado durante el año 2011, 2012, 2013 y 2014, una problemática adicional y es que por problemas de hacinamiento en los centros penales los privados de libertad han sido trasladados o distribuidos a los centros penales en todo el país, por lo que, por ejemplo Defensores Públicos de Corredores deben  realizar la visita carcelaria a Liberia, los Defensores de Goicoechea deberán trasladarse a  Limón, Guápiles, etc. 
</t>
        </r>
        <r>
          <rPr>
            <b/>
            <sz val="10"/>
            <rFont val="Arial"/>
            <family val="2"/>
          </rPr>
          <t>6-</t>
        </r>
        <r>
          <rPr>
            <sz val="10"/>
            <rFont val="Arial"/>
            <family val="2"/>
          </rPr>
          <t xml:space="preserve"> Los Defensores ante la limitante de transporte oficial hacen las visitas con su vehículo particular y de acuerdo a la reglamentación de la Contraloría General de la República tienen derecho al cobro de kilometraje, costo que es muy elevado para la Administración  e Institución.
Es importante indicar que los vehículos aprobados para el 2013, fueron distribuidos en las cabeceras de provincia, por lo que, como se justificó anteriormente estos vehículos que se solicitan serán para oficinas regionales.
</t>
        </r>
        <r>
          <rPr>
            <b/>
            <sz val="10"/>
            <rFont val="Arial"/>
            <family val="2"/>
          </rPr>
          <t xml:space="preserve">Vehículo para la Administración de la  Defensa Pública: 
</t>
        </r>
        <r>
          <rPr>
            <sz val="10"/>
            <rFont val="Arial"/>
            <family val="2"/>
          </rPr>
          <t>En el Presupuesto aprobado para el 2014, se aprobó la</t>
        </r>
        <r>
          <rPr>
            <b/>
            <sz val="10"/>
            <rFont val="Arial"/>
            <family val="2"/>
          </rPr>
          <t xml:space="preserve"> </t>
        </r>
        <r>
          <rPr>
            <sz val="10"/>
            <rFont val="Arial"/>
            <family val="2"/>
          </rPr>
          <t xml:space="preserve">sustitución de este  vehículo Toyota Yaris,  placa 1134, sin embargo, la Proveeduría no pudo sustituirlo por falta de recursos económicos; por lo que se procede a incluirlo nuevamente y a su vez, solicitan sustituirlo por un Pick Up 4 x 4, según las necesidades actuales de la administración. </t>
        </r>
      </text>
    </comment>
    <comment ref="K248" authorId="0">
      <text>
        <r>
          <rPr>
            <sz val="11"/>
            <rFont val="Arial"/>
            <family val="2"/>
          </rPr>
          <t>Este vehículo se requiere para atender la  carga de trabajo que posee actualmente esta oficina.</t>
        </r>
        <r>
          <rPr>
            <b/>
            <sz val="9"/>
            <rFont val="Tahoma"/>
            <family val="0"/>
          </rPr>
          <t xml:space="preserve">
</t>
        </r>
      </text>
    </comment>
    <comment ref="J142" authorId="0">
      <text>
        <r>
          <rPr>
            <sz val="9"/>
            <rFont val="Tahoma"/>
            <family val="2"/>
          </rPr>
          <t>Declarado Pérdida total 26-05-2014</t>
        </r>
        <r>
          <rPr>
            <sz val="9"/>
            <rFont val="Tahoma"/>
            <family val="0"/>
          </rPr>
          <t xml:space="preserve">
</t>
        </r>
      </text>
    </comment>
    <comment ref="J143" authorId="0">
      <text>
        <r>
          <rPr>
            <sz val="9"/>
            <rFont val="Tahoma"/>
            <family val="2"/>
          </rPr>
          <t>Declarado Pérdida total 27-08-2014</t>
        </r>
        <r>
          <rPr>
            <sz val="9"/>
            <rFont val="Tahoma"/>
            <family val="0"/>
          </rPr>
          <t xml:space="preserve">
</t>
        </r>
      </text>
    </comment>
    <comment ref="J140" authorId="0">
      <text>
        <r>
          <rPr>
            <sz val="9"/>
            <rFont val="Tahoma"/>
            <family val="0"/>
          </rPr>
          <t>Declarado pérdida total el 04-04-2014</t>
        </r>
      </text>
    </comment>
    <comment ref="K89" authorId="0">
      <text>
        <r>
          <rPr>
            <sz val="11"/>
            <rFont val="Arial"/>
            <family val="2"/>
          </rPr>
          <t xml:space="preserve">El Consejo Superior en sesión de 22 de enero de 2015, artículo LXXXVIII, aprobó la creación de la Oficina de Comunicaciones Judiciales del III Circuito Judicial de San José, para ofrecer el servicios de notificación , citación y cualquier otro comunicado judicial para los despachos judiciales de Acosta, Aserrí, Desamparados, Alajuelita, Hatillo y San Sebastián.
</t>
        </r>
      </text>
    </comment>
    <comment ref="K169" authorId="0">
      <text>
        <r>
          <rPr>
            <sz val="10"/>
            <rFont val="Arial"/>
            <family val="2"/>
          </rPr>
          <t xml:space="preserve">Esta motocicleta se sustituye en apegó a lo acordado por el Consejo Superior  en la Sesión N°37-13 celebrada el 02-09-13, artículo XXI en el cual se aprueba:
</t>
        </r>
        <r>
          <rPr>
            <b/>
            <sz val="10"/>
            <rFont val="Arial"/>
            <family val="2"/>
          </rPr>
          <t>"</t>
        </r>
        <r>
          <rPr>
            <sz val="10"/>
            <rFont val="Arial"/>
            <family val="2"/>
          </rPr>
          <t xml:space="preserve"> </t>
        </r>
        <r>
          <rPr>
            <b/>
            <sz val="10"/>
            <rFont val="Arial"/>
            <family val="2"/>
          </rPr>
          <t>d)</t>
        </r>
        <r>
          <rPr>
            <sz val="10"/>
            <rFont val="Arial"/>
            <family val="2"/>
          </rPr>
          <t xml:space="preserve"> Esta Corte ha establecido que el cambio de vehículos se debe realizar cada 5 años. No obstante, se hace la excepción de que aquellos vehículos utilizados por el Organismo de Investigación Judicial, en las diferentes labores asignadas a su cargo y que presenten un deterioro o desgaste acelerado por su uso, puedan ser cambiados cada 3 o 4 años, según se requiera".</t>
        </r>
        <r>
          <rPr>
            <sz val="9"/>
            <rFont val="Tahoma"/>
            <family val="0"/>
          </rPr>
          <t xml:space="preserve">
</t>
        </r>
      </text>
    </comment>
    <comment ref="K108" authorId="0">
      <text>
        <r>
          <rPr>
            <sz val="10"/>
            <rFont val="Arial"/>
            <family val="2"/>
          </rPr>
          <t xml:space="preserve">Estas motos se requieren  para atender la nueva Oficina de Comunicaciones Judiciales que brindará el servicio en Upala y Guatuzo. </t>
        </r>
        <r>
          <rPr>
            <sz val="9"/>
            <rFont val="Tahoma"/>
            <family val="0"/>
          </rPr>
          <t xml:space="preserve">
</t>
        </r>
      </text>
    </comment>
    <comment ref="K109" authorId="0">
      <text>
        <r>
          <rPr>
            <sz val="10"/>
            <rFont val="Arial"/>
            <family val="2"/>
          </rPr>
          <t xml:space="preserve">Estas motos se requieren  para atender la nueva Oficina de Comunicaciones Judiciales que brindará el servicio en Upala y Guatuzo. </t>
        </r>
        <r>
          <rPr>
            <sz val="9"/>
            <rFont val="Tahoma"/>
            <family val="0"/>
          </rPr>
          <t xml:space="preserve">
</t>
        </r>
      </text>
    </comment>
    <comment ref="K90" authorId="0">
      <text>
        <r>
          <rPr>
            <sz val="10"/>
            <rFont val="Arial"/>
            <family val="2"/>
          </rPr>
          <t>Estos motos se requieren para la Oficina de Comunicaciones del III Circuito Judicial de San José.</t>
        </r>
        <r>
          <rPr>
            <sz val="9"/>
            <rFont val="Tahoma"/>
            <family val="0"/>
          </rPr>
          <t xml:space="preserve">
</t>
        </r>
      </text>
    </comment>
  </commentList>
</comments>
</file>

<file path=xl/comments2.xml><?xml version="1.0" encoding="utf-8"?>
<comments xmlns="http://schemas.openxmlformats.org/spreadsheetml/2006/main">
  <authors>
    <author>amurillob</author>
  </authors>
  <commentList>
    <comment ref="F12" authorId="0">
      <text>
        <r>
          <rPr>
            <sz val="10"/>
            <rFont val="Tahoma"/>
            <family val="2"/>
          </rPr>
          <t>Vehículo declarado  perdida total, por lo tanto no hay valor residual      (¢3,500,000)</t>
        </r>
        <r>
          <rPr>
            <sz val="9"/>
            <rFont val="Tahoma"/>
            <family val="0"/>
          </rPr>
          <t xml:space="preserve">
</t>
        </r>
      </text>
    </comment>
  </commentList>
</comments>
</file>

<file path=xl/comments3.xml><?xml version="1.0" encoding="utf-8"?>
<comments xmlns="http://schemas.openxmlformats.org/spreadsheetml/2006/main">
  <authors>
    <author>amurillob</author>
  </authors>
  <commentList>
    <comment ref="B11" authorId="0">
      <text>
        <r>
          <rPr>
            <b/>
            <sz val="9"/>
            <rFont val="Tahoma"/>
            <family val="0"/>
          </rPr>
          <t>Mazda B2500</t>
        </r>
        <r>
          <rPr>
            <sz val="9"/>
            <rFont val="Tahoma"/>
            <family val="0"/>
          </rPr>
          <t xml:space="preserve">
</t>
        </r>
      </text>
    </comment>
    <comment ref="J239" authorId="0">
      <text>
        <r>
          <rPr>
            <sz val="10"/>
            <rFont val="Arial"/>
            <family val="2"/>
          </rPr>
          <t>El vehículo PJ 314 corresponde a un Daihatsu Terios modelo 2008, se requiere sustituirlo por un Toyota Pick Up 4x4,considerando que la Fiscalía se ubica en una zona rural, con caminos públicos en mal estado.</t>
        </r>
        <r>
          <rPr>
            <sz val="9"/>
            <rFont val="Tahoma"/>
            <family val="0"/>
          </rPr>
          <t xml:space="preserve">
</t>
        </r>
      </text>
    </comment>
    <comment ref="J243" authorId="0">
      <text>
        <r>
          <rPr>
            <sz val="10"/>
            <rFont val="Arial"/>
            <family val="2"/>
          </rPr>
          <t>Se pidió la sustitución en el 2014; sin embargo, la Proveeduría no pudo sustituirlo debido a los alto costo de los vehículos en el mercado.
PJ 1134, corresponde a un  Toyota Yaris, se solicita sustituirlo por un Pick Up 4 x 4, según las necesidades actuales de la administración</t>
        </r>
        <r>
          <rPr>
            <sz val="12"/>
            <rFont val="Arial"/>
            <family val="2"/>
          </rPr>
          <t xml:space="preserve">. </t>
        </r>
      </text>
    </comment>
    <comment ref="I35" authorId="0">
      <text>
        <r>
          <rPr>
            <sz val="9"/>
            <rFont val="Tahoma"/>
            <family val="2"/>
          </rPr>
          <t xml:space="preserve">Perdida total, no hay valor residual. </t>
        </r>
        <r>
          <rPr>
            <sz val="9"/>
            <rFont val="Tahoma"/>
            <family val="0"/>
          </rPr>
          <t xml:space="preserve">
</t>
        </r>
      </text>
    </comment>
    <comment ref="I131" authorId="0">
      <text>
        <r>
          <rPr>
            <sz val="9"/>
            <rFont val="Tahoma"/>
            <family val="0"/>
          </rPr>
          <t>Declarado pérdida total el 04-04-2014</t>
        </r>
      </text>
    </comment>
    <comment ref="I133" authorId="0">
      <text>
        <r>
          <rPr>
            <sz val="9"/>
            <rFont val="Tahoma"/>
            <family val="2"/>
          </rPr>
          <t>Declarado Pérdida total 26-05-2014</t>
        </r>
        <r>
          <rPr>
            <sz val="9"/>
            <rFont val="Tahoma"/>
            <family val="0"/>
          </rPr>
          <t xml:space="preserve">
</t>
        </r>
      </text>
    </comment>
    <comment ref="I134" authorId="0">
      <text>
        <r>
          <rPr>
            <sz val="9"/>
            <rFont val="Tahoma"/>
            <family val="2"/>
          </rPr>
          <t>Declarado Pérdida total 27-08-2014</t>
        </r>
        <r>
          <rPr>
            <sz val="9"/>
            <rFont val="Tahoma"/>
            <family val="0"/>
          </rPr>
          <t xml:space="preserve">
</t>
        </r>
      </text>
    </comment>
    <comment ref="J214" authorId="0">
      <text>
        <r>
          <rPr>
            <sz val="11"/>
            <rFont val="Arial"/>
            <family val="2"/>
          </rPr>
          <t>Se requieren para incrementar la flotilla en aquellas oficinas donde exista  mayor necesidad.</t>
        </r>
      </text>
    </comment>
  </commentList>
</comments>
</file>

<file path=xl/sharedStrings.xml><?xml version="1.0" encoding="utf-8"?>
<sst xmlns="http://schemas.openxmlformats.org/spreadsheetml/2006/main" count="1297" uniqueCount="302">
  <si>
    <t xml:space="preserve">Despacho </t>
  </si>
  <si>
    <t xml:space="preserve">Tipo de  </t>
  </si>
  <si>
    <t>Cant.</t>
  </si>
  <si>
    <t>Costo</t>
  </si>
  <si>
    <t xml:space="preserve">Valor de </t>
  </si>
  <si>
    <t xml:space="preserve">Monto </t>
  </si>
  <si>
    <t>Solicitante</t>
  </si>
  <si>
    <t>Vehículo</t>
  </si>
  <si>
    <t>Unitario</t>
  </si>
  <si>
    <t>Rescate</t>
  </si>
  <si>
    <t>Total</t>
  </si>
  <si>
    <t>Administración Regional de Nicoya</t>
  </si>
  <si>
    <t>Administración Regional Primer Circuito Judicial Zona Sur</t>
  </si>
  <si>
    <t>Compra de Motocicleta</t>
  </si>
  <si>
    <t>Administración Regional de Golfito</t>
  </si>
  <si>
    <t>Administración Regional de Limón</t>
  </si>
  <si>
    <t>Administración Regional de Puntarenas</t>
  </si>
  <si>
    <t>Dirección de Tecnología de Información</t>
  </si>
  <si>
    <t>Transportes Administrativos</t>
  </si>
  <si>
    <t>Unidad de Transporte Forense (comodín)</t>
  </si>
  <si>
    <t>Delegación Regional Liberia</t>
  </si>
  <si>
    <t>Delegación Regional San Carlos</t>
  </si>
  <si>
    <t>Delegación Regional Ciudad Neilly</t>
  </si>
  <si>
    <t xml:space="preserve">Sub Delegación Regional de Nicoya </t>
  </si>
  <si>
    <t>Sub Delegación Regional de Cañas</t>
  </si>
  <si>
    <t>Delegación Regional de Alajuela</t>
  </si>
  <si>
    <t>Sección de Capturas</t>
  </si>
  <si>
    <t>Delegación Regional de San Carlos</t>
  </si>
  <si>
    <t>Sección Transporte OIJ (comodines)</t>
  </si>
  <si>
    <t>Sección de Cárceles</t>
  </si>
  <si>
    <t>Delegación Regional de Heredia</t>
  </si>
  <si>
    <t>Delegación Regional de Cartago</t>
  </si>
  <si>
    <t>Localizaciones y Presentaciones</t>
  </si>
  <si>
    <t>Unidad de Vigilancia y Seguimiento</t>
  </si>
  <si>
    <t>Sección de Robo de Vehículos</t>
  </si>
  <si>
    <t>Sección de Asaltos</t>
  </si>
  <si>
    <t>Sección de Homicidios</t>
  </si>
  <si>
    <t>Delegación Regional de Puntarenas</t>
  </si>
  <si>
    <t>Delegación Regional de Pérez Zeledón</t>
  </si>
  <si>
    <t>Sección de Estupefacientes</t>
  </si>
  <si>
    <t>Delegación Regional de Guápiles</t>
  </si>
  <si>
    <t>Sección de Robos y Hurtos</t>
  </si>
  <si>
    <t>Defensa Pública Unidad de Investigación</t>
  </si>
  <si>
    <t>Dirección de la Defensa Pública</t>
  </si>
  <si>
    <t>Año</t>
  </si>
  <si>
    <t>Placa</t>
  </si>
  <si>
    <t>Circ.</t>
  </si>
  <si>
    <t>PJ948</t>
  </si>
  <si>
    <t>PJ978</t>
  </si>
  <si>
    <t>PJ996</t>
  </si>
  <si>
    <t>Oficina de Comunicaciones Judiciales</t>
  </si>
  <si>
    <t>Administración Ciudad Judicial</t>
  </si>
  <si>
    <t>Sustitución automula</t>
  </si>
  <si>
    <t>1058</t>
  </si>
  <si>
    <t>Oficina de Comunicaciones Judiciales de Golfito</t>
  </si>
  <si>
    <t>1096</t>
  </si>
  <si>
    <t>1095</t>
  </si>
  <si>
    <t>Inspección Judicial</t>
  </si>
  <si>
    <t>PJ 187</t>
  </si>
  <si>
    <t>CL209545</t>
  </si>
  <si>
    <t>Administración Regional de Heredia</t>
  </si>
  <si>
    <t>PJ1078</t>
  </si>
  <si>
    <t>PJ1090</t>
  </si>
  <si>
    <t>PJ1097</t>
  </si>
  <si>
    <t>Servicio Especial de Respuesta Táctica</t>
  </si>
  <si>
    <t>Sección de Fraudes</t>
  </si>
  <si>
    <t>Sección Robo de Vehículos</t>
  </si>
  <si>
    <t>Oficina Defensa Civil</t>
  </si>
  <si>
    <t>PJ106</t>
  </si>
  <si>
    <t>Departamento de Seguridad</t>
  </si>
  <si>
    <t>Administración Regional de Pococí</t>
  </si>
  <si>
    <t>PJ-1118</t>
  </si>
  <si>
    <t>Administración Regional de San Ramón</t>
  </si>
  <si>
    <t>1148</t>
  </si>
  <si>
    <t>1116</t>
  </si>
  <si>
    <t>1126</t>
  </si>
  <si>
    <t>1127</t>
  </si>
  <si>
    <t>1131</t>
  </si>
  <si>
    <t>Sustitución Camión</t>
  </si>
  <si>
    <t>1152</t>
  </si>
  <si>
    <t>1154</t>
  </si>
  <si>
    <t>686833</t>
  </si>
  <si>
    <t>673556</t>
  </si>
  <si>
    <t>Sección de Penal Juvenil</t>
  </si>
  <si>
    <t>Fiscalía de Bribri</t>
  </si>
  <si>
    <t>CL 216915</t>
  </si>
  <si>
    <t>Fiscalía de Hatillo</t>
  </si>
  <si>
    <t>Fiscalía de Heredia</t>
  </si>
  <si>
    <t>Fiscalía de Liberia</t>
  </si>
  <si>
    <t>CL 217008</t>
  </si>
  <si>
    <t>Fiscalía de los Chiles</t>
  </si>
  <si>
    <t>CL 216928</t>
  </si>
  <si>
    <t>Fiscalía de Santa Cruz</t>
  </si>
  <si>
    <t>Fiscalía de Upala</t>
  </si>
  <si>
    <t>CL 216168</t>
  </si>
  <si>
    <t xml:space="preserve">Administración Ministerio Público </t>
  </si>
  <si>
    <t>CL 216921</t>
  </si>
  <si>
    <t>Administración Regional de Alajuela</t>
  </si>
  <si>
    <t>1210</t>
  </si>
  <si>
    <t>Unidad de Transportes</t>
  </si>
  <si>
    <t>Sustitución Todo Terreno</t>
  </si>
  <si>
    <t>730142</t>
  </si>
  <si>
    <t>CL228756</t>
  </si>
  <si>
    <t>Antecedentes</t>
  </si>
  <si>
    <t>735247</t>
  </si>
  <si>
    <t>CL229512</t>
  </si>
  <si>
    <t>Oficina Regional de Puriscal</t>
  </si>
  <si>
    <t>CL229461</t>
  </si>
  <si>
    <t>Pericias Físicas</t>
  </si>
  <si>
    <t>CL234581</t>
  </si>
  <si>
    <t>740667</t>
  </si>
  <si>
    <t>774320</t>
  </si>
  <si>
    <t>Sustitución Ambulancia</t>
  </si>
  <si>
    <t>CL 226617</t>
  </si>
  <si>
    <t>CL227963</t>
  </si>
  <si>
    <t>Oficina Regional de Atenas</t>
  </si>
  <si>
    <t>CL229961</t>
  </si>
  <si>
    <t>Unidad Regional de Orotina</t>
  </si>
  <si>
    <t>CL227890</t>
  </si>
  <si>
    <t>CL229532</t>
  </si>
  <si>
    <t>CL229451</t>
  </si>
  <si>
    <t xml:space="preserve">Sub Delegación La Unión </t>
  </si>
  <si>
    <t>CL227806</t>
  </si>
  <si>
    <t>CL227855</t>
  </si>
  <si>
    <t>CL229550</t>
  </si>
  <si>
    <t>Delegación Regional de Liberia</t>
  </si>
  <si>
    <t>CL234584</t>
  </si>
  <si>
    <t>Oficina Regional de Santa Cruz</t>
  </si>
  <si>
    <t>Delegación Regional de Corredores</t>
  </si>
  <si>
    <t>CL234551</t>
  </si>
  <si>
    <t>Sub Delegación Regional de Garabito</t>
  </si>
  <si>
    <t>Delegación Regional de Pococí Guácimo</t>
  </si>
  <si>
    <t>CL234579</t>
  </si>
  <si>
    <t>CL223490</t>
  </si>
  <si>
    <t>Delegación Regional de Limón</t>
  </si>
  <si>
    <t>CL223495</t>
  </si>
  <si>
    <t>Sub Delegación Regional de Siquirres</t>
  </si>
  <si>
    <t>CL227891</t>
  </si>
  <si>
    <t>CL229627</t>
  </si>
  <si>
    <t>CL229591</t>
  </si>
  <si>
    <t>774295</t>
  </si>
  <si>
    <t>Sección de Delitos Económicos</t>
  </si>
  <si>
    <t>743361</t>
  </si>
  <si>
    <t>774203</t>
  </si>
  <si>
    <t>Sección de Delitos Varios</t>
  </si>
  <si>
    <t>Sección de Legitimación de Capitales</t>
  </si>
  <si>
    <t>CL229503</t>
  </si>
  <si>
    <t>CL227854</t>
  </si>
  <si>
    <t>CL228110</t>
  </si>
  <si>
    <t>CL229555</t>
  </si>
  <si>
    <t>Sección de Investigación de Turno Extraordinario</t>
  </si>
  <si>
    <t>CL229592</t>
  </si>
  <si>
    <t>PJ-1237</t>
  </si>
  <si>
    <t>PJ-1238</t>
  </si>
  <si>
    <t>Administración Regional de Cartago</t>
  </si>
  <si>
    <t>PJ1256</t>
  </si>
  <si>
    <t>PJ1250</t>
  </si>
  <si>
    <t>Administración Defensa Pública</t>
  </si>
  <si>
    <t>I Circuito Judicial de Alajuela</t>
  </si>
  <si>
    <t>II Circuito Judicial de Guanacaste, Nicoya</t>
  </si>
  <si>
    <t>I Circuito Judicial de la Zona Sur, Pérez Zeledón</t>
  </si>
  <si>
    <t>Circuito Judicial de Cartago</t>
  </si>
  <si>
    <t>Circuito Judicial de Heredia</t>
  </si>
  <si>
    <t>I Circuito Judicial de la Zona Atlántica, Limón</t>
  </si>
  <si>
    <t>Circuito Judicial de Puntarenas</t>
  </si>
  <si>
    <t>I Circuito Judicial de San José</t>
  </si>
  <si>
    <t>II Circuito Judicial de San José</t>
  </si>
  <si>
    <t>III Circuito Judicial de Alajuela, San Ramón</t>
  </si>
  <si>
    <t>Departamento de Servicios Generales</t>
  </si>
  <si>
    <t>II Circuito Judicial de Guanacaste, Santa Cruz</t>
  </si>
  <si>
    <t>II Circuito Judicial de Alajuela, San Carlos</t>
  </si>
  <si>
    <t>Secretaría O.I.J.</t>
  </si>
  <si>
    <t>OIJ San José</t>
  </si>
  <si>
    <t>Servicio de Ciencias Forenses</t>
  </si>
  <si>
    <t>O.I.J. Alajuela</t>
  </si>
  <si>
    <t>O.I.J. Cartago</t>
  </si>
  <si>
    <t>O.I.J. Heredia</t>
  </si>
  <si>
    <t>O.I.J. Guanacaste</t>
  </si>
  <si>
    <t>O.I.J. Puntarenas</t>
  </si>
  <si>
    <t>O.I.J. Limón</t>
  </si>
  <si>
    <t>Oficina de Planes y Operaciones</t>
  </si>
  <si>
    <t>Departamento de Investigaciones Criminales</t>
  </si>
  <si>
    <t>Anteproyecto Presupuesto Vehículos 2016</t>
  </si>
  <si>
    <t>Dirección de Tecnología de la Información</t>
  </si>
  <si>
    <t>Fiscalía Adjunta de Trata de Personas</t>
  </si>
  <si>
    <t>Sustitución Express Van</t>
  </si>
  <si>
    <t>Compra de Sedán</t>
  </si>
  <si>
    <t>Compra de Ambulancia</t>
  </si>
  <si>
    <t>Unitario                  ( incr.del 7,9%)</t>
  </si>
  <si>
    <t xml:space="preserve">Compra de Pick Up 4 x 4 </t>
  </si>
  <si>
    <t>Sustitución de motocicleta</t>
  </si>
  <si>
    <t>Sustitución tipo Sedan</t>
  </si>
  <si>
    <t>II Circuito Judicial de la Zona Atlántica</t>
  </si>
  <si>
    <t>II Circuito Judicial de la Zona Sur</t>
  </si>
  <si>
    <t>Sustitución Pick Up 4X4</t>
  </si>
  <si>
    <t>Compra Vehículo  para  traslado de cadáveres</t>
  </si>
  <si>
    <t xml:space="preserve">Compra de Buseta traslado privados de libertad. </t>
  </si>
  <si>
    <t>Sección de Delitos contra la Integ.Física, Trata y Tráf. Pers.</t>
  </si>
  <si>
    <t xml:space="preserve">II Circuito Judicial de la Zona Sur </t>
  </si>
  <si>
    <t>Sección de Insp. Oculares y Recolección de Indicios</t>
  </si>
  <si>
    <t>Unidad de Inv.de Casos Complejos -Estupefacientes</t>
  </si>
  <si>
    <t>COSTO TOTAL DE VEHÍCULOS</t>
  </si>
  <si>
    <t>O.I.J. Aumento de Flotilla</t>
  </si>
  <si>
    <t xml:space="preserve">PROGRAMA 929  Ministerio Público </t>
  </si>
  <si>
    <t xml:space="preserve">PROGRAMA 930  Defensa Pública </t>
  </si>
  <si>
    <t>TOTAL PROGRAMA 928 Organismo de Inv. Judicial</t>
  </si>
  <si>
    <t xml:space="preserve">TOTAL PROGRAMA 927 Jurisdiccional </t>
  </si>
  <si>
    <t>PROGRAMA 926 Ámbito Administrativo</t>
  </si>
  <si>
    <t>Presidencia de la Corte (Supernumerarios)</t>
  </si>
  <si>
    <t xml:space="preserve">Sustitución tipo Sedan </t>
  </si>
  <si>
    <t>2007</t>
  </si>
  <si>
    <t>722261</t>
  </si>
  <si>
    <t>722139</t>
  </si>
  <si>
    <t xml:space="preserve">Comodín </t>
  </si>
  <si>
    <t xml:space="preserve">Sustitución Pick Up 4x4  </t>
  </si>
  <si>
    <t>Sustitución tipo Sedán</t>
  </si>
  <si>
    <t>Sustitución tipo Motocicleta</t>
  </si>
  <si>
    <t>Sustitución tipo Ambulancia</t>
  </si>
  <si>
    <t>Compra tipo Motocicleta</t>
  </si>
  <si>
    <t>Compra Tipo Morguera</t>
  </si>
  <si>
    <t>Compra Tipo Ambulancia</t>
  </si>
  <si>
    <t xml:space="preserve"> VEHÍCULOS SOLICITADOS</t>
  </si>
  <si>
    <t>VALOR  DEL VEHICULO</t>
  </si>
  <si>
    <t xml:space="preserve">TOTAL VEHÍCULOS </t>
  </si>
  <si>
    <t xml:space="preserve">SUSTITUCIONES : </t>
  </si>
  <si>
    <t xml:space="preserve">Sustitución de Buseta </t>
  </si>
  <si>
    <t xml:space="preserve">Sustitución de Camión </t>
  </si>
  <si>
    <t xml:space="preserve">COSTO </t>
  </si>
  <si>
    <t>DESCRIPCIÓN DE VEHÍCULO</t>
  </si>
  <si>
    <t xml:space="preserve">COMPRA : </t>
  </si>
  <si>
    <t xml:space="preserve"> Total Anteproyecto Comisión Vehículos 2016</t>
  </si>
  <si>
    <t>Sustitución tipo Pick Up 4 x 4</t>
  </si>
  <si>
    <t>Sustitución todo terreno</t>
  </si>
  <si>
    <t xml:space="preserve">Sustitución Van Express </t>
  </si>
  <si>
    <t xml:space="preserve">Sustitución Automula </t>
  </si>
  <si>
    <t xml:space="preserve">Compra Tipo Buseta </t>
  </si>
  <si>
    <t xml:space="preserve">DETALLE DE VEHÍCULOS </t>
  </si>
  <si>
    <t xml:space="preserve">DETALLE DE SUSTITUCIONES POR AÑO Y POR TIPO DE VEHÍCULO </t>
  </si>
  <si>
    <t>Sustitución Motocicleta</t>
  </si>
  <si>
    <t xml:space="preserve">Sustitución Camión </t>
  </si>
  <si>
    <t>Sustitución Pick Up 4 x 4</t>
  </si>
  <si>
    <t>Sustitución Sedán</t>
  </si>
  <si>
    <t xml:space="preserve">Sustitución     Van Express </t>
  </si>
  <si>
    <t>Sustitución    todo terreno</t>
  </si>
  <si>
    <t>AÑO</t>
  </si>
  <si>
    <t xml:space="preserve">TOTAL </t>
  </si>
  <si>
    <t>Cantidad/Año</t>
  </si>
  <si>
    <t>Costo/Año</t>
  </si>
  <si>
    <t>Detalle de Compra de Vehículos por Oficina</t>
  </si>
  <si>
    <t>Anteproyecto de Presupuesto 2016</t>
  </si>
  <si>
    <t xml:space="preserve">Detalle de Sustituciones por Oficina </t>
  </si>
  <si>
    <t>Unitario                       ( incr.del 7,9%)</t>
  </si>
  <si>
    <t>PJ-996</t>
  </si>
  <si>
    <t>PJ-978</t>
  </si>
  <si>
    <t>PJ-948</t>
  </si>
  <si>
    <t>PJ-1256</t>
  </si>
  <si>
    <t>PJ-1250</t>
  </si>
  <si>
    <t>Interna</t>
  </si>
  <si>
    <t>No tiene asignado PJ</t>
  </si>
  <si>
    <t xml:space="preserve">Oficina de Comunicaciones Judiciales </t>
  </si>
  <si>
    <t xml:space="preserve">Oficina de Comunicaciones Judiciales - Upala </t>
  </si>
  <si>
    <t xml:space="preserve">Presup. Aprob. </t>
  </si>
  <si>
    <t>Año 2015</t>
  </si>
  <si>
    <t>PJ-332</t>
  </si>
  <si>
    <t>PJ-249</t>
  </si>
  <si>
    <t>CL236790</t>
  </si>
  <si>
    <t>PJ-29</t>
  </si>
  <si>
    <t>CL236725</t>
  </si>
  <si>
    <t xml:space="preserve">PROGRAMA 927 Jurisdiccional </t>
  </si>
  <si>
    <t>PJ-1244</t>
  </si>
  <si>
    <t>PJ-1181</t>
  </si>
  <si>
    <t>PJ-1274</t>
  </si>
  <si>
    <t>PJ-1347</t>
  </si>
  <si>
    <t>PJ-1349</t>
  </si>
  <si>
    <t>PJ-1006</t>
  </si>
  <si>
    <t>PJ-1371</t>
  </si>
  <si>
    <t>III Circuito Judicial de San José</t>
  </si>
  <si>
    <t>|</t>
  </si>
  <si>
    <t xml:space="preserve">Compra Tipo pick Up  4 x 4 </t>
  </si>
  <si>
    <t xml:space="preserve">Administración Regional de Corredores </t>
  </si>
  <si>
    <t>PJ-1280</t>
  </si>
  <si>
    <t>PJ1280</t>
  </si>
  <si>
    <t>CL234585</t>
  </si>
  <si>
    <t>Compra de Buseta traslado privados de libertad</t>
  </si>
  <si>
    <t>Administración de Aguirre y Parrita</t>
  </si>
  <si>
    <t xml:space="preserve">Compra Tipo Sedan </t>
  </si>
  <si>
    <t>20110</t>
  </si>
  <si>
    <t>%</t>
  </si>
  <si>
    <t>Sustitución de microbús</t>
  </si>
  <si>
    <t>O.I.J San José</t>
  </si>
  <si>
    <t>Cl. 226617</t>
  </si>
  <si>
    <t>Sección Transporte O.I.J (comodines)</t>
  </si>
  <si>
    <t>PJ-606</t>
  </si>
  <si>
    <t>COSTO TOTAL DE VEHÍCULOS- SUSTITUCIONES</t>
  </si>
  <si>
    <t xml:space="preserve">COSTO TOTAL DE VEHÍCULOS - COMPRA </t>
  </si>
  <si>
    <t xml:space="preserve">Vehículos </t>
  </si>
  <si>
    <t xml:space="preserve"> Vehículos </t>
  </si>
  <si>
    <t>Administración Regional de  San Carlos</t>
  </si>
  <si>
    <t>Oficina de Comunicaciones Judiciales - Guatuso</t>
  </si>
  <si>
    <t>Sustitución  microbús</t>
  </si>
  <si>
    <t>Oficina de Comunicaciones Judiciales - Upala -Guatuso</t>
  </si>
  <si>
    <t>VALOR  DE REPOSICIÓN</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</si>
</sst>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Red]0"/>
    <numFmt numFmtId="166" formatCode="_(* #,##0.00_);_(* \(#,##0.00\);_(* \-??_);_(@_)"/>
    <numFmt numFmtId="167" formatCode="_(* #,##0_);_(* \(#,##0\);_(* \-??_);_(@_)"/>
    <numFmt numFmtId="168" formatCode="0.0"/>
    <numFmt numFmtId="169" formatCode="&quot;Sí&quot;;&quot;Sí&quot;;&quot;No&quot;"/>
    <numFmt numFmtId="170" formatCode="&quot;Verdadero&quot;;&quot;Verdadero&quot;;&quot;Falso&quot;"/>
    <numFmt numFmtId="171" formatCode="&quot;Activado&quot;;&quot;Activado&quot;;&quot;Desactivado&quot;"/>
    <numFmt numFmtId="172" formatCode="[$€-2]\ #,##0.00_);[Red]\([$€-2]\ #,##0.00\)"/>
    <numFmt numFmtId="173" formatCode="0;0"/>
    <numFmt numFmtId="174" formatCode="#,##0.###############"/>
    <numFmt numFmtId="175" formatCode="_(&quot;$&quot;* #,##0_);_(&quot;$&quot;* \(#,##0\);_(&quot;$&quot;* &quot;-&quot;??_);_(@_)"/>
    <numFmt numFmtId="176" formatCode="#,##0.0"/>
    <numFmt numFmtId="177" formatCode="0.000000"/>
    <numFmt numFmtId="178" formatCode="0.00000"/>
    <numFmt numFmtId="179" formatCode="0.0000"/>
    <numFmt numFmtId="180" formatCode="0.000"/>
    <numFmt numFmtId="181" formatCode="_(* #,##0.000_);_(* \(#,##0.000\);_(* &quot;-&quot;??_);_(@_)"/>
    <numFmt numFmtId="182" formatCode="#,##0.00000000000000"/>
    <numFmt numFmtId="183" formatCode="#,##0.00000000"/>
    <numFmt numFmtId="184" formatCode="_(* #,##0.0000_);_(* \(#,##0.0000\);_(* &quot;-&quot;??_);_(@_)"/>
    <numFmt numFmtId="185" formatCode="_(* #,##0.0_);_(* \(#,##0.0\);_(* &quot;-&quot;??_);_(@_)"/>
    <numFmt numFmtId="186" formatCode="_(* #,##0_);_(* \(#,##0\);_(* &quot;-&quot;??_);_(@_)"/>
    <numFmt numFmtId="187" formatCode="#,##0.000"/>
    <numFmt numFmtId="188" formatCode="0.0%"/>
    <numFmt numFmtId="189" formatCode="#,##0.0000"/>
    <numFmt numFmtId="190" formatCode="_(* #,##0.000_);_(* \(#,##0.000\);_(* \-??_);_(@_)"/>
    <numFmt numFmtId="191" formatCode="_(* #,##0.0_);_(* \(#,##0.0\);_(* \-??_);_(@_)"/>
  </numFmts>
  <fonts count="40">
    <font>
      <sz val="10"/>
      <name val="Arial"/>
      <family val="2"/>
    </font>
    <font>
      <sz val="8"/>
      <name val="Arial"/>
      <family val="2"/>
    </font>
    <font>
      <sz val="12"/>
      <name val="Arial"/>
      <family val="2"/>
    </font>
    <font>
      <sz val="8"/>
      <name val="Tahoma"/>
      <family val="2"/>
    </font>
    <font>
      <sz val="9"/>
      <name val="Tahoma"/>
      <family val="0"/>
    </font>
    <font>
      <b/>
      <sz val="9"/>
      <name val="Tahoma"/>
      <family val="0"/>
    </font>
    <font>
      <sz val="10"/>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u val="single"/>
      <sz val="10"/>
      <color indexed="36"/>
      <name val="Arial"/>
      <family val="0"/>
    </font>
    <font>
      <sz val="11"/>
      <color indexed="20"/>
      <name val="Calibri"/>
      <family val="2"/>
    </font>
    <font>
      <sz val="11"/>
      <color indexed="60"/>
      <name val="Calibri"/>
      <family val="2"/>
    </font>
    <font>
      <sz val="10"/>
      <color indexed="8"/>
      <name val="Arial"/>
      <family val="0"/>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name val="Arial"/>
      <family val="2"/>
    </font>
    <font>
      <sz val="11"/>
      <color indexed="8"/>
      <name val="Arial"/>
      <family val="2"/>
    </font>
    <font>
      <b/>
      <sz val="11"/>
      <color indexed="8"/>
      <name val="Arial"/>
      <family val="2"/>
    </font>
    <font>
      <sz val="11"/>
      <name val="Arial"/>
      <family val="2"/>
    </font>
    <font>
      <b/>
      <sz val="10"/>
      <name val="Arial"/>
      <family val="2"/>
    </font>
    <font>
      <b/>
      <u val="single"/>
      <sz val="9"/>
      <name val="Tahoma"/>
      <family val="2"/>
    </font>
    <font>
      <u val="single"/>
      <sz val="10"/>
      <name val="Tahoma"/>
      <family val="2"/>
    </font>
    <font>
      <b/>
      <u val="single"/>
      <sz val="10"/>
      <name val="Arial"/>
      <family val="2"/>
    </font>
    <font>
      <u val="single"/>
      <sz val="10"/>
      <name val="Arial"/>
      <family val="2"/>
    </font>
    <font>
      <u val="single"/>
      <sz val="9"/>
      <name val="Tahoma"/>
      <family val="2"/>
    </font>
    <font>
      <strike/>
      <sz val="10"/>
      <name val="Arial"/>
      <family val="2"/>
    </font>
    <font>
      <sz val="10"/>
      <color indexed="12"/>
      <name val="Arial"/>
      <family val="2"/>
    </font>
    <font>
      <b/>
      <sz val="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49"/>
        <bgColor indexed="64"/>
      </patternFill>
    </fill>
    <fill>
      <patternFill patternType="solid">
        <fgColor indexed="47"/>
        <bgColor indexed="64"/>
      </patternFill>
    </fill>
    <fill>
      <patternFill patternType="solid">
        <fgColor indexed="9"/>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hair">
        <color indexed="8"/>
      </left>
      <right style="hair">
        <color indexed="8"/>
      </right>
      <top style="hair">
        <color indexed="8"/>
      </top>
      <bottom style="hair">
        <color indexed="8"/>
      </bottom>
    </border>
    <border>
      <left>
        <color indexed="63"/>
      </left>
      <right style="thin"/>
      <top style="medium"/>
      <bottom style="thin"/>
    </border>
    <border>
      <left>
        <color indexed="63"/>
      </left>
      <right style="thin"/>
      <top style="thin"/>
      <bottom style="thin"/>
    </border>
    <border>
      <left style="thin"/>
      <right style="thin"/>
      <top>
        <color indexed="63"/>
      </top>
      <bottom>
        <color indexed="63"/>
      </bottom>
    </border>
    <border>
      <left style="thin"/>
      <right>
        <color indexed="63"/>
      </right>
      <top>
        <color indexed="63"/>
      </top>
      <bottom style="medium"/>
    </border>
    <border>
      <left style="hair">
        <color indexed="8"/>
      </left>
      <right>
        <color indexed="63"/>
      </right>
      <top>
        <color indexed="63"/>
      </top>
      <bottom>
        <color indexed="63"/>
      </bottom>
    </border>
    <border>
      <left style="thin"/>
      <right style="thin"/>
      <top style="thin"/>
      <bottom style="medium"/>
    </border>
    <border>
      <left>
        <color indexed="63"/>
      </left>
      <right>
        <color indexed="63"/>
      </right>
      <top style="hair">
        <color indexed="8"/>
      </top>
      <bottom>
        <color indexed="63"/>
      </bottom>
    </border>
    <border>
      <left style="medium"/>
      <right>
        <color indexed="63"/>
      </right>
      <top style="hair">
        <color indexed="8"/>
      </top>
      <bottom>
        <color indexed="63"/>
      </bottom>
    </border>
    <border>
      <left>
        <color indexed="63"/>
      </left>
      <right style="medium"/>
      <top style="hair">
        <color indexed="8"/>
      </top>
      <bottom>
        <color indexed="63"/>
      </bottom>
    </border>
    <border>
      <left style="thin"/>
      <right style="thin"/>
      <top>
        <color indexed="63"/>
      </top>
      <bottom style="thin"/>
    </border>
    <border>
      <left style="thin"/>
      <right style="thin"/>
      <top>
        <color indexed="63"/>
      </top>
      <bottom style="medium"/>
    </border>
    <border>
      <left>
        <color indexed="63"/>
      </left>
      <right>
        <color indexed="63"/>
      </right>
      <top style="medium"/>
      <bottom style="thin"/>
    </border>
    <border>
      <left>
        <color indexed="63"/>
      </left>
      <right>
        <color indexed="63"/>
      </right>
      <top style="thin"/>
      <bottom style="thin"/>
    </border>
    <border>
      <left style="thin"/>
      <right style="thin"/>
      <top style="medium"/>
      <bottom>
        <color indexed="63"/>
      </bottom>
    </border>
    <border>
      <left>
        <color indexed="63"/>
      </left>
      <right>
        <color indexed="63"/>
      </right>
      <top>
        <color indexed="63"/>
      </top>
      <bottom style="mediu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hair">
        <color indexed="8"/>
      </top>
      <bottom>
        <color indexed="63"/>
      </botto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medium"/>
      <top style="medium"/>
      <bottom style="hair">
        <color indexed="8"/>
      </bottom>
    </border>
    <border>
      <left style="medium"/>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color indexed="63"/>
      </left>
      <right style="thin"/>
      <top style="medium"/>
      <bottom>
        <color indexed="63"/>
      </bottom>
    </border>
    <border>
      <left>
        <color indexed="63"/>
      </left>
      <right style="thin"/>
      <top>
        <color indexed="63"/>
      </top>
      <bottom style="mediu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3" borderId="0" applyNumberFormat="0" applyBorder="0" applyAlignment="0" applyProtection="0"/>
    <xf numFmtId="166" fontId="0" fillId="0" borderId="0" applyFill="0" applyBorder="0" applyAlignment="0" applyProtection="0"/>
    <xf numFmtId="41" fontId="0" fillId="0" borderId="0" applyFill="0" applyBorder="0" applyAlignment="0" applyProtection="0"/>
    <xf numFmtId="43" fontId="0"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18" fillId="22" borderId="0" applyNumberFormat="0" applyBorder="0" applyAlignment="0" applyProtection="0"/>
    <xf numFmtId="0" fontId="0" fillId="0" borderId="0">
      <alignment/>
      <protection/>
    </xf>
    <xf numFmtId="0" fontId="19" fillId="0" borderId="0">
      <alignment/>
      <protection/>
    </xf>
    <xf numFmtId="0" fontId="0" fillId="0" borderId="0">
      <alignment/>
      <protection/>
    </xf>
    <xf numFmtId="0" fontId="0" fillId="0" borderId="0">
      <alignment/>
      <protection/>
    </xf>
    <xf numFmtId="0" fontId="19" fillId="23" borderId="4" applyNumberFormat="0" applyFont="0" applyAlignment="0" applyProtection="0"/>
    <xf numFmtId="9" fontId="0" fillId="0" borderId="0" applyFill="0" applyBorder="0" applyAlignment="0" applyProtection="0"/>
    <xf numFmtId="0" fontId="20" fillId="16" borderId="5"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0" borderId="7" applyNumberFormat="0" applyFill="0" applyAlignment="0" applyProtection="0"/>
    <xf numFmtId="0" fontId="13" fillId="0" borderId="8" applyNumberFormat="0" applyFill="0" applyAlignment="0" applyProtection="0"/>
    <xf numFmtId="0" fontId="26" fillId="0" borderId="9" applyNumberFormat="0" applyFill="0" applyAlignment="0" applyProtection="0"/>
  </cellStyleXfs>
  <cellXfs count="198">
    <xf numFmtId="0" fontId="0" fillId="0" borderId="0" xfId="0" applyAlignment="1">
      <alignment/>
    </xf>
    <xf numFmtId="0" fontId="2" fillId="0" borderId="0" xfId="0" applyFont="1" applyAlignment="1">
      <alignment horizontal="justify" vertical="center" wrapText="1"/>
    </xf>
    <xf numFmtId="0" fontId="28" fillId="0" borderId="0" xfId="55" applyFont="1" applyFill="1" applyAlignment="1">
      <alignment wrapText="1"/>
      <protection/>
    </xf>
    <xf numFmtId="3" fontId="28" fillId="0" borderId="10" xfId="55" applyNumberFormat="1" applyFont="1" applyFill="1" applyBorder="1" applyAlignment="1">
      <alignment vertical="center" wrapText="1"/>
      <protection/>
    </xf>
    <xf numFmtId="3" fontId="28" fillId="0" borderId="10" xfId="55" applyNumberFormat="1" applyFont="1" applyFill="1" applyBorder="1" applyAlignment="1">
      <alignment horizontal="center" vertical="center" wrapText="1"/>
      <protection/>
    </xf>
    <xf numFmtId="167" fontId="30" fillId="0" borderId="11" xfId="50" applyNumberFormat="1" applyFont="1" applyFill="1" applyBorder="1" applyAlignment="1" applyProtection="1">
      <alignment horizontal="right" vertical="center" wrapText="1"/>
      <protection/>
    </xf>
    <xf numFmtId="0" fontId="19" fillId="0" borderId="0" xfId="55" applyAlignment="1">
      <alignment wrapText="1"/>
      <protection/>
    </xf>
    <xf numFmtId="9" fontId="27" fillId="7" borderId="10" xfId="57" applyNumberFormat="1" applyFont="1" applyFill="1" applyBorder="1" applyAlignment="1">
      <alignment vertical="center" wrapText="1"/>
      <protection/>
    </xf>
    <xf numFmtId="3" fontId="27" fillId="7" borderId="10" xfId="57" applyNumberFormat="1" applyFont="1" applyFill="1" applyBorder="1" applyAlignment="1">
      <alignment horizontal="center" vertical="center" wrapText="1"/>
      <protection/>
    </xf>
    <xf numFmtId="3" fontId="27" fillId="7" borderId="12" xfId="57" applyNumberFormat="1" applyFont="1" applyFill="1" applyBorder="1" applyAlignment="1">
      <alignment vertical="center" wrapText="1"/>
      <protection/>
    </xf>
    <xf numFmtId="3" fontId="27" fillId="7" borderId="10" xfId="57" applyNumberFormat="1" applyFont="1" applyFill="1" applyBorder="1" applyAlignment="1">
      <alignment vertical="center" wrapText="1"/>
      <protection/>
    </xf>
    <xf numFmtId="3" fontId="27" fillId="7" borderId="13" xfId="57" applyNumberFormat="1" applyFont="1" applyFill="1" applyBorder="1" applyAlignment="1">
      <alignment vertical="center" wrapText="1"/>
      <protection/>
    </xf>
    <xf numFmtId="3" fontId="29" fillId="7" borderId="10" xfId="57" applyNumberFormat="1" applyFont="1" applyFill="1" applyBorder="1" applyAlignment="1">
      <alignment vertical="center" wrapText="1"/>
      <protection/>
    </xf>
    <xf numFmtId="3" fontId="29" fillId="7" borderId="10" xfId="57" applyNumberFormat="1" applyFont="1" applyFill="1" applyBorder="1" applyAlignment="1">
      <alignment horizontal="center" vertical="center" wrapText="1"/>
      <protection/>
    </xf>
    <xf numFmtId="3" fontId="29" fillId="7" borderId="10" xfId="50" applyNumberFormat="1" applyFont="1" applyFill="1" applyBorder="1" applyAlignment="1" applyProtection="1">
      <alignment vertical="center" wrapText="1"/>
      <protection/>
    </xf>
    <xf numFmtId="0" fontId="0" fillId="0" borderId="0" xfId="0" applyAlignment="1">
      <alignment horizontal="center"/>
    </xf>
    <xf numFmtId="49" fontId="28" fillId="0" borderId="10" xfId="55" applyNumberFormat="1" applyFont="1" applyFill="1" applyBorder="1" applyAlignment="1">
      <alignment horizontal="center" vertical="center" wrapText="1"/>
      <protection/>
    </xf>
    <xf numFmtId="3" fontId="28" fillId="0" borderId="14" xfId="55" applyNumberFormat="1" applyFont="1" applyFill="1" applyBorder="1" applyAlignment="1">
      <alignment horizontal="center" vertical="center" wrapText="1"/>
      <protection/>
    </xf>
    <xf numFmtId="3" fontId="0" fillId="0" borderId="0" xfId="0" applyNumberFormat="1" applyAlignment="1">
      <alignment horizontal="center"/>
    </xf>
    <xf numFmtId="0" fontId="28" fillId="0" borderId="15" xfId="55" applyFont="1" applyFill="1" applyBorder="1" applyAlignment="1">
      <alignment wrapText="1"/>
      <protection/>
    </xf>
    <xf numFmtId="3" fontId="31" fillId="24" borderId="10" xfId="56" applyNumberFormat="1" applyFont="1" applyFill="1" applyBorder="1" applyAlignment="1">
      <alignment vertical="center" wrapText="1"/>
      <protection/>
    </xf>
    <xf numFmtId="0" fontId="31" fillId="25" borderId="16" xfId="0" applyFont="1" applyFill="1" applyBorder="1" applyAlignment="1">
      <alignment vertical="center"/>
    </xf>
    <xf numFmtId="0" fontId="31" fillId="25" borderId="0" xfId="0" applyFont="1" applyFill="1" applyBorder="1" applyAlignment="1">
      <alignment vertical="center"/>
    </xf>
    <xf numFmtId="1" fontId="31" fillId="25" borderId="0" xfId="0" applyNumberFormat="1" applyFont="1" applyFill="1" applyBorder="1" applyAlignment="1">
      <alignment horizontal="center" vertical="center"/>
    </xf>
    <xf numFmtId="0" fontId="31" fillId="25" borderId="0" xfId="0" applyFont="1" applyFill="1" applyBorder="1" applyAlignment="1">
      <alignment horizontal="center" vertical="center"/>
    </xf>
    <xf numFmtId="3" fontId="31" fillId="25" borderId="0" xfId="0" applyNumberFormat="1" applyFont="1" applyFill="1" applyBorder="1" applyAlignment="1">
      <alignment vertical="center"/>
    </xf>
    <xf numFmtId="0" fontId="0" fillId="0" borderId="0" xfId="0" applyFont="1" applyAlignment="1">
      <alignment/>
    </xf>
    <xf numFmtId="0" fontId="31" fillId="26" borderId="10" xfId="0" applyFont="1" applyFill="1" applyBorder="1" applyAlignment="1">
      <alignment horizontal="center" vertical="center" wrapText="1"/>
    </xf>
    <xf numFmtId="1" fontId="31" fillId="26" borderId="10" xfId="0" applyNumberFormat="1" applyFont="1" applyFill="1" applyBorder="1" applyAlignment="1">
      <alignment horizontal="center" vertical="center" wrapText="1"/>
    </xf>
    <xf numFmtId="3" fontId="31" fillId="26" borderId="10" xfId="0" applyNumberFormat="1" applyFont="1" applyFill="1" applyBorder="1" applyAlignment="1">
      <alignment horizontal="center" vertical="center" wrapText="1"/>
    </xf>
    <xf numFmtId="0" fontId="0" fillId="0" borderId="0" xfId="0" applyFont="1" applyAlignment="1">
      <alignment horizontal="center" vertical="center" wrapText="1"/>
    </xf>
    <xf numFmtId="3" fontId="31" fillId="24" borderId="10" xfId="56" applyNumberFormat="1" applyFont="1" applyFill="1" applyBorder="1" applyAlignment="1">
      <alignment horizontal="center" vertical="center" wrapText="1"/>
      <protection/>
    </xf>
    <xf numFmtId="3" fontId="0" fillId="0" borderId="0" xfId="0" applyNumberFormat="1" applyFont="1" applyAlignment="1">
      <alignment horizontal="center" vertical="center" wrapText="1"/>
    </xf>
    <xf numFmtId="166" fontId="0" fillId="0" borderId="0" xfId="48" applyFont="1" applyAlignment="1">
      <alignment/>
    </xf>
    <xf numFmtId="1" fontId="31" fillId="24" borderId="10" xfId="0" applyNumberFormat="1" applyFont="1" applyFill="1" applyBorder="1" applyAlignment="1">
      <alignment horizontal="center" vertical="center" wrapText="1"/>
    </xf>
    <xf numFmtId="3" fontId="31" fillId="24" borderId="10" xfId="0" applyNumberFormat="1" applyFont="1" applyFill="1" applyBorder="1" applyAlignment="1">
      <alignment horizontal="right" vertical="center" wrapText="1"/>
    </xf>
    <xf numFmtId="0" fontId="0" fillId="0" borderId="0" xfId="0" applyFont="1" applyAlignment="1">
      <alignment horizontal="justify" vertical="center" wrapText="1"/>
    </xf>
    <xf numFmtId="0" fontId="0" fillId="0" borderId="0" xfId="0" applyFont="1" applyFill="1" applyAlignment="1">
      <alignment horizontal="justify" vertical="center" wrapText="1"/>
    </xf>
    <xf numFmtId="0" fontId="31" fillId="27" borderId="10" xfId="0" applyFont="1" applyFill="1" applyBorder="1" applyAlignment="1">
      <alignment vertical="center" wrapText="1"/>
    </xf>
    <xf numFmtId="1" fontId="31" fillId="27" borderId="10" xfId="0" applyNumberFormat="1" applyFont="1" applyFill="1" applyBorder="1" applyAlignment="1">
      <alignment horizontal="center" vertical="center" wrapText="1"/>
    </xf>
    <xf numFmtId="1" fontId="31" fillId="27" borderId="10" xfId="0" applyNumberFormat="1" applyFont="1" applyFill="1" applyBorder="1" applyAlignment="1">
      <alignment vertical="center" wrapText="1"/>
    </xf>
    <xf numFmtId="3" fontId="31" fillId="27" borderId="10" xfId="0" applyNumberFormat="1" applyFont="1" applyFill="1" applyBorder="1" applyAlignment="1">
      <alignment horizontal="right" vertical="center" wrapText="1"/>
    </xf>
    <xf numFmtId="0" fontId="31" fillId="0" borderId="0" xfId="0" applyFont="1" applyAlignment="1">
      <alignment horizontal="justify" vertical="center" wrapText="1"/>
    </xf>
    <xf numFmtId="0" fontId="31" fillId="25" borderId="10" xfId="0" applyFont="1" applyFill="1" applyBorder="1" applyAlignment="1">
      <alignment vertical="center" wrapText="1"/>
    </xf>
    <xf numFmtId="1" fontId="31" fillId="25" borderId="10" xfId="0" applyNumberFormat="1" applyFont="1" applyFill="1" applyBorder="1" applyAlignment="1">
      <alignment horizontal="center" vertical="center" wrapText="1"/>
    </xf>
    <xf numFmtId="3" fontId="31" fillId="25" borderId="10" xfId="0" applyNumberFormat="1" applyFont="1" applyFill="1" applyBorder="1" applyAlignment="1">
      <alignment vertical="center" wrapText="1"/>
    </xf>
    <xf numFmtId="49" fontId="0" fillId="0" borderId="10" xfId="0" applyNumberFormat="1" applyFont="1" applyFill="1" applyBorder="1" applyAlignment="1">
      <alignment horizontal="justify" vertical="top" wrapText="1"/>
    </xf>
    <xf numFmtId="49" fontId="0" fillId="0" borderId="10" xfId="0" applyNumberFormat="1" applyFont="1" applyFill="1" applyBorder="1" applyAlignment="1">
      <alignment horizontal="left" vertical="center" wrapText="1"/>
    </xf>
    <xf numFmtId="1" fontId="0" fillId="0" borderId="10" xfId="0" applyNumberFormat="1" applyFont="1" applyFill="1" applyBorder="1" applyAlignment="1">
      <alignment horizontal="center" vertical="center" wrapText="1"/>
    </xf>
    <xf numFmtId="164" fontId="0" fillId="0" borderId="10" xfId="0" applyNumberFormat="1" applyFont="1" applyFill="1" applyBorder="1" applyAlignment="1">
      <alignment horizontal="right" vertical="center" wrapText="1"/>
    </xf>
    <xf numFmtId="3" fontId="0" fillId="0" borderId="10" xfId="0" applyNumberFormat="1" applyFont="1" applyFill="1" applyBorder="1" applyAlignment="1">
      <alignment horizontal="right" vertical="center" wrapText="1"/>
    </xf>
    <xf numFmtId="49" fontId="0" fillId="0" borderId="17" xfId="0" applyNumberFormat="1" applyFont="1" applyFill="1" applyBorder="1" applyAlignment="1">
      <alignment horizontal="justify" vertical="top" wrapText="1"/>
    </xf>
    <xf numFmtId="49" fontId="0" fillId="0" borderId="17" xfId="0" applyNumberFormat="1" applyFont="1" applyFill="1" applyBorder="1" applyAlignment="1">
      <alignment horizontal="left" vertical="center" wrapText="1"/>
    </xf>
    <xf numFmtId="1" fontId="0" fillId="0" borderId="17" xfId="0" applyNumberFormat="1" applyFont="1" applyFill="1" applyBorder="1" applyAlignment="1">
      <alignment horizontal="center" vertical="center" wrapText="1"/>
    </xf>
    <xf numFmtId="164" fontId="0" fillId="0" borderId="17" xfId="0" applyNumberFormat="1" applyFont="1" applyFill="1" applyBorder="1" applyAlignment="1">
      <alignment horizontal="right" vertical="center" wrapText="1"/>
    </xf>
    <xf numFmtId="3" fontId="0" fillId="0" borderId="17" xfId="0" applyNumberFormat="1" applyFont="1" applyFill="1" applyBorder="1" applyAlignment="1">
      <alignment horizontal="right" vertical="center" wrapText="1"/>
    </xf>
    <xf numFmtId="0" fontId="0" fillId="0" borderId="0" xfId="0" applyFont="1" applyAlignment="1">
      <alignment horizontal="justify"/>
    </xf>
    <xf numFmtId="0" fontId="0" fillId="0" borderId="0" xfId="0" applyFont="1" applyAlignment="1">
      <alignment horizontal="left"/>
    </xf>
    <xf numFmtId="1" fontId="0" fillId="0" borderId="0" xfId="0" applyNumberFormat="1" applyFont="1" applyAlignment="1">
      <alignment horizontal="center"/>
    </xf>
    <xf numFmtId="3" fontId="0" fillId="0" borderId="0" xfId="0" applyNumberFormat="1" applyFont="1" applyAlignment="1">
      <alignment horizontal="right" wrapText="1"/>
    </xf>
    <xf numFmtId="3" fontId="0" fillId="0" borderId="0" xfId="0" applyNumberFormat="1" applyFont="1" applyAlignment="1">
      <alignment horizontal="right"/>
    </xf>
    <xf numFmtId="0" fontId="31" fillId="0" borderId="18" xfId="0" applyFont="1" applyBorder="1" applyAlignment="1">
      <alignment horizontal="center" vertical="center"/>
    </xf>
    <xf numFmtId="3" fontId="31" fillId="24" borderId="10" xfId="0" applyNumberFormat="1" applyFont="1" applyFill="1" applyBorder="1" applyAlignment="1">
      <alignment horizontal="center" vertical="center" wrapText="1"/>
    </xf>
    <xf numFmtId="3" fontId="0" fillId="0" borderId="10" xfId="56" applyNumberFormat="1" applyFont="1" applyFill="1" applyBorder="1" applyAlignment="1">
      <alignment horizontal="justify" vertical="center" wrapText="1"/>
      <protection/>
    </xf>
    <xf numFmtId="0" fontId="0" fillId="0" borderId="10" xfId="0" applyFont="1" applyBorder="1" applyAlignment="1">
      <alignment horizontal="left" vertical="center" wrapText="1"/>
    </xf>
    <xf numFmtId="0" fontId="0" fillId="0" borderId="10" xfId="0" applyFont="1" applyFill="1" applyBorder="1" applyAlignment="1">
      <alignment horizontal="center" vertical="center" wrapText="1"/>
    </xf>
    <xf numFmtId="165" fontId="0" fillId="0" borderId="10" xfId="0" applyNumberFormat="1" applyFont="1" applyFill="1" applyBorder="1" applyAlignment="1">
      <alignment horizontal="center" vertical="center" wrapText="1"/>
    </xf>
    <xf numFmtId="3" fontId="0" fillId="0" borderId="10" xfId="0" applyNumberFormat="1" applyFont="1" applyBorder="1" applyAlignment="1">
      <alignment horizontal="right" vertical="center" wrapText="1"/>
    </xf>
    <xf numFmtId="0" fontId="0" fillId="0" borderId="10" xfId="0" applyFont="1" applyBorder="1" applyAlignment="1">
      <alignment horizontal="left" vertical="top" wrapText="1"/>
    </xf>
    <xf numFmtId="0" fontId="0" fillId="0" borderId="10" xfId="0" applyFont="1" applyBorder="1" applyAlignment="1">
      <alignment horizontal="center" vertical="top" wrapText="1"/>
    </xf>
    <xf numFmtId="165" fontId="0" fillId="0" borderId="10" xfId="0" applyNumberFormat="1" applyFont="1" applyBorder="1" applyAlignment="1">
      <alignment horizontal="center" vertical="top" wrapText="1"/>
    </xf>
    <xf numFmtId="49" fontId="0" fillId="0" borderId="10" xfId="0" applyNumberFormat="1" applyFont="1" applyFill="1" applyBorder="1" applyAlignment="1">
      <alignment horizontal="center" vertical="top" wrapText="1"/>
    </xf>
    <xf numFmtId="49" fontId="0" fillId="0" borderId="10" xfId="0" applyNumberFormat="1" applyFont="1" applyFill="1" applyBorder="1" applyAlignment="1">
      <alignment horizontal="justify" vertical="center" wrapText="1"/>
    </xf>
    <xf numFmtId="49" fontId="19" fillId="0" borderId="10" xfId="54" applyNumberFormat="1" applyFont="1" applyFill="1" applyBorder="1" applyAlignment="1">
      <alignment horizontal="left" vertical="center" wrapText="1"/>
      <protection/>
    </xf>
    <xf numFmtId="1" fontId="0" fillId="0" borderId="10" xfId="56" applyNumberFormat="1" applyFont="1" applyFill="1" applyBorder="1" applyAlignment="1">
      <alignment horizontal="center" vertical="center" wrapText="1"/>
      <protection/>
    </xf>
    <xf numFmtId="0" fontId="0" fillId="0" borderId="10" xfId="0" applyFont="1" applyFill="1" applyBorder="1" applyAlignment="1">
      <alignment horizontal="center" vertical="top" wrapText="1"/>
    </xf>
    <xf numFmtId="1" fontId="0" fillId="28" borderId="10" xfId="0" applyNumberFormat="1" applyFont="1" applyFill="1" applyBorder="1" applyAlignment="1">
      <alignment horizontal="center" vertical="center" wrapText="1"/>
    </xf>
    <xf numFmtId="0" fontId="0" fillId="28"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49" fontId="0" fillId="0" borderId="10" xfId="0" applyNumberFormat="1" applyFont="1" applyFill="1" applyBorder="1" applyAlignment="1">
      <alignment vertical="top" wrapText="1"/>
    </xf>
    <xf numFmtId="3" fontId="0" fillId="0" borderId="10" xfId="56" applyNumberFormat="1" applyFont="1" applyFill="1" applyBorder="1" applyAlignment="1">
      <alignment horizontal="left" vertical="center" wrapText="1"/>
      <protection/>
    </xf>
    <xf numFmtId="3" fontId="0" fillId="0" borderId="0" xfId="0" applyNumberFormat="1" applyFont="1" applyAlignment="1">
      <alignment horizontal="justify" vertical="center" wrapText="1"/>
    </xf>
    <xf numFmtId="0" fontId="19" fillId="0" borderId="0" xfId="0" applyFont="1" applyFill="1" applyAlignment="1">
      <alignment horizontal="center" vertical="center" wrapText="1"/>
    </xf>
    <xf numFmtId="0" fontId="19" fillId="0" borderId="0" xfId="0" applyFont="1" applyAlignment="1">
      <alignment horizontal="center" vertical="center" wrapText="1"/>
    </xf>
    <xf numFmtId="49" fontId="0" fillId="0" borderId="10" xfId="56" applyNumberFormat="1" applyFont="1" applyFill="1" applyBorder="1" applyAlignment="1">
      <alignment horizontal="justify" vertical="center" wrapText="1"/>
      <protection/>
    </xf>
    <xf numFmtId="49" fontId="0" fillId="0" borderId="10" xfId="56" applyNumberFormat="1" applyFont="1" applyFill="1" applyBorder="1" applyAlignment="1">
      <alignment horizontal="center" vertical="center" wrapText="1"/>
      <protection/>
    </xf>
    <xf numFmtId="0" fontId="0" fillId="28" borderId="10" xfId="0" applyFont="1" applyFill="1" applyBorder="1" applyAlignment="1">
      <alignment vertical="center" wrapText="1"/>
    </xf>
    <xf numFmtId="0" fontId="0" fillId="0" borderId="10" xfId="0" applyFont="1" applyBorder="1" applyAlignment="1">
      <alignment horizontal="center" vertical="center" wrapText="1"/>
    </xf>
    <xf numFmtId="165" fontId="0" fillId="0" borderId="10" xfId="0" applyNumberFormat="1" applyFont="1" applyBorder="1" applyAlignment="1">
      <alignment horizontal="center" vertical="center" wrapText="1"/>
    </xf>
    <xf numFmtId="49" fontId="0" fillId="0" borderId="10" xfId="0" applyNumberFormat="1" applyFont="1" applyFill="1" applyBorder="1" applyAlignment="1">
      <alignment horizontal="center" vertical="center" wrapText="1"/>
    </xf>
    <xf numFmtId="164" fontId="0" fillId="0" borderId="10" xfId="56" applyNumberFormat="1" applyFont="1" applyFill="1" applyBorder="1" applyAlignment="1">
      <alignment horizontal="right" vertical="center" wrapText="1"/>
      <protection/>
    </xf>
    <xf numFmtId="0" fontId="0" fillId="0" borderId="10" xfId="0" applyFont="1" applyFill="1" applyBorder="1" applyAlignment="1">
      <alignment vertical="center" wrapText="1"/>
    </xf>
    <xf numFmtId="0" fontId="31" fillId="25" borderId="10" xfId="0" applyFont="1" applyFill="1" applyBorder="1" applyAlignment="1">
      <alignment horizontal="center" vertical="center" wrapText="1"/>
    </xf>
    <xf numFmtId="0" fontId="0" fillId="28" borderId="10" xfId="0" applyFont="1" applyFill="1" applyBorder="1" applyAlignment="1">
      <alignment horizontal="justify" vertical="center" wrapText="1"/>
    </xf>
    <xf numFmtId="49" fontId="19" fillId="0" borderId="17" xfId="54" applyNumberFormat="1" applyFont="1" applyFill="1" applyBorder="1" applyAlignment="1">
      <alignment horizontal="left" vertical="center" wrapText="1"/>
      <protection/>
    </xf>
    <xf numFmtId="1" fontId="0" fillId="28" borderId="17" xfId="0" applyNumberFormat="1" applyFont="1" applyFill="1" applyBorder="1" applyAlignment="1">
      <alignment horizontal="center" vertical="center" wrapText="1"/>
    </xf>
    <xf numFmtId="0" fontId="0" fillId="28"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3" fontId="0" fillId="0" borderId="17" xfId="0" applyNumberFormat="1" applyFont="1" applyBorder="1" applyAlignment="1">
      <alignment horizontal="right" vertical="center" wrapText="1"/>
    </xf>
    <xf numFmtId="1" fontId="0" fillId="0" borderId="0" xfId="0" applyNumberFormat="1" applyFont="1" applyAlignment="1">
      <alignment horizontal="center" wrapText="1"/>
    </xf>
    <xf numFmtId="0" fontId="31" fillId="0" borderId="19" xfId="0" applyFont="1" applyBorder="1" applyAlignment="1">
      <alignment horizontal="center" vertical="center"/>
    </xf>
    <xf numFmtId="0" fontId="31" fillId="0" borderId="20" xfId="0" applyFont="1" applyBorder="1" applyAlignment="1">
      <alignment horizontal="center" vertical="center"/>
    </xf>
    <xf numFmtId="0" fontId="31" fillId="26" borderId="21" xfId="0" applyFont="1" applyFill="1" applyBorder="1" applyAlignment="1">
      <alignment horizontal="center" vertical="center" wrapText="1"/>
    </xf>
    <xf numFmtId="1" fontId="31" fillId="26" borderId="21" xfId="0" applyNumberFormat="1" applyFont="1" applyFill="1" applyBorder="1" applyAlignment="1">
      <alignment horizontal="center" vertical="center" wrapText="1"/>
    </xf>
    <xf numFmtId="3" fontId="31" fillId="26" borderId="21" xfId="0" applyNumberFormat="1" applyFont="1" applyFill="1" applyBorder="1" applyAlignment="1">
      <alignment horizontal="center" vertical="center" wrapText="1"/>
    </xf>
    <xf numFmtId="49" fontId="29" fillId="14" borderId="14" xfId="55" applyNumberFormat="1" applyFont="1" applyFill="1" applyBorder="1" applyAlignment="1">
      <alignment horizontal="center" vertical="center" wrapText="1"/>
      <protection/>
    </xf>
    <xf numFmtId="49" fontId="29" fillId="14" borderId="22" xfId="55" applyNumberFormat="1" applyFont="1" applyFill="1" applyBorder="1" applyAlignment="1">
      <alignment horizontal="center" vertical="center" wrapText="1"/>
      <protection/>
    </xf>
    <xf numFmtId="3" fontId="28" fillId="14" borderId="10" xfId="55" applyNumberFormat="1" applyFont="1" applyFill="1" applyBorder="1" applyAlignment="1">
      <alignment horizontal="center" vertical="center" wrapText="1"/>
      <protection/>
    </xf>
    <xf numFmtId="3" fontId="0" fillId="0" borderId="10" xfId="56" applyNumberFormat="1" applyFont="1" applyFill="1" applyBorder="1" applyAlignment="1">
      <alignment horizontal="center" vertical="center" wrapText="1"/>
      <protection/>
    </xf>
    <xf numFmtId="3" fontId="28" fillId="0" borderId="0" xfId="55" applyNumberFormat="1" applyFont="1" applyFill="1" applyAlignment="1">
      <alignment wrapText="1"/>
      <protection/>
    </xf>
    <xf numFmtId="0" fontId="0" fillId="0" borderId="0" xfId="0" applyFont="1" applyAlignment="1">
      <alignment vertical="center" wrapText="1"/>
    </xf>
    <xf numFmtId="0" fontId="0" fillId="0" borderId="0" xfId="0" applyFont="1" applyFill="1" applyAlignment="1">
      <alignment vertical="center" wrapText="1"/>
    </xf>
    <xf numFmtId="3" fontId="19" fillId="0" borderId="0" xfId="55" applyNumberFormat="1" applyAlignment="1">
      <alignment wrapText="1"/>
      <protection/>
    </xf>
    <xf numFmtId="0" fontId="0" fillId="0" borderId="10" xfId="0" applyFont="1" applyFill="1" applyBorder="1" applyAlignment="1">
      <alignment horizontal="justify" vertical="center" wrapText="1"/>
    </xf>
    <xf numFmtId="0" fontId="1" fillId="0" borderId="0" xfId="0" applyFont="1" applyAlignment="1">
      <alignment horizontal="justify" vertical="center" wrapText="1"/>
    </xf>
    <xf numFmtId="0" fontId="27" fillId="7" borderId="23" xfId="57" applyFont="1" applyFill="1" applyBorder="1" applyAlignment="1">
      <alignment horizontal="center" vertical="center" wrapText="1"/>
      <protection/>
    </xf>
    <xf numFmtId="3" fontId="27" fillId="7" borderId="24" xfId="57" applyNumberFormat="1" applyFont="1" applyFill="1" applyBorder="1" applyAlignment="1">
      <alignment horizontal="center" vertical="center" wrapText="1"/>
      <protection/>
    </xf>
    <xf numFmtId="49" fontId="28" fillId="0" borderId="10" xfId="55" applyNumberFormat="1" applyFont="1" applyFill="1" applyBorder="1" applyAlignment="1">
      <alignment horizontal="center" vertical="center" wrapText="1"/>
      <protection/>
    </xf>
    <xf numFmtId="3" fontId="28" fillId="0" borderId="10" xfId="55" applyNumberFormat="1" applyFont="1" applyFill="1" applyBorder="1" applyAlignment="1">
      <alignment horizontal="center" vertical="center" wrapText="1"/>
      <protection/>
    </xf>
    <xf numFmtId="3" fontId="0" fillId="0" borderId="0" xfId="0" applyNumberFormat="1" applyFont="1" applyAlignment="1">
      <alignment/>
    </xf>
    <xf numFmtId="3" fontId="0" fillId="0" borderId="0" xfId="0" applyNumberFormat="1" applyFont="1" applyFill="1" applyAlignment="1">
      <alignment horizontal="justify" vertical="center" wrapText="1"/>
    </xf>
    <xf numFmtId="3" fontId="28" fillId="14" borderId="25" xfId="55" applyNumberFormat="1" applyFont="1" applyFill="1" applyBorder="1" applyAlignment="1">
      <alignment horizontal="center" vertical="center" wrapText="1"/>
      <protection/>
    </xf>
    <xf numFmtId="0" fontId="0" fillId="0" borderId="26" xfId="0" applyBorder="1" applyAlignment="1">
      <alignment horizontal="center"/>
    </xf>
    <xf numFmtId="0" fontId="0" fillId="0" borderId="15" xfId="0" applyBorder="1" applyAlignment="1">
      <alignment horizontal="center"/>
    </xf>
    <xf numFmtId="4" fontId="0" fillId="0" borderId="10" xfId="0" applyNumberFormat="1" applyBorder="1" applyAlignment="1">
      <alignment horizontal="center"/>
    </xf>
    <xf numFmtId="3" fontId="28" fillId="0" borderId="10" xfId="55" applyNumberFormat="1" applyFont="1" applyFill="1" applyBorder="1" applyAlignment="1">
      <alignment vertical="center" wrapText="1"/>
      <protection/>
    </xf>
    <xf numFmtId="4" fontId="0" fillId="0" borderId="0" xfId="0" applyNumberFormat="1" applyFont="1" applyFill="1" applyAlignment="1">
      <alignment horizontal="justify" vertical="center" wrapText="1"/>
    </xf>
    <xf numFmtId="3" fontId="19" fillId="0" borderId="10" xfId="56" applyNumberFormat="1" applyFont="1" applyFill="1" applyBorder="1" applyAlignment="1">
      <alignment horizontal="justify" vertical="center" wrapText="1"/>
      <protection/>
    </xf>
    <xf numFmtId="49" fontId="19" fillId="0" borderId="10" xfId="0" applyNumberFormat="1" applyFont="1" applyFill="1" applyBorder="1" applyAlignment="1">
      <alignment horizontal="left" vertical="center" wrapText="1"/>
    </xf>
    <xf numFmtId="0" fontId="19" fillId="0" borderId="10" xfId="0" applyFont="1" applyFill="1" applyBorder="1" applyAlignment="1">
      <alignment horizontal="center" vertical="top" wrapText="1"/>
    </xf>
    <xf numFmtId="165" fontId="19" fillId="0" borderId="10" xfId="0" applyNumberFormat="1" applyFont="1" applyFill="1" applyBorder="1" applyAlignment="1">
      <alignment horizontal="center" vertical="top" wrapText="1"/>
    </xf>
    <xf numFmtId="49" fontId="19" fillId="0" borderId="10" xfId="0" applyNumberFormat="1" applyFont="1" applyFill="1" applyBorder="1" applyAlignment="1">
      <alignment horizontal="center" vertical="top" wrapText="1"/>
    </xf>
    <xf numFmtId="3" fontId="19" fillId="0" borderId="10" xfId="0" applyNumberFormat="1" applyFont="1" applyFill="1" applyBorder="1" applyAlignment="1">
      <alignment horizontal="right" vertical="center" wrapText="1"/>
    </xf>
    <xf numFmtId="165" fontId="0" fillId="0" borderId="10" xfId="0" applyNumberFormat="1" applyFont="1" applyFill="1" applyBorder="1" applyAlignment="1">
      <alignment horizontal="center" vertical="top" wrapText="1"/>
    </xf>
    <xf numFmtId="166" fontId="0" fillId="0" borderId="0" xfId="48" applyFont="1" applyAlignment="1">
      <alignment horizontal="justify" vertical="center" wrapText="1"/>
    </xf>
    <xf numFmtId="164" fontId="0" fillId="0" borderId="10" xfId="0" applyNumberFormat="1" applyFont="1" applyFill="1" applyBorder="1" applyAlignment="1">
      <alignment horizontal="center" vertical="center" wrapText="1"/>
    </xf>
    <xf numFmtId="3" fontId="0" fillId="0" borderId="1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3" fontId="0" fillId="0" borderId="0" xfId="0" applyNumberFormat="1" applyAlignment="1">
      <alignment/>
    </xf>
    <xf numFmtId="3" fontId="31" fillId="26" borderId="10" xfId="0" applyNumberFormat="1" applyFont="1" applyFill="1" applyBorder="1" applyAlignment="1">
      <alignment vertical="center" wrapText="1"/>
    </xf>
    <xf numFmtId="3" fontId="31" fillId="24" borderId="10" xfId="0" applyNumberFormat="1" applyFont="1" applyFill="1" applyBorder="1" applyAlignment="1">
      <alignment vertical="center" wrapText="1"/>
    </xf>
    <xf numFmtId="3" fontId="0" fillId="0" borderId="10" xfId="0" applyNumberFormat="1" applyFont="1" applyFill="1" applyBorder="1" applyAlignment="1">
      <alignment vertical="center" wrapText="1"/>
    </xf>
    <xf numFmtId="3" fontId="19" fillId="0" borderId="10" xfId="0" applyNumberFormat="1" applyFont="1" applyFill="1" applyBorder="1" applyAlignment="1">
      <alignment vertical="center" wrapText="1"/>
    </xf>
    <xf numFmtId="3" fontId="0" fillId="0" borderId="10" xfId="0" applyNumberFormat="1" applyFont="1" applyBorder="1" applyAlignment="1">
      <alignment vertical="center" wrapText="1"/>
    </xf>
    <xf numFmtId="164" fontId="0" fillId="0" borderId="10" xfId="0" applyNumberFormat="1" applyFont="1" applyFill="1" applyBorder="1" applyAlignment="1">
      <alignment vertical="center" wrapText="1"/>
    </xf>
    <xf numFmtId="164" fontId="0" fillId="0" borderId="10" xfId="56" applyNumberFormat="1" applyFont="1" applyFill="1" applyBorder="1" applyAlignment="1">
      <alignment vertical="center" wrapText="1"/>
      <protection/>
    </xf>
    <xf numFmtId="3" fontId="0" fillId="0" borderId="17" xfId="0" applyNumberFormat="1" applyFont="1" applyFill="1" applyBorder="1" applyAlignment="1">
      <alignment vertical="center" wrapText="1"/>
    </xf>
    <xf numFmtId="3" fontId="0" fillId="0" borderId="0" xfId="0" applyNumberFormat="1" applyFont="1" applyAlignment="1">
      <alignment/>
    </xf>
    <xf numFmtId="3" fontId="31" fillId="27" borderId="10" xfId="0" applyNumberFormat="1" applyFont="1" applyFill="1" applyBorder="1" applyAlignment="1">
      <alignment vertical="center" wrapText="1"/>
    </xf>
    <xf numFmtId="3" fontId="0" fillId="0" borderId="17" xfId="0" applyNumberFormat="1" applyFont="1" applyBorder="1" applyAlignment="1">
      <alignment vertical="center" wrapText="1"/>
    </xf>
    <xf numFmtId="3" fontId="31" fillId="24" borderId="10" xfId="56" applyNumberFormat="1" applyFont="1" applyFill="1" applyBorder="1" applyAlignment="1">
      <alignment vertical="center" wrapText="1"/>
      <protection/>
    </xf>
    <xf numFmtId="3" fontId="31" fillId="24" borderId="10" xfId="56" applyNumberFormat="1" applyFont="1" applyFill="1" applyBorder="1" applyAlignment="1">
      <alignment horizontal="center" vertical="center" wrapText="1"/>
      <protection/>
    </xf>
    <xf numFmtId="167" fontId="31" fillId="0" borderId="0" xfId="48" applyNumberFormat="1" applyFont="1" applyAlignment="1">
      <alignment/>
    </xf>
    <xf numFmtId="167" fontId="31" fillId="26" borderId="10" xfId="48" applyNumberFormat="1" applyFont="1" applyFill="1" applyBorder="1" applyAlignment="1">
      <alignment horizontal="center" vertical="center" wrapText="1"/>
    </xf>
    <xf numFmtId="167" fontId="31" fillId="24" borderId="10" xfId="48" applyNumberFormat="1" applyFont="1" applyFill="1" applyBorder="1" applyAlignment="1">
      <alignment vertical="center" wrapText="1"/>
    </xf>
    <xf numFmtId="167" fontId="31" fillId="25" borderId="0" xfId="48" applyNumberFormat="1" applyFont="1" applyFill="1" applyBorder="1" applyAlignment="1">
      <alignment vertical="center"/>
    </xf>
    <xf numFmtId="167" fontId="31" fillId="0" borderId="0" xfId="48" applyNumberFormat="1" applyFont="1" applyAlignment="1">
      <alignment horizontal="justify" vertical="center" wrapText="1"/>
    </xf>
    <xf numFmtId="167" fontId="31" fillId="0" borderId="0" xfId="48" applyNumberFormat="1" applyFont="1" applyFill="1" applyAlignment="1">
      <alignment horizontal="justify" vertical="center" wrapText="1"/>
    </xf>
    <xf numFmtId="167" fontId="31" fillId="0" borderId="0" xfId="48" applyNumberFormat="1" applyFont="1" applyAlignment="1">
      <alignment horizontal="center" vertical="center" wrapText="1"/>
    </xf>
    <xf numFmtId="9" fontId="0" fillId="0" borderId="0" xfId="59" applyAlignment="1">
      <alignment/>
    </xf>
    <xf numFmtId="0" fontId="0" fillId="0" borderId="0" xfId="0" applyFont="1" applyFill="1" applyAlignment="1">
      <alignment/>
    </xf>
    <xf numFmtId="3" fontId="0" fillId="0" borderId="0" xfId="0" applyNumberFormat="1" applyFont="1" applyFill="1" applyAlignment="1">
      <alignment/>
    </xf>
    <xf numFmtId="3" fontId="0" fillId="0" borderId="0" xfId="0" applyNumberFormat="1" applyFont="1" applyFill="1" applyAlignment="1">
      <alignment horizontal="center" vertical="center" wrapText="1"/>
    </xf>
    <xf numFmtId="0" fontId="31" fillId="0" borderId="0" xfId="0" applyFont="1" applyFill="1" applyAlignment="1">
      <alignment horizontal="justify" vertical="center" wrapText="1"/>
    </xf>
    <xf numFmtId="3" fontId="31" fillId="0" borderId="0" xfId="0" applyNumberFormat="1" applyFont="1" applyFill="1" applyAlignment="1">
      <alignment horizontal="justify" vertical="center" wrapText="1"/>
    </xf>
    <xf numFmtId="166" fontId="0" fillId="0" borderId="0" xfId="48" applyFont="1" applyFill="1" applyAlignment="1">
      <alignment horizontal="justify" vertical="center" wrapText="1"/>
    </xf>
    <xf numFmtId="166" fontId="0" fillId="0" borderId="0" xfId="48" applyFill="1" applyAlignment="1">
      <alignment horizontal="justify" vertical="center" wrapText="1"/>
    </xf>
    <xf numFmtId="3" fontId="0" fillId="0" borderId="0" xfId="0" applyNumberFormat="1" applyFont="1" applyAlignment="1">
      <alignment vertical="center" wrapText="1"/>
    </xf>
    <xf numFmtId="3" fontId="37" fillId="0" borderId="10" xfId="0" applyNumberFormat="1" applyFont="1" applyFill="1" applyBorder="1" applyAlignment="1">
      <alignment vertical="center" wrapText="1"/>
    </xf>
    <xf numFmtId="49" fontId="19" fillId="0" borderId="10" xfId="0" applyNumberFormat="1" applyFont="1" applyFill="1" applyBorder="1" applyAlignment="1">
      <alignment horizontal="justify" vertical="center" wrapText="1"/>
    </xf>
    <xf numFmtId="164" fontId="19" fillId="0" borderId="10" xfId="0" applyNumberFormat="1" applyFont="1" applyFill="1" applyBorder="1" applyAlignment="1">
      <alignment horizontal="right" vertical="center" wrapText="1"/>
    </xf>
    <xf numFmtId="0" fontId="31" fillId="0" borderId="27" xfId="0" applyFont="1" applyBorder="1" applyAlignment="1">
      <alignment horizontal="center" vertical="center"/>
    </xf>
    <xf numFmtId="0" fontId="31" fillId="0" borderId="28" xfId="0" applyFont="1" applyBorder="1" applyAlignment="1">
      <alignment horizontal="center" vertical="center"/>
    </xf>
    <xf numFmtId="0" fontId="31" fillId="0" borderId="29" xfId="0" applyFont="1" applyBorder="1" applyAlignment="1">
      <alignment horizontal="center" vertical="center"/>
    </xf>
    <xf numFmtId="0" fontId="31" fillId="0" borderId="18" xfId="0" applyFont="1" applyBorder="1" applyAlignment="1">
      <alignment horizontal="center" vertical="center"/>
    </xf>
    <xf numFmtId="1" fontId="0" fillId="0" borderId="30"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wrapText="1"/>
    </xf>
    <xf numFmtId="3" fontId="29" fillId="7" borderId="24" xfId="57" applyNumberFormat="1" applyFont="1" applyFill="1" applyBorder="1" applyAlignment="1">
      <alignment vertical="center" wrapText="1"/>
      <protection/>
    </xf>
    <xf numFmtId="3" fontId="29" fillId="7" borderId="13" xfId="57" applyNumberFormat="1" applyFont="1" applyFill="1" applyBorder="1" applyAlignment="1">
      <alignment vertical="center" wrapText="1"/>
      <protection/>
    </xf>
    <xf numFmtId="0" fontId="27" fillId="0" borderId="31" xfId="55" applyFont="1" applyFill="1" applyBorder="1" applyAlignment="1">
      <alignment horizontal="center" vertical="center"/>
      <protection/>
    </xf>
    <xf numFmtId="0" fontId="27" fillId="0" borderId="32" xfId="55" applyFont="1" applyFill="1" applyBorder="1" applyAlignment="1">
      <alignment horizontal="center" vertical="center" wrapText="1"/>
      <protection/>
    </xf>
    <xf numFmtId="0" fontId="27" fillId="0" borderId="33" xfId="55" applyFont="1" applyFill="1" applyBorder="1" applyAlignment="1">
      <alignment horizontal="center" vertical="center" wrapText="1"/>
      <protection/>
    </xf>
    <xf numFmtId="0" fontId="27" fillId="0" borderId="34" xfId="55" applyFont="1" applyFill="1" applyBorder="1" applyAlignment="1">
      <alignment horizontal="center" vertical="center" wrapText="1"/>
      <protection/>
    </xf>
    <xf numFmtId="0" fontId="27" fillId="0" borderId="35" xfId="55" applyFont="1" applyFill="1" applyBorder="1" applyAlignment="1">
      <alignment horizontal="center" vertical="center" wrapText="1"/>
      <protection/>
    </xf>
    <xf numFmtId="0" fontId="27" fillId="0" borderId="26" xfId="55" applyFont="1" applyFill="1" applyBorder="1" applyAlignment="1">
      <alignment horizontal="center" vertical="center" wrapText="1"/>
      <protection/>
    </xf>
    <xf numFmtId="0" fontId="27" fillId="0" borderId="36" xfId="55" applyFont="1" applyFill="1" applyBorder="1" applyAlignment="1">
      <alignment horizontal="center" vertical="center" wrapText="1"/>
      <protection/>
    </xf>
    <xf numFmtId="0" fontId="31" fillId="0" borderId="37" xfId="0" applyFont="1" applyBorder="1" applyAlignment="1">
      <alignment horizontal="center" vertical="center"/>
    </xf>
    <xf numFmtId="0" fontId="31" fillId="0" borderId="38" xfId="0" applyFont="1" applyBorder="1" applyAlignment="1">
      <alignment horizontal="center" vertical="center"/>
    </xf>
    <xf numFmtId="0" fontId="31" fillId="0" borderId="16" xfId="0" applyFont="1" applyBorder="1" applyAlignment="1">
      <alignment horizontal="center" vertical="center"/>
    </xf>
    <xf numFmtId="0" fontId="31" fillId="0" borderId="0" xfId="0" applyFont="1" applyBorder="1" applyAlignment="1">
      <alignment horizontal="center" vertical="center"/>
    </xf>
    <xf numFmtId="0" fontId="31" fillId="0" borderId="39" xfId="0" applyFont="1" applyBorder="1" applyAlignment="1">
      <alignment horizontal="center" vertical="center"/>
    </xf>
    <xf numFmtId="0" fontId="31" fillId="0" borderId="40" xfId="0" applyFont="1" applyBorder="1" applyAlignment="1">
      <alignment horizontal="center" vertical="center"/>
    </xf>
    <xf numFmtId="0" fontId="31" fillId="0" borderId="41" xfId="0" applyFont="1" applyBorder="1" applyAlignment="1">
      <alignment horizontal="center" vertical="center"/>
    </xf>
    <xf numFmtId="0" fontId="31" fillId="0" borderId="42" xfId="0" applyFont="1" applyBorder="1" applyAlignment="1">
      <alignment horizontal="center" vertical="center"/>
    </xf>
    <xf numFmtId="0" fontId="31" fillId="0" borderId="43" xfId="0" applyFont="1" applyBorder="1" applyAlignment="1">
      <alignment horizontal="center" vertical="center"/>
    </xf>
    <xf numFmtId="0" fontId="31" fillId="0" borderId="44" xfId="0" applyFont="1" applyBorder="1" applyAlignment="1">
      <alignment horizontal="center" vertical="center"/>
    </xf>
    <xf numFmtId="0" fontId="27" fillId="0" borderId="45" xfId="55" applyFont="1" applyFill="1" applyBorder="1" applyAlignment="1">
      <alignment horizontal="center" vertical="center" wrapText="1"/>
      <protection/>
    </xf>
    <xf numFmtId="0" fontId="27" fillId="0" borderId="46" xfId="55" applyFont="1" applyFill="1" applyBorder="1" applyAlignment="1">
      <alignment horizontal="center" vertical="center" wrapText="1"/>
      <protection/>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_Hoja1" xfId="50"/>
    <cellStyle name="Currency" xfId="51"/>
    <cellStyle name="Currency [0]" xfId="52"/>
    <cellStyle name="Neutral" xfId="53"/>
    <cellStyle name="Normal_Hoja1" xfId="54"/>
    <cellStyle name="Normal_Hoja1_Hoja1" xfId="55"/>
    <cellStyle name="Normal_Vehiculos al 9-02-2011" xfId="56"/>
    <cellStyle name="Normal_Vehiculos al 9-02-2011_Hoja1"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E6FF00"/>
      <rgbColor rgb="0000FFFF"/>
      <rgbColor rgb="00800080"/>
      <rgbColor rgb="00800000"/>
      <rgbColor rgb="00008080"/>
      <rgbColor rgb="000000FF"/>
      <rgbColor rgb="0000CCFF"/>
      <rgbColor rgb="00CFE7F5"/>
      <rgbColor rgb="00E6E6FF"/>
      <rgbColor rgb="00FFFF99"/>
      <rgbColor rgb="00D9D9D9"/>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F271"/>
  <sheetViews>
    <sheetView tabSelected="1" zoomScale="110" zoomScaleNormal="110" workbookViewId="0" topLeftCell="C1">
      <selection activeCell="K5" sqref="K5"/>
    </sheetView>
  </sheetViews>
  <sheetFormatPr defaultColWidth="11.421875" defaultRowHeight="12.75"/>
  <cols>
    <col min="1" max="1" width="17.140625" style="152" bestFit="1" customWidth="1"/>
    <col min="2" max="2" width="52.8515625" style="56" customWidth="1"/>
    <col min="3" max="3" width="41.7109375" style="57" bestFit="1" customWidth="1"/>
    <col min="4" max="4" width="7.8515625" style="58" bestFit="1" customWidth="1"/>
    <col min="5" max="5" width="5.57421875" style="58" bestFit="1" customWidth="1"/>
    <col min="6" max="6" width="11.421875" style="58" customWidth="1"/>
    <col min="7" max="7" width="11.57421875" style="99" customWidth="1"/>
    <col min="8" max="8" width="11.28125" style="59" bestFit="1" customWidth="1"/>
    <col min="9" max="9" width="15.8515625" style="60" bestFit="1" customWidth="1"/>
    <col min="10" max="10" width="10.28125" style="147" bestFit="1" customWidth="1"/>
    <col min="11" max="11" width="14.140625" style="147" bestFit="1" customWidth="1"/>
    <col min="12" max="12" width="13.8515625" style="26" bestFit="1" customWidth="1"/>
    <col min="13" max="14" width="14.8515625" style="160" bestFit="1" customWidth="1"/>
    <col min="15" max="15" width="11.57421875" style="160" customWidth="1"/>
    <col min="16" max="16" width="20.28125" style="161" customWidth="1"/>
    <col min="17" max="32" width="11.57421875" style="160" customWidth="1"/>
    <col min="33" max="16384" width="11.57421875" style="26" customWidth="1"/>
  </cols>
  <sheetData>
    <row r="1" spans="2:11" ht="12.75">
      <c r="B1" s="171"/>
      <c r="C1" s="172"/>
      <c r="D1" s="172"/>
      <c r="E1" s="172"/>
      <c r="F1" s="172"/>
      <c r="G1" s="172"/>
      <c r="H1" s="172"/>
      <c r="I1" s="172"/>
      <c r="J1" s="172"/>
      <c r="K1" s="172"/>
    </row>
    <row r="2" spans="2:11" ht="12.75">
      <c r="B2" s="173" t="s">
        <v>182</v>
      </c>
      <c r="C2" s="174"/>
      <c r="D2" s="174"/>
      <c r="E2" s="174"/>
      <c r="F2" s="174"/>
      <c r="G2" s="174"/>
      <c r="H2" s="174"/>
      <c r="I2" s="174"/>
      <c r="J2" s="174"/>
      <c r="K2" s="174"/>
    </row>
    <row r="3" spans="1:32" s="30" customFormat="1" ht="12.75" customHeight="1">
      <c r="A3" s="153" t="s">
        <v>261</v>
      </c>
      <c r="B3" s="27" t="s">
        <v>0</v>
      </c>
      <c r="C3" s="27" t="s">
        <v>1</v>
      </c>
      <c r="D3" s="28" t="s">
        <v>2</v>
      </c>
      <c r="E3" s="28" t="s">
        <v>44</v>
      </c>
      <c r="F3" s="28" t="s">
        <v>45</v>
      </c>
      <c r="G3" s="28"/>
      <c r="H3" s="29" t="s">
        <v>3</v>
      </c>
      <c r="I3" s="29" t="s">
        <v>3</v>
      </c>
      <c r="J3" s="139" t="s">
        <v>4</v>
      </c>
      <c r="K3" s="139" t="s">
        <v>5</v>
      </c>
      <c r="M3" s="137"/>
      <c r="N3" s="137"/>
      <c r="O3" s="137"/>
      <c r="P3" s="162"/>
      <c r="Q3" s="137"/>
      <c r="R3" s="137"/>
      <c r="S3" s="137"/>
      <c r="T3" s="137"/>
      <c r="U3" s="137"/>
      <c r="V3" s="137"/>
      <c r="W3" s="137"/>
      <c r="X3" s="137"/>
      <c r="Y3" s="137"/>
      <c r="Z3" s="137"/>
      <c r="AA3" s="137"/>
      <c r="AB3" s="137"/>
      <c r="AC3" s="137"/>
      <c r="AD3" s="137"/>
      <c r="AE3" s="137"/>
      <c r="AF3" s="137"/>
    </row>
    <row r="4" spans="1:32" s="30" customFormat="1" ht="38.25">
      <c r="A4" s="153" t="s">
        <v>262</v>
      </c>
      <c r="B4" s="27" t="s">
        <v>6</v>
      </c>
      <c r="C4" s="27" t="s">
        <v>7</v>
      </c>
      <c r="D4" s="28"/>
      <c r="E4" s="28"/>
      <c r="F4" s="28" t="s">
        <v>257</v>
      </c>
      <c r="G4" s="28" t="s">
        <v>46</v>
      </c>
      <c r="H4" s="29" t="s">
        <v>8</v>
      </c>
      <c r="I4" s="29" t="s">
        <v>188</v>
      </c>
      <c r="J4" s="139" t="s">
        <v>9</v>
      </c>
      <c r="K4" s="139" t="s">
        <v>10</v>
      </c>
      <c r="M4" s="137"/>
      <c r="N4" s="137"/>
      <c r="O4" s="137"/>
      <c r="P4" s="162"/>
      <c r="Q4" s="137"/>
      <c r="R4" s="137"/>
      <c r="S4" s="137"/>
      <c r="T4" s="137"/>
      <c r="U4" s="137"/>
      <c r="V4" s="137"/>
      <c r="W4" s="137"/>
      <c r="X4" s="137"/>
      <c r="Y4" s="137"/>
      <c r="Z4" s="137"/>
      <c r="AA4" s="137"/>
      <c r="AB4" s="137"/>
      <c r="AC4" s="137"/>
      <c r="AD4" s="137"/>
      <c r="AE4" s="137"/>
      <c r="AF4" s="137"/>
    </row>
    <row r="5" spans="1:32" s="30" customFormat="1" ht="12.75">
      <c r="A5" s="154">
        <v>3683111245</v>
      </c>
      <c r="B5" s="20" t="s">
        <v>201</v>
      </c>
      <c r="C5" s="20"/>
      <c r="D5" s="31">
        <f>+D6+D69+D110+D253+D268</f>
        <v>248</v>
      </c>
      <c r="E5" s="31"/>
      <c r="F5" s="31"/>
      <c r="G5" s="31"/>
      <c r="H5" s="20"/>
      <c r="I5" s="20"/>
      <c r="J5" s="20"/>
      <c r="K5" s="20">
        <f>+K6+K69+K110+K253+K268</f>
        <v>3993703051.9229994</v>
      </c>
      <c r="L5" s="32"/>
      <c r="M5" s="137"/>
      <c r="N5" s="137"/>
      <c r="O5" s="137"/>
      <c r="P5" s="162"/>
      <c r="Q5" s="137"/>
      <c r="R5" s="137"/>
      <c r="S5" s="137"/>
      <c r="T5" s="137"/>
      <c r="U5" s="137"/>
      <c r="V5" s="137"/>
      <c r="W5" s="137"/>
      <c r="X5" s="137"/>
      <c r="Y5" s="137"/>
      <c r="Z5" s="137"/>
      <c r="AA5" s="137"/>
      <c r="AB5" s="137"/>
      <c r="AC5" s="137"/>
      <c r="AD5" s="137"/>
      <c r="AE5" s="137"/>
      <c r="AF5" s="137"/>
    </row>
    <row r="6" spans="1:12" ht="12.75">
      <c r="A6" s="155">
        <v>698612952</v>
      </c>
      <c r="B6" s="21" t="s">
        <v>207</v>
      </c>
      <c r="C6" s="22"/>
      <c r="D6" s="23">
        <f>+D7+D10+D13+D15+D18+D22+D27+D31+D36+D38+D41+D45+D49+D54+D52</f>
        <v>47</v>
      </c>
      <c r="E6" s="24"/>
      <c r="F6" s="24"/>
      <c r="G6" s="24"/>
      <c r="H6" s="22"/>
      <c r="I6" s="22"/>
      <c r="J6" s="22"/>
      <c r="K6" s="25">
        <f>+K7+K10+K13+K15+K18+K22+K27+K31+K36+K38+K41+K45+K49+K54+K52</f>
        <v>916407645.4979999</v>
      </c>
      <c r="L6" s="159"/>
    </row>
    <row r="7" spans="1:32" s="36" customFormat="1" ht="12.75">
      <c r="A7" s="156"/>
      <c r="B7" s="20" t="s">
        <v>57</v>
      </c>
      <c r="C7" s="20"/>
      <c r="D7" s="62">
        <f>SUM(D8:D9)</f>
        <v>2</v>
      </c>
      <c r="E7" s="62"/>
      <c r="F7" s="62"/>
      <c r="G7" s="62"/>
      <c r="H7" s="35"/>
      <c r="I7" s="35"/>
      <c r="J7" s="140"/>
      <c r="K7" s="140">
        <f>SUM(K8:K9)</f>
        <v>32043850.424999997</v>
      </c>
      <c r="M7" s="37"/>
      <c r="N7" s="37"/>
      <c r="O7" s="37"/>
      <c r="P7" s="120"/>
      <c r="Q7" s="37"/>
      <c r="R7" s="37"/>
      <c r="S7" s="37"/>
      <c r="T7" s="37"/>
      <c r="U7" s="37"/>
      <c r="V7" s="37"/>
      <c r="W7" s="37"/>
      <c r="X7" s="37"/>
      <c r="Y7" s="37"/>
      <c r="Z7" s="37"/>
      <c r="AA7" s="37"/>
      <c r="AB7" s="37"/>
      <c r="AC7" s="37"/>
      <c r="AD7" s="37"/>
      <c r="AE7" s="37"/>
      <c r="AF7" s="37"/>
    </row>
    <row r="8" spans="1:16" s="37" customFormat="1" ht="12.75">
      <c r="A8" s="157"/>
      <c r="B8" s="63" t="s">
        <v>57</v>
      </c>
      <c r="C8" s="64" t="s">
        <v>191</v>
      </c>
      <c r="D8" s="65">
        <v>1</v>
      </c>
      <c r="E8" s="66">
        <v>2007</v>
      </c>
      <c r="F8" s="65" t="s">
        <v>68</v>
      </c>
      <c r="G8" s="65">
        <v>674776</v>
      </c>
      <c r="H8" s="49">
        <v>13668600</v>
      </c>
      <c r="I8" s="50">
        <f>(H8*0.079)+H8</f>
        <v>14748419.4</v>
      </c>
      <c r="J8" s="141">
        <v>3700000</v>
      </c>
      <c r="K8" s="143">
        <f>+I8-J8</f>
        <v>11048419.4</v>
      </c>
      <c r="P8" s="120"/>
    </row>
    <row r="9" spans="1:16" s="37" customFormat="1" ht="12.75">
      <c r="A9" s="157"/>
      <c r="B9" s="63" t="s">
        <v>57</v>
      </c>
      <c r="C9" s="68" t="s">
        <v>214</v>
      </c>
      <c r="D9" s="69">
        <v>1</v>
      </c>
      <c r="E9" s="70">
        <v>2006</v>
      </c>
      <c r="F9" s="69" t="s">
        <v>58</v>
      </c>
      <c r="G9" s="71" t="s">
        <v>59</v>
      </c>
      <c r="H9" s="49">
        <v>22701975</v>
      </c>
      <c r="I9" s="50">
        <f>(H9*0.079)+H9</f>
        <v>24495431.025</v>
      </c>
      <c r="J9" s="141">
        <v>3500000</v>
      </c>
      <c r="K9" s="143">
        <f>I9-J9</f>
        <v>20995431.025</v>
      </c>
      <c r="P9" s="120"/>
    </row>
    <row r="10" spans="1:32" s="42" customFormat="1" ht="12.75">
      <c r="A10" s="156"/>
      <c r="B10" s="20" t="s">
        <v>69</v>
      </c>
      <c r="C10" s="20"/>
      <c r="D10" s="34">
        <f>SUM(D11:D12)</f>
        <v>2</v>
      </c>
      <c r="E10" s="34"/>
      <c r="F10" s="34"/>
      <c r="G10" s="34"/>
      <c r="H10" s="35"/>
      <c r="I10" s="35"/>
      <c r="J10" s="140"/>
      <c r="K10" s="140">
        <f>SUM(K11:K12)</f>
        <v>41990862.05</v>
      </c>
      <c r="M10" s="137"/>
      <c r="N10" s="137"/>
      <c r="O10" s="137"/>
      <c r="P10" s="137"/>
      <c r="Q10" s="137"/>
      <c r="R10" s="137"/>
      <c r="S10" s="137"/>
      <c r="T10" s="163"/>
      <c r="U10" s="163"/>
      <c r="V10" s="163"/>
      <c r="W10" s="163"/>
      <c r="X10" s="163"/>
      <c r="Y10" s="163"/>
      <c r="Z10" s="163"/>
      <c r="AA10" s="163"/>
      <c r="AB10" s="163"/>
      <c r="AC10" s="163"/>
      <c r="AD10" s="163"/>
      <c r="AE10" s="163"/>
      <c r="AF10" s="163"/>
    </row>
    <row r="11" spans="1:32" s="36" customFormat="1" ht="12.75">
      <c r="A11" s="156"/>
      <c r="B11" s="72" t="s">
        <v>69</v>
      </c>
      <c r="C11" s="73" t="s">
        <v>194</v>
      </c>
      <c r="D11" s="74">
        <v>1</v>
      </c>
      <c r="E11" s="70">
        <v>2007</v>
      </c>
      <c r="F11" s="75">
        <v>1122</v>
      </c>
      <c r="G11" s="75">
        <v>1122</v>
      </c>
      <c r="H11" s="49">
        <v>22701975</v>
      </c>
      <c r="I11" s="50">
        <f>(H11*0.079)+H11</f>
        <v>24495431.025</v>
      </c>
      <c r="J11" s="141">
        <v>3500000</v>
      </c>
      <c r="K11" s="143">
        <f>I11-J11</f>
        <v>20995431.025</v>
      </c>
      <c r="M11" s="137"/>
      <c r="N11" s="137"/>
      <c r="O11" s="137"/>
      <c r="P11" s="137"/>
      <c r="Q11" s="137"/>
      <c r="R11" s="137"/>
      <c r="S11" s="137"/>
      <c r="T11" s="37"/>
      <c r="U11" s="37"/>
      <c r="V11" s="37"/>
      <c r="W11" s="37"/>
      <c r="X11" s="37"/>
      <c r="Y11" s="37"/>
      <c r="Z11" s="37"/>
      <c r="AA11" s="37"/>
      <c r="AB11" s="37"/>
      <c r="AC11" s="37"/>
      <c r="AD11" s="37"/>
      <c r="AE11" s="37"/>
      <c r="AF11" s="37"/>
    </row>
    <row r="12" spans="1:32" s="36" customFormat="1" ht="12.75">
      <c r="A12" s="156"/>
      <c r="B12" s="72" t="s">
        <v>69</v>
      </c>
      <c r="C12" s="73" t="s">
        <v>194</v>
      </c>
      <c r="D12" s="74">
        <v>1</v>
      </c>
      <c r="E12" s="70">
        <v>2009</v>
      </c>
      <c r="F12" s="75">
        <v>1239</v>
      </c>
      <c r="G12" s="75">
        <v>1239</v>
      </c>
      <c r="H12" s="49">
        <v>22701975</v>
      </c>
      <c r="I12" s="50">
        <f>(H12*0.079)+H12</f>
        <v>24495431.025</v>
      </c>
      <c r="J12" s="141">
        <v>3500000</v>
      </c>
      <c r="K12" s="143">
        <f>I12-J12</f>
        <v>20995431.025</v>
      </c>
      <c r="M12" s="137"/>
      <c r="N12" s="137"/>
      <c r="O12" s="137"/>
      <c r="P12" s="137"/>
      <c r="Q12" s="137"/>
      <c r="R12" s="137"/>
      <c r="S12" s="137"/>
      <c r="T12" s="37"/>
      <c r="U12" s="37"/>
      <c r="V12" s="37"/>
      <c r="W12" s="37"/>
      <c r="X12" s="37"/>
      <c r="Y12" s="37"/>
      <c r="Z12" s="37"/>
      <c r="AA12" s="37"/>
      <c r="AB12" s="37"/>
      <c r="AC12" s="37"/>
      <c r="AD12" s="37"/>
      <c r="AE12" s="37"/>
      <c r="AF12" s="37"/>
    </row>
    <row r="13" spans="1:32" s="36" customFormat="1" ht="12.75">
      <c r="A13" s="156"/>
      <c r="B13" s="20" t="s">
        <v>17</v>
      </c>
      <c r="C13" s="20"/>
      <c r="D13" s="34">
        <f>SUM(D14:D14)</f>
        <v>1</v>
      </c>
      <c r="E13" s="34"/>
      <c r="F13" s="34"/>
      <c r="G13" s="34"/>
      <c r="H13" s="35"/>
      <c r="I13" s="35"/>
      <c r="J13" s="140"/>
      <c r="K13" s="140">
        <f>SUM(K14:K14)</f>
        <v>24495433</v>
      </c>
      <c r="M13" s="137"/>
      <c r="N13" s="137"/>
      <c r="O13" s="137"/>
      <c r="P13" s="137"/>
      <c r="Q13" s="137"/>
      <c r="R13" s="137"/>
      <c r="S13" s="137"/>
      <c r="T13" s="37"/>
      <c r="U13" s="37"/>
      <c r="V13" s="37"/>
      <c r="W13" s="37"/>
      <c r="X13" s="37"/>
      <c r="Y13" s="37"/>
      <c r="Z13" s="37"/>
      <c r="AA13" s="37"/>
      <c r="AB13" s="37"/>
      <c r="AC13" s="37"/>
      <c r="AD13" s="37"/>
      <c r="AE13" s="37"/>
      <c r="AF13" s="37"/>
    </row>
    <row r="14" spans="1:32" s="36" customFormat="1" ht="12.75">
      <c r="A14" s="156"/>
      <c r="B14" s="72" t="s">
        <v>183</v>
      </c>
      <c r="C14" s="47" t="s">
        <v>189</v>
      </c>
      <c r="D14" s="48">
        <v>1</v>
      </c>
      <c r="E14" s="66"/>
      <c r="F14" s="65"/>
      <c r="G14" s="66"/>
      <c r="H14" s="49">
        <v>22701975</v>
      </c>
      <c r="I14" s="50">
        <v>24495433</v>
      </c>
      <c r="J14" s="141">
        <v>0</v>
      </c>
      <c r="K14" s="141">
        <f>I14-J14</f>
        <v>24495433</v>
      </c>
      <c r="M14" s="137"/>
      <c r="N14" s="137"/>
      <c r="O14" s="137"/>
      <c r="P14" s="137"/>
      <c r="Q14" s="137"/>
      <c r="R14" s="137"/>
      <c r="S14" s="137"/>
      <c r="T14" s="37"/>
      <c r="U14" s="37"/>
      <c r="V14" s="37"/>
      <c r="W14" s="37"/>
      <c r="X14" s="37"/>
      <c r="Y14" s="37"/>
      <c r="Z14" s="37"/>
      <c r="AA14" s="37"/>
      <c r="AB14" s="37"/>
      <c r="AC14" s="37"/>
      <c r="AD14" s="37"/>
      <c r="AE14" s="37"/>
      <c r="AF14" s="37"/>
    </row>
    <row r="15" spans="1:32" s="36" customFormat="1" ht="12.75">
      <c r="A15" s="156"/>
      <c r="B15" s="20" t="s">
        <v>158</v>
      </c>
      <c r="C15" s="20"/>
      <c r="D15" s="34">
        <f>SUM(D16:D17)</f>
        <v>2</v>
      </c>
      <c r="E15" s="34"/>
      <c r="F15" s="34"/>
      <c r="G15" s="34"/>
      <c r="H15" s="35"/>
      <c r="I15" s="35"/>
      <c r="J15" s="140"/>
      <c r="K15" s="140">
        <f>SUM(K16:K17)</f>
        <v>5874669.725</v>
      </c>
      <c r="M15" s="137"/>
      <c r="N15" s="137"/>
      <c r="O15" s="137"/>
      <c r="P15" s="137"/>
      <c r="Q15" s="137"/>
      <c r="R15" s="137"/>
      <c r="S15" s="137"/>
      <c r="T15" s="37"/>
      <c r="U15" s="37"/>
      <c r="V15" s="37"/>
      <c r="W15" s="37"/>
      <c r="X15" s="37"/>
      <c r="Y15" s="37"/>
      <c r="Z15" s="37"/>
      <c r="AA15" s="37"/>
      <c r="AB15" s="37"/>
      <c r="AC15" s="37"/>
      <c r="AD15" s="37"/>
      <c r="AE15" s="37"/>
      <c r="AF15" s="37"/>
    </row>
    <row r="16" spans="1:19" s="37" customFormat="1" ht="12.75">
      <c r="A16" s="157"/>
      <c r="B16" s="63" t="s">
        <v>97</v>
      </c>
      <c r="C16" s="47" t="s">
        <v>190</v>
      </c>
      <c r="D16" s="76">
        <v>1</v>
      </c>
      <c r="E16" s="77">
        <v>2008</v>
      </c>
      <c r="F16" s="65">
        <v>1195</v>
      </c>
      <c r="G16" s="77">
        <v>1195</v>
      </c>
      <c r="H16" s="49">
        <v>2722275</v>
      </c>
      <c r="I16" s="50">
        <v>2937335</v>
      </c>
      <c r="J16" s="141">
        <v>0</v>
      </c>
      <c r="K16" s="143">
        <f>I16-J16</f>
        <v>2937335</v>
      </c>
      <c r="M16" s="137"/>
      <c r="N16" s="137"/>
      <c r="O16" s="137"/>
      <c r="P16" s="137"/>
      <c r="Q16" s="137"/>
      <c r="R16" s="137"/>
      <c r="S16" s="137"/>
    </row>
    <row r="17" spans="1:16" s="37" customFormat="1" ht="12.75">
      <c r="A17" s="157"/>
      <c r="B17" s="63" t="s">
        <v>97</v>
      </c>
      <c r="C17" s="47" t="s">
        <v>190</v>
      </c>
      <c r="D17" s="76">
        <v>1</v>
      </c>
      <c r="E17" s="77">
        <v>2008</v>
      </c>
      <c r="F17" s="65">
        <v>1196</v>
      </c>
      <c r="G17" s="77">
        <v>1196</v>
      </c>
      <c r="H17" s="49">
        <v>2722275</v>
      </c>
      <c r="I17" s="50">
        <f>(H17*0.079)+H17</f>
        <v>2937334.725</v>
      </c>
      <c r="J17" s="141">
        <v>0</v>
      </c>
      <c r="K17" s="143">
        <f>I17-J17</f>
        <v>2937334.725</v>
      </c>
      <c r="P17" s="120"/>
    </row>
    <row r="18" spans="1:32" s="36" customFormat="1" ht="12.75">
      <c r="A18" s="156"/>
      <c r="B18" s="20" t="s">
        <v>192</v>
      </c>
      <c r="C18" s="20"/>
      <c r="D18" s="34">
        <f>SUM(D19:D21)</f>
        <v>3</v>
      </c>
      <c r="E18" s="34"/>
      <c r="F18" s="34"/>
      <c r="G18" s="34"/>
      <c r="H18" s="35"/>
      <c r="I18" s="35"/>
      <c r="J18" s="140"/>
      <c r="K18" s="140">
        <f>SUM(K19:K21)</f>
        <v>62986293.074999996</v>
      </c>
      <c r="M18" s="37"/>
      <c r="N18" s="37"/>
      <c r="O18" s="37"/>
      <c r="P18" s="120"/>
      <c r="Q18" s="120"/>
      <c r="R18" s="37"/>
      <c r="S18" s="37"/>
      <c r="T18" s="37"/>
      <c r="U18" s="37"/>
      <c r="V18" s="37"/>
      <c r="W18" s="37"/>
      <c r="X18" s="37"/>
      <c r="Y18" s="37"/>
      <c r="Z18" s="37"/>
      <c r="AA18" s="37"/>
      <c r="AB18" s="37"/>
      <c r="AC18" s="37"/>
      <c r="AD18" s="37"/>
      <c r="AE18" s="37"/>
      <c r="AF18" s="37"/>
    </row>
    <row r="19" spans="1:16" s="37" customFormat="1" ht="12.75">
      <c r="A19" s="157"/>
      <c r="B19" s="63" t="s">
        <v>70</v>
      </c>
      <c r="C19" s="73" t="s">
        <v>194</v>
      </c>
      <c r="D19" s="48">
        <v>1</v>
      </c>
      <c r="E19" s="66">
        <v>2007</v>
      </c>
      <c r="F19" s="65">
        <v>1124</v>
      </c>
      <c r="G19" s="66">
        <v>1124</v>
      </c>
      <c r="H19" s="49">
        <v>22701975</v>
      </c>
      <c r="I19" s="50">
        <f>(H19*0.079)+H19</f>
        <v>24495431.025</v>
      </c>
      <c r="J19" s="141">
        <v>3500000</v>
      </c>
      <c r="K19" s="143">
        <f>I19-J19</f>
        <v>20995431.025</v>
      </c>
      <c r="M19" s="120"/>
      <c r="P19" s="120"/>
    </row>
    <row r="20" spans="1:16" s="37" customFormat="1" ht="12.75">
      <c r="A20" s="157"/>
      <c r="B20" s="63" t="s">
        <v>70</v>
      </c>
      <c r="C20" s="73" t="s">
        <v>194</v>
      </c>
      <c r="D20" s="48">
        <v>1</v>
      </c>
      <c r="E20" s="66">
        <v>2008</v>
      </c>
      <c r="F20" s="65">
        <v>1189</v>
      </c>
      <c r="G20" s="66">
        <v>1189</v>
      </c>
      <c r="H20" s="49">
        <v>22701975</v>
      </c>
      <c r="I20" s="50">
        <f>(H20*0.079)+H20</f>
        <v>24495431.025</v>
      </c>
      <c r="J20" s="141">
        <v>3500000</v>
      </c>
      <c r="K20" s="143">
        <f>I20-J20</f>
        <v>20995431.025</v>
      </c>
      <c r="P20" s="120"/>
    </row>
    <row r="21" spans="1:16" s="37" customFormat="1" ht="12.75">
      <c r="A21" s="157"/>
      <c r="B21" s="63" t="s">
        <v>70</v>
      </c>
      <c r="C21" s="73" t="s">
        <v>194</v>
      </c>
      <c r="D21" s="48">
        <v>1</v>
      </c>
      <c r="E21" s="66">
        <v>2009</v>
      </c>
      <c r="F21" s="65">
        <v>1295</v>
      </c>
      <c r="G21" s="66">
        <v>1295</v>
      </c>
      <c r="H21" s="49">
        <v>22701975</v>
      </c>
      <c r="I21" s="50">
        <f>(H21*0.079)+H21</f>
        <v>24495431.025</v>
      </c>
      <c r="J21" s="141">
        <v>3500000</v>
      </c>
      <c r="K21" s="143">
        <f>I21-J21</f>
        <v>20995431.025</v>
      </c>
      <c r="P21" s="120"/>
    </row>
    <row r="22" spans="1:32" s="36" customFormat="1" ht="12.75">
      <c r="A22" s="156"/>
      <c r="B22" s="20" t="s">
        <v>159</v>
      </c>
      <c r="C22" s="20"/>
      <c r="D22" s="34">
        <f>SUM(D23:D26)</f>
        <v>4</v>
      </c>
      <c r="E22" s="34"/>
      <c r="F22" s="34"/>
      <c r="G22" s="34"/>
      <c r="H22" s="35"/>
      <c r="I22" s="35"/>
      <c r="J22" s="140"/>
      <c r="K22" s="140">
        <f>SUM(K23:K26)</f>
        <v>87481724.1</v>
      </c>
      <c r="M22" s="37"/>
      <c r="N22" s="37"/>
      <c r="O22" s="37"/>
      <c r="P22" s="120"/>
      <c r="Q22" s="37"/>
      <c r="R22" s="37"/>
      <c r="S22" s="37"/>
      <c r="T22" s="37"/>
      <c r="U22" s="37"/>
      <c r="V22" s="37"/>
      <c r="W22" s="37"/>
      <c r="X22" s="37"/>
      <c r="Y22" s="37"/>
      <c r="Z22" s="37"/>
      <c r="AA22" s="37"/>
      <c r="AB22" s="37"/>
      <c r="AC22" s="37"/>
      <c r="AD22" s="37"/>
      <c r="AE22" s="37"/>
      <c r="AF22" s="37"/>
    </row>
    <row r="23" spans="1:16" s="37" customFormat="1" ht="12.75">
      <c r="A23" s="157"/>
      <c r="B23" s="63" t="s">
        <v>11</v>
      </c>
      <c r="C23" s="73" t="s">
        <v>194</v>
      </c>
      <c r="D23" s="48">
        <v>1</v>
      </c>
      <c r="E23" s="66">
        <v>2008</v>
      </c>
      <c r="F23" s="65">
        <v>1157</v>
      </c>
      <c r="G23" s="66">
        <v>1157</v>
      </c>
      <c r="H23" s="49">
        <v>22701975</v>
      </c>
      <c r="I23" s="50">
        <f>(H23*0.079)+H23</f>
        <v>24495431.025</v>
      </c>
      <c r="J23" s="141">
        <v>3500000</v>
      </c>
      <c r="K23" s="143">
        <f>I23-J23</f>
        <v>20995431.025</v>
      </c>
      <c r="P23" s="120"/>
    </row>
    <row r="24" spans="1:16" s="37" customFormat="1" ht="12.75">
      <c r="A24" s="157"/>
      <c r="B24" s="63" t="s">
        <v>11</v>
      </c>
      <c r="C24" s="73" t="s">
        <v>194</v>
      </c>
      <c r="D24" s="48">
        <v>1</v>
      </c>
      <c r="E24" s="66">
        <v>2009</v>
      </c>
      <c r="F24" s="65">
        <v>1286</v>
      </c>
      <c r="G24" s="66">
        <v>1286</v>
      </c>
      <c r="H24" s="49">
        <v>22701975</v>
      </c>
      <c r="I24" s="50">
        <f>(H24*0.079)+H24</f>
        <v>24495431.025</v>
      </c>
      <c r="J24" s="141">
        <v>3500000</v>
      </c>
      <c r="K24" s="143">
        <f>I24-J24</f>
        <v>20995431.025</v>
      </c>
      <c r="M24" s="166"/>
      <c r="P24" s="120"/>
    </row>
    <row r="25" spans="1:16" s="37" customFormat="1" ht="12.75">
      <c r="A25" s="157"/>
      <c r="B25" s="63" t="s">
        <v>11</v>
      </c>
      <c r="C25" s="73" t="s">
        <v>194</v>
      </c>
      <c r="D25" s="48">
        <v>1</v>
      </c>
      <c r="E25" s="66">
        <v>2005</v>
      </c>
      <c r="F25" s="65">
        <v>1144</v>
      </c>
      <c r="G25" s="66">
        <v>1144</v>
      </c>
      <c r="H25" s="49">
        <v>22701975</v>
      </c>
      <c r="I25" s="50">
        <f>(H25*0.079)+H25</f>
        <v>24495431.025</v>
      </c>
      <c r="J25" s="141">
        <v>3500000</v>
      </c>
      <c r="K25" s="143">
        <f>I25-J25</f>
        <v>20995431.025</v>
      </c>
      <c r="P25" s="120"/>
    </row>
    <row r="26" spans="1:16" s="37" customFormat="1" ht="12.75">
      <c r="A26" s="157"/>
      <c r="B26" s="127" t="s">
        <v>11</v>
      </c>
      <c r="C26" s="128" t="s">
        <v>189</v>
      </c>
      <c r="D26" s="129">
        <v>1</v>
      </c>
      <c r="E26" s="130"/>
      <c r="F26" s="129"/>
      <c r="G26" s="131"/>
      <c r="H26" s="132">
        <v>22701975</v>
      </c>
      <c r="I26" s="132">
        <f>(H26*0.079)+H26</f>
        <v>24495431.025</v>
      </c>
      <c r="J26" s="142">
        <v>0</v>
      </c>
      <c r="K26" s="142">
        <f>I26-J26</f>
        <v>24495431.025</v>
      </c>
      <c r="P26" s="120"/>
    </row>
    <row r="27" spans="1:32" s="36" customFormat="1" ht="12.75">
      <c r="A27" s="156"/>
      <c r="B27" s="20" t="s">
        <v>160</v>
      </c>
      <c r="C27" s="20"/>
      <c r="D27" s="34">
        <f>SUM(D28:D30)</f>
        <v>3</v>
      </c>
      <c r="E27" s="34"/>
      <c r="F27" s="34"/>
      <c r="G27" s="34"/>
      <c r="H27" s="35"/>
      <c r="I27" s="35"/>
      <c r="J27" s="140"/>
      <c r="K27" s="140">
        <f>SUM(K28:K30)</f>
        <v>62986293.074999996</v>
      </c>
      <c r="M27" s="120"/>
      <c r="N27" s="37"/>
      <c r="O27" s="37"/>
      <c r="P27" s="120"/>
      <c r="Q27" s="37"/>
      <c r="R27" s="37"/>
      <c r="S27" s="37"/>
      <c r="T27" s="37"/>
      <c r="U27" s="37"/>
      <c r="V27" s="37"/>
      <c r="W27" s="37"/>
      <c r="X27" s="37"/>
      <c r="Y27" s="37"/>
      <c r="Z27" s="37"/>
      <c r="AA27" s="37"/>
      <c r="AB27" s="37"/>
      <c r="AC27" s="37"/>
      <c r="AD27" s="37"/>
      <c r="AE27" s="37"/>
      <c r="AF27" s="37"/>
    </row>
    <row r="28" spans="1:16" s="37" customFormat="1" ht="25.5">
      <c r="A28" s="157"/>
      <c r="B28" s="127" t="s">
        <v>12</v>
      </c>
      <c r="C28" s="128" t="s">
        <v>194</v>
      </c>
      <c r="D28" s="129">
        <v>1</v>
      </c>
      <c r="E28" s="130">
        <v>2007</v>
      </c>
      <c r="F28" s="129" t="s">
        <v>71</v>
      </c>
      <c r="G28" s="131" t="s">
        <v>71</v>
      </c>
      <c r="H28" s="132">
        <v>22701975</v>
      </c>
      <c r="I28" s="132">
        <f>(H28*0.079)+H28</f>
        <v>24495431.025</v>
      </c>
      <c r="J28" s="142">
        <v>3500000</v>
      </c>
      <c r="K28" s="142">
        <f>I28-J28</f>
        <v>20995431.025</v>
      </c>
      <c r="M28" s="166"/>
      <c r="P28" s="120"/>
    </row>
    <row r="29" spans="1:16" s="37" customFormat="1" ht="25.5">
      <c r="A29" s="157"/>
      <c r="B29" s="127" t="s">
        <v>12</v>
      </c>
      <c r="C29" s="128" t="s">
        <v>194</v>
      </c>
      <c r="D29" s="129">
        <v>1</v>
      </c>
      <c r="E29" s="130">
        <v>2009</v>
      </c>
      <c r="F29" s="129" t="s">
        <v>152</v>
      </c>
      <c r="G29" s="131" t="s">
        <v>152</v>
      </c>
      <c r="H29" s="132">
        <v>22701975</v>
      </c>
      <c r="I29" s="132">
        <f>(H29*0.079)+H29</f>
        <v>24495431.025</v>
      </c>
      <c r="J29" s="142">
        <v>3500000</v>
      </c>
      <c r="K29" s="142">
        <f>I29-J29</f>
        <v>20995431.025</v>
      </c>
      <c r="P29" s="120"/>
    </row>
    <row r="30" spans="1:16" s="37" customFormat="1" ht="25.5">
      <c r="A30" s="157"/>
      <c r="B30" s="127" t="s">
        <v>12</v>
      </c>
      <c r="C30" s="128" t="s">
        <v>194</v>
      </c>
      <c r="D30" s="129">
        <v>1</v>
      </c>
      <c r="E30" s="130">
        <v>2009</v>
      </c>
      <c r="F30" s="129" t="s">
        <v>153</v>
      </c>
      <c r="G30" s="131" t="s">
        <v>153</v>
      </c>
      <c r="H30" s="132">
        <v>22701975</v>
      </c>
      <c r="I30" s="132">
        <f>(H30*0.079)+H30</f>
        <v>24495431.025</v>
      </c>
      <c r="J30" s="142">
        <v>3500000</v>
      </c>
      <c r="K30" s="142">
        <f>I30-J30</f>
        <v>20995431.025</v>
      </c>
      <c r="M30" s="166"/>
      <c r="P30" s="120"/>
    </row>
    <row r="31" spans="1:32" s="36" customFormat="1" ht="12.75">
      <c r="A31" s="156"/>
      <c r="B31" s="20" t="s">
        <v>193</v>
      </c>
      <c r="C31" s="20"/>
      <c r="D31" s="34">
        <f>+D32+D33+D34+D35</f>
        <v>4</v>
      </c>
      <c r="E31" s="34"/>
      <c r="F31" s="34"/>
      <c r="G31" s="34"/>
      <c r="H31" s="35"/>
      <c r="I31" s="35"/>
      <c r="J31" s="140"/>
      <c r="K31" s="140">
        <f>+K32+K33+K34+K35</f>
        <v>87481725.17899999</v>
      </c>
      <c r="M31" s="37"/>
      <c r="N31" s="37"/>
      <c r="O31" s="37"/>
      <c r="P31" s="120"/>
      <c r="Q31" s="37"/>
      <c r="R31" s="37"/>
      <c r="S31" s="37"/>
      <c r="T31" s="37"/>
      <c r="U31" s="37"/>
      <c r="V31" s="37"/>
      <c r="W31" s="37"/>
      <c r="X31" s="37"/>
      <c r="Y31" s="37"/>
      <c r="Z31" s="37"/>
      <c r="AA31" s="37"/>
      <c r="AB31" s="37"/>
      <c r="AC31" s="37"/>
      <c r="AD31" s="37"/>
      <c r="AE31" s="37"/>
      <c r="AF31" s="37"/>
    </row>
    <row r="32" spans="1:32" s="36" customFormat="1" ht="12.75">
      <c r="A32" s="156"/>
      <c r="B32" s="72" t="s">
        <v>14</v>
      </c>
      <c r="C32" s="73" t="s">
        <v>194</v>
      </c>
      <c r="D32" s="48">
        <v>1</v>
      </c>
      <c r="E32" s="66">
        <v>2009</v>
      </c>
      <c r="F32" s="65">
        <v>1191</v>
      </c>
      <c r="G32" s="66">
        <v>1191</v>
      </c>
      <c r="H32" s="49">
        <v>22701975</v>
      </c>
      <c r="I32" s="50">
        <f>(H32*0.079)+H32</f>
        <v>24495431.025</v>
      </c>
      <c r="J32" s="141">
        <v>3500000</v>
      </c>
      <c r="K32" s="143">
        <f>I32-J32</f>
        <v>20995431.025</v>
      </c>
      <c r="M32" s="37"/>
      <c r="N32" s="37"/>
      <c r="O32" s="37"/>
      <c r="P32" s="120"/>
      <c r="Q32" s="37"/>
      <c r="R32" s="37"/>
      <c r="S32" s="37"/>
      <c r="T32" s="37"/>
      <c r="U32" s="37"/>
      <c r="V32" s="37"/>
      <c r="W32" s="37"/>
      <c r="X32" s="37"/>
      <c r="Y32" s="37"/>
      <c r="Z32" s="37"/>
      <c r="AA32" s="37"/>
      <c r="AB32" s="37"/>
      <c r="AC32" s="37"/>
      <c r="AD32" s="37"/>
      <c r="AE32" s="37"/>
      <c r="AF32" s="37"/>
    </row>
    <row r="33" spans="1:32" s="36" customFormat="1" ht="12.75">
      <c r="A33" s="156"/>
      <c r="B33" s="72" t="s">
        <v>14</v>
      </c>
      <c r="C33" s="47" t="s">
        <v>189</v>
      </c>
      <c r="D33" s="75">
        <v>1</v>
      </c>
      <c r="E33" s="133"/>
      <c r="F33" s="75"/>
      <c r="G33" s="71"/>
      <c r="H33" s="49">
        <v>22701975</v>
      </c>
      <c r="I33" s="50">
        <f>(H33*0.079)+H33</f>
        <v>24495431.025</v>
      </c>
      <c r="J33" s="141">
        <v>0</v>
      </c>
      <c r="K33" s="141">
        <f>I33-J33</f>
        <v>24495431.025</v>
      </c>
      <c r="M33" s="37"/>
      <c r="N33" s="37"/>
      <c r="O33" s="37"/>
      <c r="P33" s="120"/>
      <c r="Q33" s="37"/>
      <c r="R33" s="37"/>
      <c r="S33" s="37"/>
      <c r="T33" s="37"/>
      <c r="U33" s="37"/>
      <c r="V33" s="37"/>
      <c r="W33" s="37"/>
      <c r="X33" s="37"/>
      <c r="Y33" s="37"/>
      <c r="Z33" s="37"/>
      <c r="AA33" s="37"/>
      <c r="AB33" s="37"/>
      <c r="AC33" s="37"/>
      <c r="AD33" s="37"/>
      <c r="AE33" s="37"/>
      <c r="AF33" s="37"/>
    </row>
    <row r="34" spans="1:32" s="36" customFormat="1" ht="12.75">
      <c r="A34" s="156"/>
      <c r="B34" s="72" t="s">
        <v>279</v>
      </c>
      <c r="C34" s="73" t="s">
        <v>194</v>
      </c>
      <c r="D34" s="75">
        <v>1</v>
      </c>
      <c r="E34" s="133">
        <v>2009</v>
      </c>
      <c r="F34" s="75" t="s">
        <v>280</v>
      </c>
      <c r="G34" s="71" t="s">
        <v>281</v>
      </c>
      <c r="H34" s="49">
        <v>22701975</v>
      </c>
      <c r="I34" s="50">
        <f>(H34*0.079)+H34</f>
        <v>24495431.025</v>
      </c>
      <c r="J34" s="141">
        <v>3500000</v>
      </c>
      <c r="K34" s="143">
        <f>I34-J34</f>
        <v>20995431.025</v>
      </c>
      <c r="M34" s="37"/>
      <c r="N34" s="37"/>
      <c r="O34" s="37"/>
      <c r="P34" s="120"/>
      <c r="Q34" s="37"/>
      <c r="R34" s="37"/>
      <c r="S34" s="37"/>
      <c r="T34" s="37"/>
      <c r="U34" s="37"/>
      <c r="V34" s="37"/>
      <c r="W34" s="37"/>
      <c r="X34" s="37"/>
      <c r="Y34" s="37"/>
      <c r="Z34" s="37"/>
      <c r="AA34" s="37"/>
      <c r="AB34" s="37"/>
      <c r="AC34" s="37"/>
      <c r="AD34" s="37"/>
      <c r="AE34" s="37"/>
      <c r="AF34" s="37"/>
    </row>
    <row r="35" spans="1:32" s="36" customFormat="1" ht="12.75">
      <c r="A35" s="156"/>
      <c r="B35" s="72" t="s">
        <v>279</v>
      </c>
      <c r="C35" s="73" t="s">
        <v>194</v>
      </c>
      <c r="D35" s="75">
        <v>1</v>
      </c>
      <c r="E35" s="133">
        <v>2008</v>
      </c>
      <c r="F35" s="75"/>
      <c r="G35" s="71" t="s">
        <v>282</v>
      </c>
      <c r="H35" s="49">
        <v>22701976</v>
      </c>
      <c r="I35" s="50">
        <f>(H35*0.079)+H35</f>
        <v>24495432.104</v>
      </c>
      <c r="J35" s="141">
        <v>3500000</v>
      </c>
      <c r="K35" s="143">
        <f>I35-J35</f>
        <v>20995432.104</v>
      </c>
      <c r="M35" s="37"/>
      <c r="N35" s="37"/>
      <c r="O35" s="37"/>
      <c r="P35" s="120"/>
      <c r="Q35" s="37"/>
      <c r="R35" s="37"/>
      <c r="S35" s="37"/>
      <c r="T35" s="37"/>
      <c r="U35" s="37"/>
      <c r="V35" s="37"/>
      <c r="W35" s="37"/>
      <c r="X35" s="37"/>
      <c r="Y35" s="37"/>
      <c r="Z35" s="37"/>
      <c r="AA35" s="37"/>
      <c r="AB35" s="37"/>
      <c r="AC35" s="37"/>
      <c r="AD35" s="37"/>
      <c r="AE35" s="37"/>
      <c r="AF35" s="37"/>
    </row>
    <row r="36" spans="1:32" s="36" customFormat="1" ht="12.75">
      <c r="A36" s="156"/>
      <c r="B36" s="20" t="s">
        <v>161</v>
      </c>
      <c r="C36" s="20"/>
      <c r="D36" s="34">
        <f>SUM(D37:D37)</f>
        <v>1</v>
      </c>
      <c r="E36" s="34"/>
      <c r="F36" s="34"/>
      <c r="G36" s="34"/>
      <c r="H36" s="35"/>
      <c r="I36" s="35"/>
      <c r="J36" s="140"/>
      <c r="K36" s="140">
        <f>SUM(K37:K37)</f>
        <v>24495431.025</v>
      </c>
      <c r="M36" s="37"/>
      <c r="N36" s="37"/>
      <c r="O36" s="37"/>
      <c r="P36" s="120"/>
      <c r="Q36" s="37"/>
      <c r="R36" s="37"/>
      <c r="S36" s="37"/>
      <c r="T36" s="37"/>
      <c r="U36" s="37"/>
      <c r="V36" s="37"/>
      <c r="W36" s="37"/>
      <c r="X36" s="37"/>
      <c r="Y36" s="37"/>
      <c r="Z36" s="37"/>
      <c r="AA36" s="37"/>
      <c r="AB36" s="37"/>
      <c r="AC36" s="37"/>
      <c r="AD36" s="37"/>
      <c r="AE36" s="37"/>
      <c r="AF36" s="37"/>
    </row>
    <row r="37" spans="1:16" s="37" customFormat="1" ht="12.75">
      <c r="A37" s="157"/>
      <c r="B37" s="46" t="s">
        <v>154</v>
      </c>
      <c r="C37" s="73" t="s">
        <v>194</v>
      </c>
      <c r="D37" s="48">
        <v>1</v>
      </c>
      <c r="E37" s="66">
        <v>2009</v>
      </c>
      <c r="F37" s="65">
        <v>1293</v>
      </c>
      <c r="G37" s="66">
        <v>1293</v>
      </c>
      <c r="H37" s="49">
        <v>22701975</v>
      </c>
      <c r="I37" s="50">
        <f>(H37*0.079)+H37</f>
        <v>24495431.025</v>
      </c>
      <c r="J37" s="168"/>
      <c r="K37" s="141">
        <f>I37-J37</f>
        <v>24495431.025</v>
      </c>
      <c r="P37" s="120"/>
    </row>
    <row r="38" spans="1:32" s="36" customFormat="1" ht="12.75">
      <c r="A38" s="156"/>
      <c r="B38" s="20" t="s">
        <v>162</v>
      </c>
      <c r="C38" s="20"/>
      <c r="D38" s="34">
        <f>SUM(D39:D40)</f>
        <v>2</v>
      </c>
      <c r="E38" s="34"/>
      <c r="F38" s="34"/>
      <c r="G38" s="34"/>
      <c r="H38" s="35"/>
      <c r="I38" s="35"/>
      <c r="J38" s="140"/>
      <c r="K38" s="140">
        <f>SUM(K39:K40)</f>
        <v>41990862.05</v>
      </c>
      <c r="M38" s="37"/>
      <c r="N38" s="37"/>
      <c r="O38" s="37"/>
      <c r="P38" s="120"/>
      <c r="Q38" s="37"/>
      <c r="R38" s="37"/>
      <c r="S38" s="37"/>
      <c r="T38" s="37"/>
      <c r="U38" s="37"/>
      <c r="V38" s="37"/>
      <c r="W38" s="37"/>
      <c r="X38" s="37"/>
      <c r="Y38" s="37"/>
      <c r="Z38" s="37"/>
      <c r="AA38" s="37"/>
      <c r="AB38" s="37"/>
      <c r="AC38" s="37"/>
      <c r="AD38" s="37"/>
      <c r="AE38" s="37"/>
      <c r="AF38" s="37"/>
    </row>
    <row r="39" spans="1:16" s="37" customFormat="1" ht="12.75">
      <c r="A39" s="157"/>
      <c r="B39" s="79" t="s">
        <v>60</v>
      </c>
      <c r="C39" s="73" t="s">
        <v>194</v>
      </c>
      <c r="D39" s="65">
        <v>1</v>
      </c>
      <c r="E39" s="66">
        <v>2006</v>
      </c>
      <c r="F39" s="65" t="s">
        <v>61</v>
      </c>
      <c r="G39" s="65" t="s">
        <v>61</v>
      </c>
      <c r="H39" s="49">
        <v>22701975</v>
      </c>
      <c r="I39" s="50">
        <f>(H39*0.079)+H39</f>
        <v>24495431.025</v>
      </c>
      <c r="J39" s="141">
        <v>3500000</v>
      </c>
      <c r="K39" s="143">
        <f>I39-J39</f>
        <v>20995431.025</v>
      </c>
      <c r="P39" s="120"/>
    </row>
    <row r="40" spans="1:16" s="37" customFormat="1" ht="12.75">
      <c r="A40" s="157"/>
      <c r="B40" s="79" t="s">
        <v>60</v>
      </c>
      <c r="C40" s="73" t="s">
        <v>194</v>
      </c>
      <c r="D40" s="65">
        <v>1</v>
      </c>
      <c r="E40" s="66">
        <v>2006</v>
      </c>
      <c r="F40" s="65" t="s">
        <v>62</v>
      </c>
      <c r="G40" s="65" t="s">
        <v>62</v>
      </c>
      <c r="H40" s="49">
        <v>22701975</v>
      </c>
      <c r="I40" s="50">
        <f>(H40*0.079)+H40</f>
        <v>24495431.025</v>
      </c>
      <c r="J40" s="141">
        <v>3500000</v>
      </c>
      <c r="K40" s="143">
        <f>I40-J40</f>
        <v>20995431.025</v>
      </c>
      <c r="P40" s="120"/>
    </row>
    <row r="41" spans="1:32" s="36" customFormat="1" ht="12.75">
      <c r="A41" s="156"/>
      <c r="B41" s="20" t="s">
        <v>163</v>
      </c>
      <c r="C41" s="20"/>
      <c r="D41" s="34">
        <f>SUM(D42:D44)</f>
        <v>3</v>
      </c>
      <c r="E41" s="34"/>
      <c r="F41" s="34"/>
      <c r="G41" s="34"/>
      <c r="H41" s="35"/>
      <c r="I41" s="35"/>
      <c r="J41" s="140"/>
      <c r="K41" s="140">
        <f>SUM(K42:K44)</f>
        <v>66486293.074999996</v>
      </c>
      <c r="M41" s="37"/>
      <c r="N41" s="37"/>
      <c r="O41" s="37"/>
      <c r="P41" s="120"/>
      <c r="Q41" s="37"/>
      <c r="R41" s="37"/>
      <c r="S41" s="37"/>
      <c r="T41" s="37"/>
      <c r="U41" s="37"/>
      <c r="V41" s="37"/>
      <c r="W41" s="37"/>
      <c r="X41" s="37"/>
      <c r="Y41" s="37"/>
      <c r="Z41" s="37"/>
      <c r="AA41" s="37"/>
      <c r="AB41" s="37"/>
      <c r="AC41" s="37"/>
      <c r="AD41" s="37"/>
      <c r="AE41" s="37"/>
      <c r="AF41" s="37"/>
    </row>
    <row r="42" spans="1:32" s="36" customFormat="1" ht="12.75">
      <c r="A42" s="156"/>
      <c r="B42" s="72" t="s">
        <v>15</v>
      </c>
      <c r="C42" s="73" t="s">
        <v>194</v>
      </c>
      <c r="D42" s="48">
        <v>1</v>
      </c>
      <c r="E42" s="66">
        <v>2009</v>
      </c>
      <c r="F42" s="65">
        <v>1242</v>
      </c>
      <c r="G42" s="66">
        <v>1242</v>
      </c>
      <c r="H42" s="49">
        <v>22701975</v>
      </c>
      <c r="I42" s="50">
        <f>(H42*0.079)+H42</f>
        <v>24495431.025</v>
      </c>
      <c r="J42" s="141">
        <v>3500000</v>
      </c>
      <c r="K42" s="143">
        <f>I42-J42</f>
        <v>20995431.025</v>
      </c>
      <c r="M42" s="37"/>
      <c r="N42" s="37"/>
      <c r="O42" s="37"/>
      <c r="P42" s="120"/>
      <c r="Q42" s="37"/>
      <c r="R42" s="37"/>
      <c r="S42" s="37"/>
      <c r="T42" s="37"/>
      <c r="U42" s="37"/>
      <c r="V42" s="37"/>
      <c r="W42" s="37"/>
      <c r="X42" s="37"/>
      <c r="Y42" s="37"/>
      <c r="Z42" s="37"/>
      <c r="AA42" s="37"/>
      <c r="AB42" s="37"/>
      <c r="AC42" s="37"/>
      <c r="AD42" s="37"/>
      <c r="AE42" s="37"/>
      <c r="AF42" s="37"/>
    </row>
    <row r="43" spans="1:32" s="36" customFormat="1" ht="12.75">
      <c r="A43" s="156"/>
      <c r="B43" s="72" t="s">
        <v>15</v>
      </c>
      <c r="C43" s="73" t="s">
        <v>194</v>
      </c>
      <c r="D43" s="48">
        <v>1</v>
      </c>
      <c r="E43" s="66">
        <v>2009</v>
      </c>
      <c r="F43" s="65">
        <v>1297</v>
      </c>
      <c r="G43" s="66">
        <v>1297</v>
      </c>
      <c r="H43" s="49">
        <v>22701975</v>
      </c>
      <c r="I43" s="50">
        <f>(H43*0.079)+H43</f>
        <v>24495431.025</v>
      </c>
      <c r="J43" s="141">
        <v>3500000</v>
      </c>
      <c r="K43" s="143">
        <f>I43-J43</f>
        <v>20995431.025</v>
      </c>
      <c r="M43" s="37"/>
      <c r="N43" s="37"/>
      <c r="O43" s="37"/>
      <c r="P43" s="120"/>
      <c r="Q43" s="37"/>
      <c r="R43" s="37"/>
      <c r="S43" s="37"/>
      <c r="T43" s="37"/>
      <c r="U43" s="37"/>
      <c r="V43" s="37"/>
      <c r="W43" s="37"/>
      <c r="X43" s="37"/>
      <c r="Y43" s="37"/>
      <c r="Z43" s="37"/>
      <c r="AA43" s="37"/>
      <c r="AB43" s="37"/>
      <c r="AC43" s="37"/>
      <c r="AD43" s="37"/>
      <c r="AE43" s="37"/>
      <c r="AF43" s="37"/>
    </row>
    <row r="44" spans="1:16" s="37" customFormat="1" ht="12.75">
      <c r="A44" s="157"/>
      <c r="B44" s="169" t="s">
        <v>15</v>
      </c>
      <c r="C44" s="128" t="s">
        <v>189</v>
      </c>
      <c r="D44" s="129">
        <v>1</v>
      </c>
      <c r="E44" s="130"/>
      <c r="F44" s="129"/>
      <c r="G44" s="131"/>
      <c r="H44" s="170">
        <v>22701975</v>
      </c>
      <c r="I44" s="132">
        <f>(H44*0.079)+H44</f>
        <v>24495431.025</v>
      </c>
      <c r="J44" s="142">
        <v>0</v>
      </c>
      <c r="K44" s="142">
        <f>I44-J44</f>
        <v>24495431.025</v>
      </c>
      <c r="P44" s="120"/>
    </row>
    <row r="45" spans="1:32" s="36" customFormat="1" ht="12.75">
      <c r="A45" s="156"/>
      <c r="B45" s="20" t="s">
        <v>164</v>
      </c>
      <c r="C45" s="20"/>
      <c r="D45" s="34">
        <f>SUM(D46:D48)</f>
        <v>3</v>
      </c>
      <c r="E45" s="34"/>
      <c r="F45" s="34"/>
      <c r="G45" s="34"/>
      <c r="H45" s="35"/>
      <c r="I45" s="35"/>
      <c r="J45" s="140"/>
      <c r="K45" s="140">
        <f>SUM(K46:K48)</f>
        <v>62986293.074999996</v>
      </c>
      <c r="M45" s="37"/>
      <c r="N45" s="37"/>
      <c r="O45" s="37"/>
      <c r="P45" s="120"/>
      <c r="Q45" s="37"/>
      <c r="R45" s="37"/>
      <c r="S45" s="37"/>
      <c r="T45" s="37"/>
      <c r="U45" s="37"/>
      <c r="V45" s="37"/>
      <c r="W45" s="37"/>
      <c r="X45" s="37"/>
      <c r="Y45" s="37"/>
      <c r="Z45" s="37"/>
      <c r="AA45" s="37"/>
      <c r="AB45" s="37"/>
      <c r="AC45" s="37"/>
      <c r="AD45" s="37"/>
      <c r="AE45" s="37"/>
      <c r="AF45" s="37"/>
    </row>
    <row r="46" spans="1:32" s="36" customFormat="1" ht="12.75">
      <c r="A46" s="156"/>
      <c r="B46" s="72" t="s">
        <v>16</v>
      </c>
      <c r="C46" s="73" t="s">
        <v>194</v>
      </c>
      <c r="D46" s="48">
        <v>1</v>
      </c>
      <c r="E46" s="48">
        <v>2008</v>
      </c>
      <c r="F46" s="48">
        <v>490081</v>
      </c>
      <c r="G46" s="48">
        <v>1208</v>
      </c>
      <c r="H46" s="49">
        <v>22701975</v>
      </c>
      <c r="I46" s="50">
        <f>(H46*0.079)+H46</f>
        <v>24495431.025</v>
      </c>
      <c r="J46" s="141">
        <v>3500000</v>
      </c>
      <c r="K46" s="143">
        <f>I46-J46</f>
        <v>20995431.025</v>
      </c>
      <c r="M46" s="37"/>
      <c r="N46" s="37"/>
      <c r="O46" s="37"/>
      <c r="P46" s="120"/>
      <c r="Q46" s="37"/>
      <c r="R46" s="37"/>
      <c r="S46" s="37"/>
      <c r="T46" s="37"/>
      <c r="U46" s="37"/>
      <c r="V46" s="37"/>
      <c r="W46" s="37"/>
      <c r="X46" s="37"/>
      <c r="Y46" s="37"/>
      <c r="Z46" s="37"/>
      <c r="AA46" s="37"/>
      <c r="AB46" s="37"/>
      <c r="AC46" s="37"/>
      <c r="AD46" s="37"/>
      <c r="AE46" s="37"/>
      <c r="AF46" s="37"/>
    </row>
    <row r="47" spans="1:32" s="36" customFormat="1" ht="12.75">
      <c r="A47" s="156"/>
      <c r="B47" s="72" t="s">
        <v>16</v>
      </c>
      <c r="C47" s="73" t="s">
        <v>194</v>
      </c>
      <c r="D47" s="48">
        <v>1</v>
      </c>
      <c r="E47" s="48">
        <v>2009</v>
      </c>
      <c r="F47" s="48">
        <v>490141</v>
      </c>
      <c r="G47" s="48">
        <v>1294</v>
      </c>
      <c r="H47" s="49">
        <v>22701975</v>
      </c>
      <c r="I47" s="50">
        <f>(H47*0.079)+H47</f>
        <v>24495431.025</v>
      </c>
      <c r="J47" s="141">
        <v>3500000</v>
      </c>
      <c r="K47" s="143">
        <f>I47-J47</f>
        <v>20995431.025</v>
      </c>
      <c r="M47" s="37"/>
      <c r="N47" s="37"/>
      <c r="O47" s="37"/>
      <c r="P47" s="120"/>
      <c r="Q47" s="37"/>
      <c r="R47" s="37"/>
      <c r="S47" s="37"/>
      <c r="T47" s="37"/>
      <c r="U47" s="37"/>
      <c r="V47" s="37"/>
      <c r="W47" s="37"/>
      <c r="X47" s="37"/>
      <c r="Y47" s="37"/>
      <c r="Z47" s="37"/>
      <c r="AA47" s="37"/>
      <c r="AB47" s="37"/>
      <c r="AC47" s="37"/>
      <c r="AD47" s="37"/>
      <c r="AE47" s="37"/>
      <c r="AF47" s="37"/>
    </row>
    <row r="48" spans="1:32" s="36" customFormat="1" ht="12.75">
      <c r="A48" s="156"/>
      <c r="B48" s="72" t="s">
        <v>16</v>
      </c>
      <c r="C48" s="73" t="s">
        <v>194</v>
      </c>
      <c r="D48" s="48">
        <v>1</v>
      </c>
      <c r="E48" s="48">
        <v>2009</v>
      </c>
      <c r="F48" s="48">
        <v>490140</v>
      </c>
      <c r="G48" s="48">
        <v>1296</v>
      </c>
      <c r="H48" s="49">
        <v>22701975</v>
      </c>
      <c r="I48" s="50">
        <f>(H48*0.079)+H48</f>
        <v>24495431.025</v>
      </c>
      <c r="J48" s="141">
        <v>3500000</v>
      </c>
      <c r="K48" s="143">
        <f>I48-J48</f>
        <v>20995431.025</v>
      </c>
      <c r="M48" s="37"/>
      <c r="N48" s="37"/>
      <c r="O48" s="37"/>
      <c r="P48" s="120"/>
      <c r="Q48" s="37"/>
      <c r="R48" s="37"/>
      <c r="S48" s="37"/>
      <c r="T48" s="37"/>
      <c r="U48" s="37"/>
      <c r="V48" s="37"/>
      <c r="W48" s="37"/>
      <c r="X48" s="37"/>
      <c r="Y48" s="37"/>
      <c r="Z48" s="37"/>
      <c r="AA48" s="37"/>
      <c r="AB48" s="37"/>
      <c r="AC48" s="37"/>
      <c r="AD48" s="37"/>
      <c r="AE48" s="37"/>
      <c r="AF48" s="37"/>
    </row>
    <row r="49" spans="1:32" s="36" customFormat="1" ht="12.75">
      <c r="A49" s="156"/>
      <c r="B49" s="20" t="s">
        <v>51</v>
      </c>
      <c r="C49" s="20"/>
      <c r="D49" s="34">
        <f>SUM(D50:D51)</f>
        <v>2</v>
      </c>
      <c r="E49" s="34"/>
      <c r="F49" s="34"/>
      <c r="G49" s="34"/>
      <c r="H49" s="35"/>
      <c r="I49" s="35"/>
      <c r="J49" s="140"/>
      <c r="K49" s="140">
        <f>SUM(K50:K51)</f>
        <v>22999475.844</v>
      </c>
      <c r="M49" s="37"/>
      <c r="N49" s="37"/>
      <c r="O49" s="37"/>
      <c r="P49" s="126"/>
      <c r="Q49" s="37"/>
      <c r="R49" s="37"/>
      <c r="S49" s="37"/>
      <c r="T49" s="37"/>
      <c r="U49" s="37"/>
      <c r="V49" s="37"/>
      <c r="W49" s="37"/>
      <c r="X49" s="37"/>
      <c r="Y49" s="37"/>
      <c r="Z49" s="37"/>
      <c r="AA49" s="37"/>
      <c r="AB49" s="37"/>
      <c r="AC49" s="37"/>
      <c r="AD49" s="37"/>
      <c r="AE49" s="37"/>
      <c r="AF49" s="37"/>
    </row>
    <row r="50" spans="1:16" s="37" customFormat="1" ht="12.75">
      <c r="A50" s="157"/>
      <c r="B50" s="63" t="s">
        <v>51</v>
      </c>
      <c r="C50" s="80" t="s">
        <v>52</v>
      </c>
      <c r="D50" s="48">
        <v>1</v>
      </c>
      <c r="E50" s="48">
        <v>2004</v>
      </c>
      <c r="F50" s="175" t="s">
        <v>258</v>
      </c>
      <c r="G50" s="176"/>
      <c r="H50" s="50">
        <v>13901518</v>
      </c>
      <c r="I50" s="50">
        <f>(H50*0.079)+H50</f>
        <v>14999737.922</v>
      </c>
      <c r="J50" s="141">
        <v>3500000</v>
      </c>
      <c r="K50" s="141">
        <f>I50-J50</f>
        <v>11499737.922</v>
      </c>
      <c r="P50" s="126"/>
    </row>
    <row r="51" spans="1:16" s="37" customFormat="1" ht="12.75">
      <c r="A51" s="157"/>
      <c r="B51" s="63" t="s">
        <v>51</v>
      </c>
      <c r="C51" s="80" t="s">
        <v>52</v>
      </c>
      <c r="D51" s="48">
        <v>1</v>
      </c>
      <c r="E51" s="48">
        <v>2004</v>
      </c>
      <c r="F51" s="48">
        <v>377323</v>
      </c>
      <c r="G51" s="48">
        <v>377323</v>
      </c>
      <c r="H51" s="50">
        <v>13901518</v>
      </c>
      <c r="I51" s="50">
        <f>(H51*0.079)+H51</f>
        <v>14999737.922</v>
      </c>
      <c r="J51" s="141">
        <v>3500000</v>
      </c>
      <c r="K51" s="141">
        <f>I51-J51</f>
        <v>11499737.922</v>
      </c>
      <c r="P51" s="126"/>
    </row>
    <row r="52" spans="1:32" s="36" customFormat="1" ht="12.75">
      <c r="A52" s="156"/>
      <c r="B52" s="20" t="s">
        <v>167</v>
      </c>
      <c r="C52" s="20"/>
      <c r="D52" s="34">
        <f>SUM(D53:D53)</f>
        <v>1</v>
      </c>
      <c r="E52" s="34"/>
      <c r="F52" s="34"/>
      <c r="G52" s="34"/>
      <c r="H52" s="35"/>
      <c r="I52" s="35"/>
      <c r="J52" s="140"/>
      <c r="K52" s="140">
        <f>SUM(K53:K53)</f>
        <v>20995433</v>
      </c>
      <c r="M52" s="37"/>
      <c r="N52" s="37"/>
      <c r="O52" s="37"/>
      <c r="P52" s="126"/>
      <c r="Q52" s="37"/>
      <c r="R52" s="37"/>
      <c r="S52" s="37"/>
      <c r="T52" s="37"/>
      <c r="U52" s="37"/>
      <c r="V52" s="37"/>
      <c r="W52" s="37"/>
      <c r="X52" s="37"/>
      <c r="Y52" s="37"/>
      <c r="Z52" s="37"/>
      <c r="AA52" s="37"/>
      <c r="AB52" s="37"/>
      <c r="AC52" s="37"/>
      <c r="AD52" s="37"/>
      <c r="AE52" s="37"/>
      <c r="AF52" s="37"/>
    </row>
    <row r="53" spans="1:32" s="36" customFormat="1" ht="12.75">
      <c r="A53" s="156"/>
      <c r="B53" s="46" t="s">
        <v>72</v>
      </c>
      <c r="C53" s="73" t="s">
        <v>194</v>
      </c>
      <c r="D53" s="69">
        <v>1</v>
      </c>
      <c r="E53" s="70">
        <v>2007</v>
      </c>
      <c r="F53" s="69">
        <v>1148</v>
      </c>
      <c r="G53" s="71" t="s">
        <v>73</v>
      </c>
      <c r="H53" s="49">
        <v>22701975</v>
      </c>
      <c r="I53" s="50">
        <f>(H53*0.079)+H53</f>
        <v>24495431.025</v>
      </c>
      <c r="J53" s="141">
        <v>3500000</v>
      </c>
      <c r="K53" s="143">
        <v>20995433</v>
      </c>
      <c r="M53" s="37"/>
      <c r="N53" s="37"/>
      <c r="O53" s="37"/>
      <c r="P53" s="126"/>
      <c r="Q53" s="37"/>
      <c r="R53" s="37"/>
      <c r="S53" s="37"/>
      <c r="T53" s="37"/>
      <c r="U53" s="37"/>
      <c r="V53" s="37"/>
      <c r="W53" s="37"/>
      <c r="X53" s="37"/>
      <c r="Y53" s="37"/>
      <c r="Z53" s="37"/>
      <c r="AA53" s="37"/>
      <c r="AB53" s="37"/>
      <c r="AC53" s="37"/>
      <c r="AD53" s="37"/>
      <c r="AE53" s="37"/>
      <c r="AF53" s="37"/>
    </row>
    <row r="54" spans="1:32" s="36" customFormat="1" ht="12.75">
      <c r="A54" s="156"/>
      <c r="B54" s="20" t="s">
        <v>168</v>
      </c>
      <c r="C54" s="20"/>
      <c r="D54" s="34">
        <f>SUM(D55:D68)</f>
        <v>14</v>
      </c>
      <c r="E54" s="34"/>
      <c r="F54" s="34"/>
      <c r="G54" s="34"/>
      <c r="H54" s="35"/>
      <c r="I54" s="35"/>
      <c r="J54" s="140"/>
      <c r="K54" s="140">
        <f>SUM(K55:K68)</f>
        <v>271113006.8</v>
      </c>
      <c r="M54" s="37"/>
      <c r="N54" s="37"/>
      <c r="O54" s="37"/>
      <c r="P54" s="126"/>
      <c r="Q54" s="37"/>
      <c r="R54" s="37"/>
      <c r="S54" s="37"/>
      <c r="T54" s="37"/>
      <c r="U54" s="37"/>
      <c r="V54" s="37"/>
      <c r="W54" s="37"/>
      <c r="X54" s="37"/>
      <c r="Y54" s="37"/>
      <c r="Z54" s="37"/>
      <c r="AA54" s="37"/>
      <c r="AB54" s="37"/>
      <c r="AC54" s="37"/>
      <c r="AD54" s="37"/>
      <c r="AE54" s="37"/>
      <c r="AF54" s="37"/>
    </row>
    <row r="55" spans="1:32" s="36" customFormat="1" ht="12.75">
      <c r="A55" s="156"/>
      <c r="B55" s="46" t="s">
        <v>18</v>
      </c>
      <c r="C55" s="73" t="s">
        <v>194</v>
      </c>
      <c r="D55" s="69">
        <v>1</v>
      </c>
      <c r="E55" s="70">
        <v>2007</v>
      </c>
      <c r="F55" s="69">
        <v>1116</v>
      </c>
      <c r="G55" s="71" t="s">
        <v>74</v>
      </c>
      <c r="H55" s="49">
        <v>22701975</v>
      </c>
      <c r="I55" s="50">
        <f aca="true" t="shared" si="0" ref="I55:I68">(H55*0.079)+H55</f>
        <v>24495431.025</v>
      </c>
      <c r="J55" s="141">
        <v>3500000</v>
      </c>
      <c r="K55" s="143">
        <f>+I55-J55</f>
        <v>20995431.025</v>
      </c>
      <c r="M55" s="37"/>
      <c r="N55" s="37"/>
      <c r="O55" s="37"/>
      <c r="P55" s="126"/>
      <c r="Q55" s="37"/>
      <c r="R55" s="37"/>
      <c r="S55" s="37"/>
      <c r="T55" s="37"/>
      <c r="U55" s="37"/>
      <c r="V55" s="37"/>
      <c r="W55" s="37"/>
      <c r="X55" s="37"/>
      <c r="Y55" s="37"/>
      <c r="Z55" s="37"/>
      <c r="AA55" s="37"/>
      <c r="AB55" s="37"/>
      <c r="AC55" s="37"/>
      <c r="AD55" s="37"/>
      <c r="AE55" s="37"/>
      <c r="AF55" s="37"/>
    </row>
    <row r="56" spans="1:32" s="36" customFormat="1" ht="12.75">
      <c r="A56" s="156"/>
      <c r="B56" s="46" t="s">
        <v>18</v>
      </c>
      <c r="C56" s="64" t="s">
        <v>288</v>
      </c>
      <c r="D56" s="69">
        <v>1</v>
      </c>
      <c r="E56" s="70">
        <v>2005</v>
      </c>
      <c r="F56" s="69">
        <v>1096</v>
      </c>
      <c r="G56" s="71" t="s">
        <v>55</v>
      </c>
      <c r="H56" s="50">
        <v>23982725</v>
      </c>
      <c r="I56" s="50">
        <f t="shared" si="0"/>
        <v>25877360.275</v>
      </c>
      <c r="J56" s="141">
        <v>7000000</v>
      </c>
      <c r="K56" s="143">
        <f>I56-J56</f>
        <v>18877360.275</v>
      </c>
      <c r="M56" s="37"/>
      <c r="N56" s="37"/>
      <c r="O56" s="37"/>
      <c r="P56" s="126"/>
      <c r="Q56" s="37"/>
      <c r="R56" s="37"/>
      <c r="S56" s="37"/>
      <c r="T56" s="37"/>
      <c r="U56" s="37"/>
      <c r="V56" s="37"/>
      <c r="W56" s="37"/>
      <c r="X56" s="37"/>
      <c r="Y56" s="37"/>
      <c r="Z56" s="37"/>
      <c r="AA56" s="37"/>
      <c r="AB56" s="37"/>
      <c r="AC56" s="37"/>
      <c r="AD56" s="37"/>
      <c r="AE56" s="37"/>
      <c r="AF56" s="37"/>
    </row>
    <row r="57" spans="1:32" s="36" customFormat="1" ht="12.75">
      <c r="A57" s="156"/>
      <c r="B57" s="46" t="s">
        <v>18</v>
      </c>
      <c r="C57" s="64" t="s">
        <v>288</v>
      </c>
      <c r="D57" s="69">
        <v>1</v>
      </c>
      <c r="E57" s="70">
        <v>2005</v>
      </c>
      <c r="F57" s="69">
        <v>1095</v>
      </c>
      <c r="G57" s="71" t="s">
        <v>56</v>
      </c>
      <c r="H57" s="50">
        <v>23982725</v>
      </c>
      <c r="I57" s="50">
        <f t="shared" si="0"/>
        <v>25877360.275</v>
      </c>
      <c r="J57" s="141">
        <v>7000000</v>
      </c>
      <c r="K57" s="143">
        <f>I57-J57</f>
        <v>18877360.275</v>
      </c>
      <c r="M57" s="37"/>
      <c r="N57" s="37"/>
      <c r="O57" s="37"/>
      <c r="P57" s="126"/>
      <c r="Q57" s="37"/>
      <c r="R57" s="37"/>
      <c r="S57" s="37"/>
      <c r="T57" s="37"/>
      <c r="U57" s="37"/>
      <c r="V57" s="37"/>
      <c r="W57" s="37"/>
      <c r="X57" s="37"/>
      <c r="Y57" s="37"/>
      <c r="Z57" s="37"/>
      <c r="AA57" s="37"/>
      <c r="AB57" s="37"/>
      <c r="AC57" s="37"/>
      <c r="AD57" s="37"/>
      <c r="AE57" s="37"/>
      <c r="AF57" s="37"/>
    </row>
    <row r="58" spans="1:32" s="36" customFormat="1" ht="12.75">
      <c r="A58" s="156"/>
      <c r="B58" s="46" t="s">
        <v>18</v>
      </c>
      <c r="C58" s="73" t="s">
        <v>194</v>
      </c>
      <c r="D58" s="69">
        <v>1</v>
      </c>
      <c r="E58" s="70">
        <v>2007</v>
      </c>
      <c r="F58" s="69">
        <v>1126</v>
      </c>
      <c r="G58" s="71" t="s">
        <v>75</v>
      </c>
      <c r="H58" s="49">
        <v>22701975</v>
      </c>
      <c r="I58" s="50">
        <f t="shared" si="0"/>
        <v>24495431.025</v>
      </c>
      <c r="J58" s="141">
        <v>3500000</v>
      </c>
      <c r="K58" s="143">
        <f>I58-J58</f>
        <v>20995431.025</v>
      </c>
      <c r="M58" s="37"/>
      <c r="N58" s="37"/>
      <c r="O58" s="37"/>
      <c r="P58" s="126"/>
      <c r="Q58" s="37"/>
      <c r="R58" s="37"/>
      <c r="S58" s="37"/>
      <c r="T58" s="37"/>
      <c r="U58" s="37"/>
      <c r="V58" s="37"/>
      <c r="W58" s="37"/>
      <c r="X58" s="37"/>
      <c r="Y58" s="37"/>
      <c r="Z58" s="37"/>
      <c r="AA58" s="37"/>
      <c r="AB58" s="37"/>
      <c r="AC58" s="37"/>
      <c r="AD58" s="37"/>
      <c r="AE58" s="37"/>
      <c r="AF58" s="37"/>
    </row>
    <row r="59" spans="1:32" s="36" customFormat="1" ht="12.75">
      <c r="A59" s="156"/>
      <c r="B59" s="46" t="s">
        <v>18</v>
      </c>
      <c r="C59" s="73" t="s">
        <v>194</v>
      </c>
      <c r="D59" s="69">
        <v>1</v>
      </c>
      <c r="E59" s="70">
        <v>2007</v>
      </c>
      <c r="F59" s="69">
        <v>1127</v>
      </c>
      <c r="G59" s="71" t="s">
        <v>76</v>
      </c>
      <c r="H59" s="49">
        <v>22701975</v>
      </c>
      <c r="I59" s="50">
        <f t="shared" si="0"/>
        <v>24495431.025</v>
      </c>
      <c r="J59" s="141">
        <v>3500000</v>
      </c>
      <c r="K59" s="143">
        <f>I59-J59</f>
        <v>20995431.025</v>
      </c>
      <c r="M59" s="37"/>
      <c r="N59" s="37"/>
      <c r="O59" s="37"/>
      <c r="P59" s="126"/>
      <c r="Q59" s="37"/>
      <c r="R59" s="37"/>
      <c r="S59" s="37"/>
      <c r="T59" s="37"/>
      <c r="U59" s="37"/>
      <c r="V59" s="37"/>
      <c r="W59" s="37"/>
      <c r="X59" s="37"/>
      <c r="Y59" s="37"/>
      <c r="Z59" s="37"/>
      <c r="AA59" s="37"/>
      <c r="AB59" s="37"/>
      <c r="AC59" s="37"/>
      <c r="AD59" s="37"/>
      <c r="AE59" s="37"/>
      <c r="AF59" s="37"/>
    </row>
    <row r="60" spans="1:32" s="36" customFormat="1" ht="12.75">
      <c r="A60" s="156"/>
      <c r="B60" s="46" t="s">
        <v>18</v>
      </c>
      <c r="C60" s="64" t="s">
        <v>191</v>
      </c>
      <c r="D60" s="76">
        <v>1</v>
      </c>
      <c r="E60" s="77">
        <v>2007</v>
      </c>
      <c r="F60" s="65">
        <v>1129</v>
      </c>
      <c r="G60" s="77">
        <v>1129</v>
      </c>
      <c r="H60" s="49">
        <v>13668600</v>
      </c>
      <c r="I60" s="50">
        <f t="shared" si="0"/>
        <v>14748419.4</v>
      </c>
      <c r="J60" s="141">
        <v>3700000</v>
      </c>
      <c r="K60" s="143">
        <f>+I60-J60</f>
        <v>11048419.4</v>
      </c>
      <c r="M60" s="37"/>
      <c r="N60" s="37"/>
      <c r="O60" s="37"/>
      <c r="P60" s="126"/>
      <c r="Q60" s="37"/>
      <c r="R60" s="37"/>
      <c r="S60" s="37"/>
      <c r="T60" s="37"/>
      <c r="U60" s="37"/>
      <c r="V60" s="37"/>
      <c r="W60" s="37"/>
      <c r="X60" s="37"/>
      <c r="Y60" s="37"/>
      <c r="Z60" s="37"/>
      <c r="AA60" s="37"/>
      <c r="AB60" s="37"/>
      <c r="AC60" s="37"/>
      <c r="AD60" s="37"/>
      <c r="AE60" s="37"/>
      <c r="AF60" s="37"/>
    </row>
    <row r="61" spans="1:32" s="36" customFormat="1" ht="12.75">
      <c r="A61" s="156"/>
      <c r="B61" s="46" t="s">
        <v>18</v>
      </c>
      <c r="C61" s="64" t="s">
        <v>191</v>
      </c>
      <c r="D61" s="76">
        <v>1</v>
      </c>
      <c r="E61" s="77">
        <v>2007</v>
      </c>
      <c r="F61" s="65">
        <v>1130</v>
      </c>
      <c r="G61" s="77">
        <v>1130</v>
      </c>
      <c r="H61" s="49">
        <v>13668600</v>
      </c>
      <c r="I61" s="50">
        <f t="shared" si="0"/>
        <v>14748419.4</v>
      </c>
      <c r="J61" s="141">
        <v>3700000</v>
      </c>
      <c r="K61" s="143">
        <f>+I61-J61</f>
        <v>11048419.4</v>
      </c>
      <c r="M61" s="37"/>
      <c r="N61" s="37"/>
      <c r="O61" s="37"/>
      <c r="P61" s="126"/>
      <c r="Q61" s="37"/>
      <c r="R61" s="37"/>
      <c r="S61" s="37"/>
      <c r="T61" s="37"/>
      <c r="U61" s="37"/>
      <c r="V61" s="37"/>
      <c r="W61" s="37"/>
      <c r="X61" s="37"/>
      <c r="Y61" s="37"/>
      <c r="Z61" s="37"/>
      <c r="AA61" s="37"/>
      <c r="AB61" s="37"/>
      <c r="AC61" s="37"/>
      <c r="AD61" s="37"/>
      <c r="AE61" s="37"/>
      <c r="AF61" s="37"/>
    </row>
    <row r="62" spans="1:32" s="36" customFormat="1" ht="12.75">
      <c r="A62" s="156"/>
      <c r="B62" s="46" t="s">
        <v>18</v>
      </c>
      <c r="C62" s="73" t="s">
        <v>194</v>
      </c>
      <c r="D62" s="69">
        <v>1</v>
      </c>
      <c r="E62" s="70">
        <v>2007</v>
      </c>
      <c r="F62" s="69">
        <v>1131</v>
      </c>
      <c r="G62" s="71" t="s">
        <v>77</v>
      </c>
      <c r="H62" s="49">
        <v>22701975</v>
      </c>
      <c r="I62" s="50">
        <f t="shared" si="0"/>
        <v>24495431.025</v>
      </c>
      <c r="J62" s="141">
        <v>3500000</v>
      </c>
      <c r="K62" s="143">
        <f>I62-J62</f>
        <v>20995431.025</v>
      </c>
      <c r="M62" s="37"/>
      <c r="N62" s="37"/>
      <c r="O62" s="37"/>
      <c r="P62" s="126"/>
      <c r="Q62" s="37"/>
      <c r="R62" s="37"/>
      <c r="S62" s="37"/>
      <c r="T62" s="37"/>
      <c r="U62" s="37"/>
      <c r="V62" s="37"/>
      <c r="W62" s="37"/>
      <c r="X62" s="37"/>
      <c r="Y62" s="37"/>
      <c r="Z62" s="37"/>
      <c r="AA62" s="37"/>
      <c r="AB62" s="37"/>
      <c r="AC62" s="37"/>
      <c r="AD62" s="37"/>
      <c r="AE62" s="37"/>
      <c r="AF62" s="37"/>
    </row>
    <row r="63" spans="1:32" s="36" customFormat="1" ht="12.75">
      <c r="A63" s="156"/>
      <c r="B63" s="46" t="s">
        <v>18</v>
      </c>
      <c r="C63" s="64" t="s">
        <v>78</v>
      </c>
      <c r="D63" s="69">
        <v>1</v>
      </c>
      <c r="E63" s="70">
        <v>2007</v>
      </c>
      <c r="F63" s="69">
        <v>1152</v>
      </c>
      <c r="G63" s="71" t="s">
        <v>79</v>
      </c>
      <c r="H63" s="50">
        <v>29838750</v>
      </c>
      <c r="I63" s="67">
        <f t="shared" si="0"/>
        <v>32196011.25</v>
      </c>
      <c r="J63" s="143">
        <v>4200000</v>
      </c>
      <c r="K63" s="143">
        <f>I63-J63</f>
        <v>27996011.25</v>
      </c>
      <c r="L63" s="36">
        <f>+K63/1.079</f>
        <v>25946256.950880446</v>
      </c>
      <c r="M63" s="37"/>
      <c r="N63" s="37"/>
      <c r="O63" s="37"/>
      <c r="P63" s="126"/>
      <c r="Q63" s="37"/>
      <c r="R63" s="37"/>
      <c r="S63" s="37"/>
      <c r="T63" s="37"/>
      <c r="U63" s="37"/>
      <c r="V63" s="37"/>
      <c r="W63" s="37"/>
      <c r="X63" s="37"/>
      <c r="Y63" s="37"/>
      <c r="Z63" s="37"/>
      <c r="AA63" s="37"/>
      <c r="AB63" s="37"/>
      <c r="AC63" s="37"/>
      <c r="AD63" s="37"/>
      <c r="AE63" s="37"/>
      <c r="AF63" s="37"/>
    </row>
    <row r="64" spans="1:32" s="36" customFormat="1" ht="12.75">
      <c r="A64" s="156"/>
      <c r="B64" s="46" t="s">
        <v>18</v>
      </c>
      <c r="C64" s="64" t="s">
        <v>78</v>
      </c>
      <c r="D64" s="69">
        <v>1</v>
      </c>
      <c r="E64" s="70">
        <v>2007</v>
      </c>
      <c r="F64" s="69">
        <v>1154</v>
      </c>
      <c r="G64" s="71" t="s">
        <v>80</v>
      </c>
      <c r="H64" s="50">
        <v>29838750</v>
      </c>
      <c r="I64" s="67">
        <f t="shared" si="0"/>
        <v>32196011.25</v>
      </c>
      <c r="J64" s="143">
        <v>4200000</v>
      </c>
      <c r="K64" s="143">
        <f>I64-J64</f>
        <v>27996011.25</v>
      </c>
      <c r="M64" s="37"/>
      <c r="N64" s="37"/>
      <c r="O64" s="37"/>
      <c r="P64" s="126"/>
      <c r="Q64" s="37"/>
      <c r="R64" s="37"/>
      <c r="S64" s="37"/>
      <c r="T64" s="37"/>
      <c r="U64" s="37"/>
      <c r="V64" s="37"/>
      <c r="W64" s="37"/>
      <c r="X64" s="37"/>
      <c r="Y64" s="37"/>
      <c r="Z64" s="37"/>
      <c r="AA64" s="37"/>
      <c r="AB64" s="37"/>
      <c r="AC64" s="37"/>
      <c r="AD64" s="37"/>
      <c r="AE64" s="37"/>
      <c r="AF64" s="37"/>
    </row>
    <row r="65" spans="1:32" s="36" customFormat="1" ht="12.75">
      <c r="A65" s="156"/>
      <c r="B65" s="46" t="s">
        <v>18</v>
      </c>
      <c r="C65" s="73" t="s">
        <v>194</v>
      </c>
      <c r="D65" s="69">
        <v>1</v>
      </c>
      <c r="E65" s="70">
        <v>2008</v>
      </c>
      <c r="F65" s="69">
        <v>1210</v>
      </c>
      <c r="G65" s="71" t="s">
        <v>98</v>
      </c>
      <c r="H65" s="50">
        <v>22701975</v>
      </c>
      <c r="I65" s="50">
        <f t="shared" si="0"/>
        <v>24495431.025</v>
      </c>
      <c r="J65" s="141">
        <v>3500000</v>
      </c>
      <c r="K65" s="143">
        <f>I65-J65</f>
        <v>20995431.025</v>
      </c>
      <c r="M65" s="37"/>
      <c r="N65" s="37"/>
      <c r="O65" s="37"/>
      <c r="P65" s="126"/>
      <c r="Q65" s="37"/>
      <c r="R65" s="37"/>
      <c r="S65" s="37"/>
      <c r="T65" s="37"/>
      <c r="U65" s="37"/>
      <c r="V65" s="37"/>
      <c r="W65" s="37"/>
      <c r="X65" s="37"/>
      <c r="Y65" s="37"/>
      <c r="Z65" s="37"/>
      <c r="AA65" s="37"/>
      <c r="AB65" s="37"/>
      <c r="AC65" s="37"/>
      <c r="AD65" s="37"/>
      <c r="AE65" s="37"/>
      <c r="AF65" s="37"/>
    </row>
    <row r="66" spans="1:32" s="36" customFormat="1" ht="12.75">
      <c r="A66" s="156"/>
      <c r="B66" s="46" t="s">
        <v>18</v>
      </c>
      <c r="C66" s="64" t="s">
        <v>191</v>
      </c>
      <c r="D66" s="76">
        <v>1</v>
      </c>
      <c r="E66" s="77">
        <v>2007</v>
      </c>
      <c r="F66" s="65">
        <v>1451</v>
      </c>
      <c r="G66" s="77">
        <v>1451</v>
      </c>
      <c r="H66" s="49">
        <v>13668600</v>
      </c>
      <c r="I66" s="50">
        <f t="shared" si="0"/>
        <v>14748419.4</v>
      </c>
      <c r="J66" s="141">
        <v>3700000</v>
      </c>
      <c r="K66" s="143">
        <f>+I66-J66</f>
        <v>11048419.4</v>
      </c>
      <c r="M66" s="37"/>
      <c r="N66" s="37"/>
      <c r="O66" s="37"/>
      <c r="P66" s="120"/>
      <c r="Q66" s="37"/>
      <c r="R66" s="37"/>
      <c r="S66" s="37"/>
      <c r="T66" s="37"/>
      <c r="U66" s="37"/>
      <c r="V66" s="37"/>
      <c r="W66" s="37"/>
      <c r="X66" s="37"/>
      <c r="Y66" s="37"/>
      <c r="Z66" s="37"/>
      <c r="AA66" s="37"/>
      <c r="AB66" s="37"/>
      <c r="AC66" s="37"/>
      <c r="AD66" s="37"/>
      <c r="AE66" s="37"/>
      <c r="AF66" s="37"/>
    </row>
    <row r="67" spans="1:32" s="36" customFormat="1" ht="12.75">
      <c r="A67" s="156"/>
      <c r="B67" s="46" t="s">
        <v>18</v>
      </c>
      <c r="C67" s="78" t="s">
        <v>186</v>
      </c>
      <c r="D67" s="48">
        <v>1</v>
      </c>
      <c r="E67" s="65"/>
      <c r="F67" s="65"/>
      <c r="G67" s="65"/>
      <c r="H67" s="49">
        <v>13668600</v>
      </c>
      <c r="I67" s="50">
        <f t="shared" si="0"/>
        <v>14748419.4</v>
      </c>
      <c r="J67" s="141">
        <v>0</v>
      </c>
      <c r="K67" s="141">
        <f>I67-J67</f>
        <v>14748419.4</v>
      </c>
      <c r="M67" s="37"/>
      <c r="N67" s="37"/>
      <c r="O67" s="37"/>
      <c r="P67" s="120"/>
      <c r="Q67" s="37"/>
      <c r="R67" s="37"/>
      <c r="S67" s="37"/>
      <c r="T67" s="37"/>
      <c r="U67" s="37"/>
      <c r="V67" s="37"/>
      <c r="W67" s="37"/>
      <c r="X67" s="37"/>
      <c r="Y67" s="37"/>
      <c r="Z67" s="37"/>
      <c r="AA67" s="37"/>
      <c r="AB67" s="37"/>
      <c r="AC67" s="37"/>
      <c r="AD67" s="37"/>
      <c r="AE67" s="37"/>
      <c r="AF67" s="37"/>
    </row>
    <row r="68" spans="1:32" s="36" customFormat="1" ht="12.75">
      <c r="A68" s="156"/>
      <c r="B68" s="46" t="s">
        <v>18</v>
      </c>
      <c r="C68" s="47" t="s">
        <v>189</v>
      </c>
      <c r="D68" s="75">
        <v>1</v>
      </c>
      <c r="E68" s="133"/>
      <c r="F68" s="75"/>
      <c r="G68" s="71"/>
      <c r="H68" s="49">
        <v>22701975</v>
      </c>
      <c r="I68" s="50">
        <f t="shared" si="0"/>
        <v>24495431.025</v>
      </c>
      <c r="J68" s="141">
        <v>0</v>
      </c>
      <c r="K68" s="141">
        <f>I68-J68</f>
        <v>24495431.025</v>
      </c>
      <c r="M68" s="37"/>
      <c r="N68" s="37"/>
      <c r="O68" s="37"/>
      <c r="P68" s="120"/>
      <c r="Q68" s="37"/>
      <c r="R68" s="37"/>
      <c r="S68" s="37"/>
      <c r="T68" s="37"/>
      <c r="U68" s="37"/>
      <c r="V68" s="37"/>
      <c r="W68" s="37"/>
      <c r="X68" s="37"/>
      <c r="Y68" s="37"/>
      <c r="Z68" s="37"/>
      <c r="AA68" s="37"/>
      <c r="AB68" s="37"/>
      <c r="AC68" s="37"/>
      <c r="AD68" s="37"/>
      <c r="AE68" s="37"/>
      <c r="AF68" s="37"/>
    </row>
    <row r="69" spans="1:32" s="42" customFormat="1" ht="12.75">
      <c r="A69" s="155">
        <v>171733233</v>
      </c>
      <c r="B69" s="38" t="s">
        <v>206</v>
      </c>
      <c r="C69" s="38"/>
      <c r="D69" s="39">
        <f>+D70+D73+D77+D85+D88+D91+D98+D100+D102</f>
        <v>34</v>
      </c>
      <c r="E69" s="39"/>
      <c r="F69" s="39"/>
      <c r="G69" s="39"/>
      <c r="H69" s="40"/>
      <c r="I69" s="40"/>
      <c r="J69" s="40"/>
      <c r="K69" s="148">
        <f>+K70+K73+K77+K85+K88+K91+K98+K100+K102</f>
        <v>175429911.95</v>
      </c>
      <c r="M69" s="163"/>
      <c r="N69" s="163"/>
      <c r="O69" s="163"/>
      <c r="P69" s="126"/>
      <c r="Q69" s="163"/>
      <c r="R69" s="163"/>
      <c r="S69" s="163"/>
      <c r="T69" s="163"/>
      <c r="U69" s="163"/>
      <c r="V69" s="163"/>
      <c r="W69" s="163"/>
      <c r="X69" s="163"/>
      <c r="Y69" s="163"/>
      <c r="Z69" s="163"/>
      <c r="AA69" s="163"/>
      <c r="AB69" s="163"/>
      <c r="AC69" s="163"/>
      <c r="AD69" s="163"/>
      <c r="AE69" s="163"/>
      <c r="AF69" s="163"/>
    </row>
    <row r="70" spans="1:32" s="83" customFormat="1" ht="12.75">
      <c r="A70" s="158"/>
      <c r="B70" s="20" t="s">
        <v>208</v>
      </c>
      <c r="C70" s="20"/>
      <c r="D70" s="31">
        <v>2</v>
      </c>
      <c r="E70" s="31"/>
      <c r="F70" s="31"/>
      <c r="G70" s="31"/>
      <c r="H70" s="20"/>
      <c r="I70" s="20"/>
      <c r="J70" s="20"/>
      <c r="K70" s="140">
        <f>+K72+K71</f>
        <v>22096838.8</v>
      </c>
      <c r="L70" s="82"/>
      <c r="M70" s="82"/>
      <c r="N70" s="82"/>
      <c r="O70" s="82"/>
      <c r="P70" s="126"/>
      <c r="Q70" s="82"/>
      <c r="R70" s="82"/>
      <c r="S70" s="82"/>
      <c r="T70" s="82"/>
      <c r="U70" s="82"/>
      <c r="V70" s="82"/>
      <c r="W70" s="82"/>
      <c r="X70" s="82"/>
      <c r="Y70" s="82"/>
      <c r="Z70" s="82"/>
      <c r="AA70" s="82"/>
      <c r="AB70" s="82"/>
      <c r="AC70" s="82"/>
      <c r="AD70" s="82"/>
      <c r="AE70" s="82"/>
      <c r="AF70" s="82"/>
    </row>
    <row r="71" spans="1:32" s="83" customFormat="1" ht="12.75">
      <c r="A71" s="158"/>
      <c r="B71" s="84" t="s">
        <v>213</v>
      </c>
      <c r="C71" s="84" t="s">
        <v>191</v>
      </c>
      <c r="D71" s="85">
        <v>1</v>
      </c>
      <c r="E71" s="85" t="s">
        <v>210</v>
      </c>
      <c r="F71" s="85" t="s">
        <v>211</v>
      </c>
      <c r="G71" s="85" t="s">
        <v>211</v>
      </c>
      <c r="H71" s="49">
        <v>13668600</v>
      </c>
      <c r="I71" s="50">
        <f>(H71*0.079)+H71</f>
        <v>14748419.4</v>
      </c>
      <c r="J71" s="141">
        <v>3700000</v>
      </c>
      <c r="K71" s="143">
        <f>+I71-J71</f>
        <v>11048419.4</v>
      </c>
      <c r="L71" s="82"/>
      <c r="M71" s="82"/>
      <c r="N71" s="82"/>
      <c r="O71" s="82"/>
      <c r="P71" s="126"/>
      <c r="Q71" s="82"/>
      <c r="R71" s="82"/>
      <c r="S71" s="82"/>
      <c r="T71" s="82"/>
      <c r="U71" s="82"/>
      <c r="V71" s="82"/>
      <c r="W71" s="82"/>
      <c r="X71" s="82"/>
      <c r="Y71" s="82"/>
      <c r="Z71" s="82"/>
      <c r="AA71" s="82"/>
      <c r="AB71" s="82"/>
      <c r="AC71" s="82"/>
      <c r="AD71" s="82"/>
      <c r="AE71" s="82"/>
      <c r="AF71" s="82"/>
    </row>
    <row r="72" spans="1:32" s="83" customFormat="1" ht="12.75">
      <c r="A72" s="158"/>
      <c r="B72" s="84" t="s">
        <v>213</v>
      </c>
      <c r="C72" s="84" t="s">
        <v>209</v>
      </c>
      <c r="D72" s="85">
        <v>1</v>
      </c>
      <c r="E72" s="85" t="s">
        <v>210</v>
      </c>
      <c r="F72" s="85" t="s">
        <v>212</v>
      </c>
      <c r="G72" s="85" t="s">
        <v>212</v>
      </c>
      <c r="H72" s="49">
        <v>13668600</v>
      </c>
      <c r="I72" s="50">
        <f>(H72*0.079)+H72</f>
        <v>14748419.4</v>
      </c>
      <c r="J72" s="141">
        <v>3700000</v>
      </c>
      <c r="K72" s="143">
        <f>+I72-J72</f>
        <v>11048419.4</v>
      </c>
      <c r="L72" s="82"/>
      <c r="M72" s="82"/>
      <c r="N72" s="82"/>
      <c r="O72" s="82"/>
      <c r="P72" s="126"/>
      <c r="Q72" s="82"/>
      <c r="R72" s="82"/>
      <c r="S72" s="82"/>
      <c r="T72" s="82"/>
      <c r="U72" s="82"/>
      <c r="V72" s="82"/>
      <c r="W72" s="82"/>
      <c r="X72" s="82"/>
      <c r="Y72" s="82"/>
      <c r="Z72" s="82"/>
      <c r="AA72" s="82"/>
      <c r="AB72" s="82"/>
      <c r="AC72" s="82"/>
      <c r="AD72" s="82"/>
      <c r="AE72" s="82"/>
      <c r="AF72" s="82"/>
    </row>
    <row r="73" spans="1:32" s="36" customFormat="1" ht="12.75">
      <c r="A73" s="156"/>
      <c r="B73" s="20" t="s">
        <v>169</v>
      </c>
      <c r="C73" s="20"/>
      <c r="D73" s="34">
        <f>SUM(D74:D76)</f>
        <v>3</v>
      </c>
      <c r="E73" s="34"/>
      <c r="F73" s="34"/>
      <c r="G73" s="34"/>
      <c r="H73" s="35"/>
      <c r="I73" s="35"/>
      <c r="J73" s="140"/>
      <c r="K73" s="140">
        <f>SUM(K74:K76)</f>
        <v>8812004.175</v>
      </c>
      <c r="M73" s="37"/>
      <c r="N73" s="37"/>
      <c r="O73" s="37"/>
      <c r="P73" s="120"/>
      <c r="Q73" s="37"/>
      <c r="R73" s="37"/>
      <c r="S73" s="37"/>
      <c r="T73" s="37"/>
      <c r="U73" s="37"/>
      <c r="V73" s="37"/>
      <c r="W73" s="37"/>
      <c r="X73" s="37"/>
      <c r="Y73" s="37"/>
      <c r="Z73" s="37"/>
      <c r="AA73" s="37"/>
      <c r="AB73" s="37"/>
      <c r="AC73" s="37"/>
      <c r="AD73" s="37"/>
      <c r="AE73" s="37"/>
      <c r="AF73" s="37"/>
    </row>
    <row r="74" spans="1:32" s="36" customFormat="1" ht="12.75">
      <c r="A74" s="156"/>
      <c r="B74" s="84" t="s">
        <v>50</v>
      </c>
      <c r="C74" s="47" t="s">
        <v>190</v>
      </c>
      <c r="D74" s="76">
        <v>1</v>
      </c>
      <c r="E74" s="77">
        <v>2009</v>
      </c>
      <c r="F74" s="65">
        <v>1271</v>
      </c>
      <c r="G74" s="77">
        <v>1271</v>
      </c>
      <c r="H74" s="49">
        <v>2722275</v>
      </c>
      <c r="I74" s="50">
        <f>(H74*0.079)+H74</f>
        <v>2937334.725</v>
      </c>
      <c r="J74" s="141">
        <v>0</v>
      </c>
      <c r="K74" s="143">
        <f>I74-J74</f>
        <v>2937334.725</v>
      </c>
      <c r="M74" s="37"/>
      <c r="N74" s="37"/>
      <c r="O74" s="37"/>
      <c r="P74" s="120"/>
      <c r="Q74" s="37"/>
      <c r="R74" s="37"/>
      <c r="S74" s="37"/>
      <c r="T74" s="37"/>
      <c r="U74" s="37"/>
      <c r="V74" s="37"/>
      <c r="W74" s="37"/>
      <c r="X74" s="37"/>
      <c r="Y74" s="37"/>
      <c r="Z74" s="37"/>
      <c r="AA74" s="37"/>
      <c r="AB74" s="37"/>
      <c r="AC74" s="37"/>
      <c r="AD74" s="37"/>
      <c r="AE74" s="37"/>
      <c r="AF74" s="37"/>
    </row>
    <row r="75" spans="1:32" s="36" customFormat="1" ht="12.75">
      <c r="A75" s="156"/>
      <c r="B75" s="84" t="s">
        <v>50</v>
      </c>
      <c r="C75" s="47" t="s">
        <v>190</v>
      </c>
      <c r="D75" s="76">
        <v>1</v>
      </c>
      <c r="E75" s="77">
        <v>2009</v>
      </c>
      <c r="F75" s="65">
        <v>1317</v>
      </c>
      <c r="G75" s="77">
        <v>1317</v>
      </c>
      <c r="H75" s="49">
        <v>2722275</v>
      </c>
      <c r="I75" s="50">
        <f>(H75*0.079)+H75</f>
        <v>2937334.725</v>
      </c>
      <c r="J75" s="141">
        <v>0</v>
      </c>
      <c r="K75" s="143">
        <f>I75-J75</f>
        <v>2937334.725</v>
      </c>
      <c r="M75" s="37"/>
      <c r="N75" s="37"/>
      <c r="O75" s="37"/>
      <c r="P75" s="120"/>
      <c r="Q75" s="37"/>
      <c r="R75" s="37"/>
      <c r="S75" s="37"/>
      <c r="T75" s="37"/>
      <c r="U75" s="37"/>
      <c r="V75" s="37"/>
      <c r="W75" s="37"/>
      <c r="X75" s="37"/>
      <c r="Y75" s="37"/>
      <c r="Z75" s="37"/>
      <c r="AA75" s="37"/>
      <c r="AB75" s="37"/>
      <c r="AC75" s="37"/>
      <c r="AD75" s="37"/>
      <c r="AE75" s="37"/>
      <c r="AF75" s="37"/>
    </row>
    <row r="76" spans="1:32" s="36" customFormat="1" ht="12.75">
      <c r="A76" s="156"/>
      <c r="B76" s="84" t="s">
        <v>50</v>
      </c>
      <c r="C76" s="47" t="s">
        <v>190</v>
      </c>
      <c r="D76" s="76">
        <v>1</v>
      </c>
      <c r="E76" s="77">
        <v>2009</v>
      </c>
      <c r="F76" s="65">
        <v>1351</v>
      </c>
      <c r="G76" s="77">
        <v>1351</v>
      </c>
      <c r="H76" s="49">
        <v>2722275</v>
      </c>
      <c r="I76" s="50">
        <f>(H76*0.079)+H76</f>
        <v>2937334.725</v>
      </c>
      <c r="J76" s="141">
        <v>0</v>
      </c>
      <c r="K76" s="143">
        <f>I76-J76</f>
        <v>2937334.725</v>
      </c>
      <c r="M76" s="37"/>
      <c r="N76" s="37"/>
      <c r="O76" s="37"/>
      <c r="P76" s="120"/>
      <c r="Q76" s="37"/>
      <c r="R76" s="37"/>
      <c r="S76" s="37"/>
      <c r="T76" s="37"/>
      <c r="U76" s="37"/>
      <c r="V76" s="37"/>
      <c r="W76" s="37"/>
      <c r="X76" s="37"/>
      <c r="Y76" s="37"/>
      <c r="Z76" s="37"/>
      <c r="AA76" s="37"/>
      <c r="AB76" s="37"/>
      <c r="AC76" s="37"/>
      <c r="AD76" s="37"/>
      <c r="AE76" s="37"/>
      <c r="AF76" s="37"/>
    </row>
    <row r="77" spans="1:32" s="36" customFormat="1" ht="12.75">
      <c r="A77" s="156"/>
      <c r="B77" s="20" t="s">
        <v>165</v>
      </c>
      <c r="C77" s="20"/>
      <c r="D77" s="34">
        <f>SUM(D78:D84)</f>
        <v>7</v>
      </c>
      <c r="E77" s="34"/>
      <c r="F77" s="34"/>
      <c r="G77" s="34"/>
      <c r="H77" s="35"/>
      <c r="I77" s="35"/>
      <c r="J77" s="140"/>
      <c r="K77" s="140">
        <f>SUM(K78:K84)</f>
        <v>28672427.750000007</v>
      </c>
      <c r="M77" s="37"/>
      <c r="N77" s="37"/>
      <c r="O77" s="37"/>
      <c r="P77" s="120"/>
      <c r="Q77" s="37"/>
      <c r="R77" s="37"/>
      <c r="S77" s="37"/>
      <c r="T77" s="37"/>
      <c r="U77" s="37"/>
      <c r="V77" s="37"/>
      <c r="W77" s="37"/>
      <c r="X77" s="37"/>
      <c r="Y77" s="37"/>
      <c r="Z77" s="37"/>
      <c r="AA77" s="37"/>
      <c r="AB77" s="37"/>
      <c r="AC77" s="37"/>
      <c r="AD77" s="37"/>
      <c r="AE77" s="37"/>
      <c r="AF77" s="37"/>
    </row>
    <row r="78" spans="1:16" s="37" customFormat="1" ht="12.75">
      <c r="A78" s="157"/>
      <c r="B78" s="63" t="s">
        <v>50</v>
      </c>
      <c r="C78" s="78" t="s">
        <v>191</v>
      </c>
      <c r="D78" s="48">
        <v>1</v>
      </c>
      <c r="E78" s="65">
        <v>2007</v>
      </c>
      <c r="F78" s="65">
        <v>1110</v>
      </c>
      <c r="G78" s="65">
        <v>1110</v>
      </c>
      <c r="H78" s="49">
        <v>13668600</v>
      </c>
      <c r="I78" s="50">
        <f aca="true" t="shared" si="1" ref="I78:I84">(H78*0.079)+H78</f>
        <v>14748419.4</v>
      </c>
      <c r="J78" s="141">
        <v>3700000</v>
      </c>
      <c r="K78" s="141">
        <f>+I78-J78</f>
        <v>11048419.4</v>
      </c>
      <c r="P78" s="120"/>
    </row>
    <row r="79" spans="1:16" s="37" customFormat="1" ht="12.75">
      <c r="A79" s="157"/>
      <c r="B79" s="63" t="s">
        <v>50</v>
      </c>
      <c r="C79" s="47" t="s">
        <v>190</v>
      </c>
      <c r="D79" s="76">
        <v>1</v>
      </c>
      <c r="E79" s="77">
        <v>2009</v>
      </c>
      <c r="F79" s="65">
        <v>1060</v>
      </c>
      <c r="G79" s="77">
        <v>1060</v>
      </c>
      <c r="H79" s="49">
        <v>2722275</v>
      </c>
      <c r="I79" s="50">
        <f t="shared" si="1"/>
        <v>2937334.725</v>
      </c>
      <c r="J79" s="141">
        <v>0</v>
      </c>
      <c r="K79" s="143">
        <f>I79-J79</f>
        <v>2937334.725</v>
      </c>
      <c r="P79" s="120"/>
    </row>
    <row r="80" spans="1:16" s="37" customFormat="1" ht="12.75">
      <c r="A80" s="157"/>
      <c r="B80" s="63" t="s">
        <v>50</v>
      </c>
      <c r="C80" s="47" t="s">
        <v>190</v>
      </c>
      <c r="D80" s="76">
        <v>1</v>
      </c>
      <c r="E80" s="77">
        <v>2009</v>
      </c>
      <c r="F80" s="65">
        <v>1090</v>
      </c>
      <c r="G80" s="77">
        <v>1090</v>
      </c>
      <c r="H80" s="49">
        <v>2722275</v>
      </c>
      <c r="I80" s="50">
        <f t="shared" si="1"/>
        <v>2937334.725</v>
      </c>
      <c r="J80" s="141">
        <v>0</v>
      </c>
      <c r="K80" s="143">
        <f>I80-J80</f>
        <v>2937334.725</v>
      </c>
      <c r="P80" s="120"/>
    </row>
    <row r="81" spans="1:16" s="37" customFormat="1" ht="12.75">
      <c r="A81" s="157"/>
      <c r="B81" s="63" t="s">
        <v>50</v>
      </c>
      <c r="C81" s="47" t="s">
        <v>190</v>
      </c>
      <c r="D81" s="76">
        <v>1</v>
      </c>
      <c r="E81" s="77">
        <v>2009</v>
      </c>
      <c r="F81" s="65">
        <v>1217</v>
      </c>
      <c r="G81" s="77">
        <v>1217</v>
      </c>
      <c r="H81" s="49">
        <v>2722275</v>
      </c>
      <c r="I81" s="50">
        <f t="shared" si="1"/>
        <v>2937334.725</v>
      </c>
      <c r="J81" s="141" t="s">
        <v>277</v>
      </c>
      <c r="K81" s="143">
        <f>+I81</f>
        <v>2937334.725</v>
      </c>
      <c r="P81" s="120"/>
    </row>
    <row r="82" spans="1:32" s="36" customFormat="1" ht="12.75">
      <c r="A82" s="156"/>
      <c r="B82" s="84" t="s">
        <v>50</v>
      </c>
      <c r="C82" s="47" t="s">
        <v>190</v>
      </c>
      <c r="D82" s="76">
        <v>1</v>
      </c>
      <c r="E82" s="77">
        <v>2009</v>
      </c>
      <c r="F82" s="30">
        <v>1226</v>
      </c>
      <c r="G82" s="65">
        <v>1226</v>
      </c>
      <c r="H82" s="49">
        <v>2722275</v>
      </c>
      <c r="I82" s="50">
        <f t="shared" si="1"/>
        <v>2937334.725</v>
      </c>
      <c r="J82" s="141">
        <v>0</v>
      </c>
      <c r="K82" s="143">
        <f>I82-J82</f>
        <v>2937334.725</v>
      </c>
      <c r="M82" s="37"/>
      <c r="N82" s="37"/>
      <c r="O82" s="37"/>
      <c r="P82" s="120"/>
      <c r="Q82" s="37"/>
      <c r="R82" s="37"/>
      <c r="S82" s="37"/>
      <c r="T82" s="37"/>
      <c r="U82" s="37"/>
      <c r="V82" s="37"/>
      <c r="W82" s="37"/>
      <c r="X82" s="37"/>
      <c r="Y82" s="37"/>
      <c r="Z82" s="37"/>
      <c r="AA82" s="37"/>
      <c r="AB82" s="37"/>
      <c r="AC82" s="37"/>
      <c r="AD82" s="37"/>
      <c r="AE82" s="37"/>
      <c r="AF82" s="37"/>
    </row>
    <row r="83" spans="1:32" s="36" customFormat="1" ht="12.75">
      <c r="A83" s="156"/>
      <c r="B83" s="84" t="s">
        <v>50</v>
      </c>
      <c r="C83" s="47" t="s">
        <v>190</v>
      </c>
      <c r="D83" s="76">
        <v>1</v>
      </c>
      <c r="E83" s="77">
        <v>2009</v>
      </c>
      <c r="F83" s="30">
        <v>1223</v>
      </c>
      <c r="G83" s="65">
        <v>1223</v>
      </c>
      <c r="H83" s="49">
        <v>2722275</v>
      </c>
      <c r="I83" s="50">
        <f t="shared" si="1"/>
        <v>2937334.725</v>
      </c>
      <c r="J83" s="141">
        <v>0</v>
      </c>
      <c r="K83" s="143">
        <f>I83-J83</f>
        <v>2937334.725</v>
      </c>
      <c r="M83" s="37"/>
      <c r="N83" s="37"/>
      <c r="O83" s="37"/>
      <c r="P83" s="120"/>
      <c r="Q83" s="37"/>
      <c r="R83" s="37"/>
      <c r="S83" s="37"/>
      <c r="T83" s="37"/>
      <c r="U83" s="37"/>
      <c r="V83" s="37"/>
      <c r="W83" s="37"/>
      <c r="X83" s="37"/>
      <c r="Y83" s="37"/>
      <c r="Z83" s="37"/>
      <c r="AA83" s="37"/>
      <c r="AB83" s="37"/>
      <c r="AC83" s="37"/>
      <c r="AD83" s="37"/>
      <c r="AE83" s="37"/>
      <c r="AF83" s="37"/>
    </row>
    <row r="84" spans="1:32" s="36" customFormat="1" ht="12.75">
      <c r="A84" s="156"/>
      <c r="B84" s="84" t="s">
        <v>50</v>
      </c>
      <c r="C84" s="47" t="s">
        <v>190</v>
      </c>
      <c r="D84" s="76">
        <v>1</v>
      </c>
      <c r="E84" s="77">
        <v>2009</v>
      </c>
      <c r="F84" s="30">
        <v>999</v>
      </c>
      <c r="G84" s="65">
        <v>999</v>
      </c>
      <c r="H84" s="49">
        <v>2722275</v>
      </c>
      <c r="I84" s="50">
        <f t="shared" si="1"/>
        <v>2937334.725</v>
      </c>
      <c r="J84" s="141">
        <v>0</v>
      </c>
      <c r="K84" s="143">
        <f>I84-J84</f>
        <v>2937334.725</v>
      </c>
      <c r="M84" s="37"/>
      <c r="N84" s="37"/>
      <c r="O84" s="37"/>
      <c r="P84" s="120"/>
      <c r="Q84" s="37"/>
      <c r="R84" s="37"/>
      <c r="S84" s="37"/>
      <c r="T84" s="37"/>
      <c r="U84" s="37"/>
      <c r="V84" s="37"/>
      <c r="W84" s="37"/>
      <c r="X84" s="37"/>
      <c r="Y84" s="37"/>
      <c r="Z84" s="37"/>
      <c r="AA84" s="37"/>
      <c r="AB84" s="37"/>
      <c r="AC84" s="37"/>
      <c r="AD84" s="37"/>
      <c r="AE84" s="37"/>
      <c r="AF84" s="37"/>
    </row>
    <row r="85" spans="1:32" s="36" customFormat="1" ht="12.75">
      <c r="A85" s="156"/>
      <c r="B85" s="20" t="s">
        <v>166</v>
      </c>
      <c r="C85" s="20"/>
      <c r="D85" s="34">
        <f>+D86+D87</f>
        <v>2</v>
      </c>
      <c r="E85" s="34"/>
      <c r="F85" s="34"/>
      <c r="G85" s="34"/>
      <c r="H85" s="35"/>
      <c r="I85" s="35"/>
      <c r="J85" s="140"/>
      <c r="K85" s="140">
        <f>+K86+K87</f>
        <v>13985754.125</v>
      </c>
      <c r="M85" s="37"/>
      <c r="N85" s="37"/>
      <c r="O85" s="37"/>
      <c r="P85" s="120"/>
      <c r="Q85" s="37"/>
      <c r="R85" s="37"/>
      <c r="S85" s="37"/>
      <c r="T85" s="37"/>
      <c r="U85" s="37"/>
      <c r="V85" s="37"/>
      <c r="W85" s="37"/>
      <c r="X85" s="37"/>
      <c r="Y85" s="37"/>
      <c r="Z85" s="37"/>
      <c r="AA85" s="37"/>
      <c r="AB85" s="37"/>
      <c r="AC85" s="37"/>
      <c r="AD85" s="37"/>
      <c r="AE85" s="37"/>
      <c r="AF85" s="37"/>
    </row>
    <row r="86" spans="1:32" s="36" customFormat="1" ht="12.75">
      <c r="A86" s="156"/>
      <c r="B86" s="46" t="s">
        <v>50</v>
      </c>
      <c r="C86" s="47" t="s">
        <v>190</v>
      </c>
      <c r="D86" s="76">
        <v>1</v>
      </c>
      <c r="E86" s="77">
        <v>2003</v>
      </c>
      <c r="F86" s="65">
        <v>975</v>
      </c>
      <c r="G86" s="77">
        <v>975</v>
      </c>
      <c r="H86" s="49">
        <v>2722275</v>
      </c>
      <c r="I86" s="50">
        <f>(H86*0.079)+H86</f>
        <v>2937334.725</v>
      </c>
      <c r="J86" s="141">
        <v>0</v>
      </c>
      <c r="K86" s="143">
        <f>I86-J86</f>
        <v>2937334.725</v>
      </c>
      <c r="M86" s="37"/>
      <c r="N86" s="37"/>
      <c r="O86" s="37"/>
      <c r="P86" s="120"/>
      <c r="Q86" s="37"/>
      <c r="R86" s="37"/>
      <c r="S86" s="37"/>
      <c r="T86" s="37"/>
      <c r="U86" s="37"/>
      <c r="V86" s="37"/>
      <c r="W86" s="37"/>
      <c r="X86" s="37"/>
      <c r="Y86" s="37"/>
      <c r="Z86" s="37"/>
      <c r="AA86" s="37"/>
      <c r="AB86" s="37"/>
      <c r="AC86" s="37"/>
      <c r="AD86" s="37"/>
      <c r="AE86" s="37"/>
      <c r="AF86" s="37"/>
    </row>
    <row r="87" spans="1:32" s="36" customFormat="1" ht="12.75">
      <c r="A87" s="156"/>
      <c r="B87" s="46" t="s">
        <v>50</v>
      </c>
      <c r="C87" s="78" t="s">
        <v>191</v>
      </c>
      <c r="D87" s="48">
        <v>1</v>
      </c>
      <c r="E87" s="65">
        <v>2005</v>
      </c>
      <c r="F87" s="65">
        <v>1068</v>
      </c>
      <c r="G87" s="65">
        <v>1068</v>
      </c>
      <c r="H87" s="49">
        <v>13668600</v>
      </c>
      <c r="I87" s="50">
        <f>(H87*0.079)+H87</f>
        <v>14748419.4</v>
      </c>
      <c r="J87" s="141">
        <v>3700000</v>
      </c>
      <c r="K87" s="141">
        <f>I87-J87</f>
        <v>11048419.4</v>
      </c>
      <c r="M87" s="37"/>
      <c r="N87" s="37"/>
      <c r="O87" s="37"/>
      <c r="P87" s="120"/>
      <c r="Q87" s="37"/>
      <c r="R87" s="37"/>
      <c r="S87" s="37"/>
      <c r="T87" s="37"/>
      <c r="U87" s="37"/>
      <c r="V87" s="37"/>
      <c r="W87" s="37"/>
      <c r="X87" s="37"/>
      <c r="Y87" s="37"/>
      <c r="Z87" s="37"/>
      <c r="AA87" s="37"/>
      <c r="AB87" s="37"/>
      <c r="AC87" s="37"/>
      <c r="AD87" s="37"/>
      <c r="AE87" s="37"/>
      <c r="AF87" s="37"/>
    </row>
    <row r="88" spans="1:32" s="36" customFormat="1" ht="12.75">
      <c r="A88" s="156"/>
      <c r="B88" s="20" t="s">
        <v>276</v>
      </c>
      <c r="C88" s="20"/>
      <c r="D88" s="34">
        <f>+D90+D89</f>
        <v>4</v>
      </c>
      <c r="E88" s="34"/>
      <c r="F88" s="34"/>
      <c r="G88" s="34"/>
      <c r="H88" s="35"/>
      <c r="I88" s="35"/>
      <c r="J88" s="140"/>
      <c r="K88" s="140">
        <f>SUM(K90+K89)</f>
        <v>33307435.2</v>
      </c>
      <c r="M88" s="37"/>
      <c r="N88" s="37"/>
      <c r="O88" s="37"/>
      <c r="P88" s="120"/>
      <c r="Q88" s="37"/>
      <c r="R88" s="37"/>
      <c r="S88" s="37"/>
      <c r="T88" s="37"/>
      <c r="U88" s="37"/>
      <c r="V88" s="37"/>
      <c r="W88" s="37"/>
      <c r="X88" s="37"/>
      <c r="Y88" s="37"/>
      <c r="Z88" s="37"/>
      <c r="AA88" s="37"/>
      <c r="AB88" s="37"/>
      <c r="AC88" s="37"/>
      <c r="AD88" s="37"/>
      <c r="AE88" s="37"/>
      <c r="AF88" s="37"/>
    </row>
    <row r="89" spans="1:32" s="36" customFormat="1" ht="12.75">
      <c r="A89" s="156"/>
      <c r="B89" s="46" t="s">
        <v>50</v>
      </c>
      <c r="C89" s="47" t="s">
        <v>189</v>
      </c>
      <c r="D89" s="65">
        <v>1</v>
      </c>
      <c r="E89" s="48"/>
      <c r="F89" s="48"/>
      <c r="G89" s="48"/>
      <c r="H89" s="49">
        <v>22701975</v>
      </c>
      <c r="I89" s="50">
        <f>(H89*0.079)+H89</f>
        <v>24495431.025</v>
      </c>
      <c r="J89" s="141">
        <v>0</v>
      </c>
      <c r="K89" s="141">
        <f>(I89-J89)*D89</f>
        <v>24495431.025</v>
      </c>
      <c r="M89" s="37"/>
      <c r="N89" s="37"/>
      <c r="O89" s="37"/>
      <c r="P89" s="120"/>
      <c r="Q89" s="37"/>
      <c r="R89" s="37"/>
      <c r="S89" s="37"/>
      <c r="T89" s="37"/>
      <c r="U89" s="37"/>
      <c r="V89" s="37"/>
      <c r="W89" s="37"/>
      <c r="X89" s="37"/>
      <c r="Y89" s="37"/>
      <c r="Z89" s="37"/>
      <c r="AA89" s="37"/>
      <c r="AB89" s="37"/>
      <c r="AC89" s="37"/>
      <c r="AD89" s="37"/>
      <c r="AE89" s="37"/>
      <c r="AF89" s="37"/>
    </row>
    <row r="90" spans="1:32" s="36" customFormat="1" ht="12.75">
      <c r="A90" s="156"/>
      <c r="B90" s="78" t="s">
        <v>259</v>
      </c>
      <c r="C90" s="78" t="s">
        <v>13</v>
      </c>
      <c r="D90" s="75">
        <v>3</v>
      </c>
      <c r="E90" s="133"/>
      <c r="F90" s="75"/>
      <c r="G90" s="71"/>
      <c r="H90" s="49">
        <v>2722275</v>
      </c>
      <c r="I90" s="50">
        <f>(H90*0.079)+H90</f>
        <v>2937334.725</v>
      </c>
      <c r="J90" s="141">
        <v>0</v>
      </c>
      <c r="K90" s="141">
        <f>+I90*D90</f>
        <v>8812004.175</v>
      </c>
      <c r="M90" s="37"/>
      <c r="N90" s="37"/>
      <c r="O90" s="37"/>
      <c r="P90" s="120"/>
      <c r="Q90" s="37"/>
      <c r="R90" s="37"/>
      <c r="S90" s="37"/>
      <c r="T90" s="37"/>
      <c r="U90" s="37"/>
      <c r="V90" s="37"/>
      <c r="W90" s="37"/>
      <c r="X90" s="37"/>
      <c r="Y90" s="37"/>
      <c r="Z90" s="37"/>
      <c r="AA90" s="37"/>
      <c r="AB90" s="37"/>
      <c r="AC90" s="37"/>
      <c r="AD90" s="37"/>
      <c r="AE90" s="37"/>
      <c r="AF90" s="37"/>
    </row>
    <row r="91" spans="1:32" s="36" customFormat="1" ht="12.75">
      <c r="A91" s="156"/>
      <c r="B91" s="20" t="s">
        <v>162</v>
      </c>
      <c r="C91" s="20"/>
      <c r="D91" s="34">
        <f>SUM(D92:D97)</f>
        <v>6</v>
      </c>
      <c r="E91" s="34"/>
      <c r="F91" s="34"/>
      <c r="G91" s="34"/>
      <c r="H91" s="35"/>
      <c r="I91" s="35"/>
      <c r="J91" s="140"/>
      <c r="K91" s="140">
        <f>SUM(K92:K97)</f>
        <v>17624008.35</v>
      </c>
      <c r="M91" s="37"/>
      <c r="N91" s="37"/>
      <c r="O91" s="37"/>
      <c r="P91" s="120"/>
      <c r="Q91" s="37"/>
      <c r="R91" s="37"/>
      <c r="S91" s="37"/>
      <c r="T91" s="37"/>
      <c r="U91" s="37"/>
      <c r="V91" s="37"/>
      <c r="W91" s="37"/>
      <c r="X91" s="37"/>
      <c r="Y91" s="37"/>
      <c r="Z91" s="37"/>
      <c r="AA91" s="37"/>
      <c r="AB91" s="37"/>
      <c r="AC91" s="37"/>
      <c r="AD91" s="37"/>
      <c r="AE91" s="37"/>
      <c r="AF91" s="37"/>
    </row>
    <row r="92" spans="1:16" s="37" customFormat="1" ht="12.75">
      <c r="A92" s="157"/>
      <c r="B92" s="79" t="s">
        <v>50</v>
      </c>
      <c r="C92" s="47" t="s">
        <v>190</v>
      </c>
      <c r="D92" s="65">
        <v>1</v>
      </c>
      <c r="E92" s="70">
        <v>2001</v>
      </c>
      <c r="F92" s="69" t="s">
        <v>47</v>
      </c>
      <c r="G92" s="71" t="s">
        <v>47</v>
      </c>
      <c r="H92" s="49">
        <v>2722275</v>
      </c>
      <c r="I92" s="50">
        <f aca="true" t="shared" si="2" ref="I92:I97">(H92*0.079)+H92</f>
        <v>2937334.725</v>
      </c>
      <c r="J92" s="141">
        <v>0</v>
      </c>
      <c r="K92" s="143">
        <f aca="true" t="shared" si="3" ref="K92:K97">I92-J92</f>
        <v>2937334.725</v>
      </c>
      <c r="P92" s="120"/>
    </row>
    <row r="93" spans="1:16" s="37" customFormat="1" ht="12.75">
      <c r="A93" s="157"/>
      <c r="B93" s="79" t="s">
        <v>50</v>
      </c>
      <c r="C93" s="47" t="s">
        <v>190</v>
      </c>
      <c r="D93" s="65">
        <v>1</v>
      </c>
      <c r="E93" s="70">
        <v>2003</v>
      </c>
      <c r="F93" s="69" t="s">
        <v>48</v>
      </c>
      <c r="G93" s="71" t="s">
        <v>48</v>
      </c>
      <c r="H93" s="49">
        <v>2722275</v>
      </c>
      <c r="I93" s="50">
        <f t="shared" si="2"/>
        <v>2937334.725</v>
      </c>
      <c r="J93" s="141">
        <v>0</v>
      </c>
      <c r="K93" s="143">
        <f t="shared" si="3"/>
        <v>2937334.725</v>
      </c>
      <c r="P93" s="120"/>
    </row>
    <row r="94" spans="1:16" s="37" customFormat="1" ht="12.75">
      <c r="A94" s="157"/>
      <c r="B94" s="79" t="s">
        <v>50</v>
      </c>
      <c r="C94" s="47" t="s">
        <v>190</v>
      </c>
      <c r="D94" s="65">
        <v>1</v>
      </c>
      <c r="E94" s="70">
        <v>2003</v>
      </c>
      <c r="F94" s="69" t="s">
        <v>49</v>
      </c>
      <c r="G94" s="71" t="s">
        <v>49</v>
      </c>
      <c r="H94" s="49">
        <v>2722275</v>
      </c>
      <c r="I94" s="50">
        <f t="shared" si="2"/>
        <v>2937334.725</v>
      </c>
      <c r="J94" s="141">
        <v>0</v>
      </c>
      <c r="K94" s="143">
        <f t="shared" si="3"/>
        <v>2937334.725</v>
      </c>
      <c r="P94" s="120"/>
    </row>
    <row r="95" spans="1:16" s="37" customFormat="1" ht="12.75">
      <c r="A95" s="157"/>
      <c r="B95" s="79" t="s">
        <v>50</v>
      </c>
      <c r="C95" s="47" t="s">
        <v>190</v>
      </c>
      <c r="D95" s="65">
        <v>1</v>
      </c>
      <c r="E95" s="70">
        <v>2006</v>
      </c>
      <c r="F95" s="69" t="s">
        <v>63</v>
      </c>
      <c r="G95" s="71" t="s">
        <v>63</v>
      </c>
      <c r="H95" s="49">
        <v>2722275</v>
      </c>
      <c r="I95" s="50">
        <f t="shared" si="2"/>
        <v>2937334.725</v>
      </c>
      <c r="J95" s="141">
        <v>0</v>
      </c>
      <c r="K95" s="143">
        <f t="shared" si="3"/>
        <v>2937334.725</v>
      </c>
      <c r="P95" s="120"/>
    </row>
    <row r="96" spans="1:16" s="37" customFormat="1" ht="12.75">
      <c r="A96" s="157"/>
      <c r="B96" s="79" t="s">
        <v>50</v>
      </c>
      <c r="C96" s="47" t="s">
        <v>190</v>
      </c>
      <c r="D96" s="65">
        <v>1</v>
      </c>
      <c r="E96" s="70">
        <v>2009</v>
      </c>
      <c r="F96" s="69" t="s">
        <v>155</v>
      </c>
      <c r="G96" s="71" t="s">
        <v>155</v>
      </c>
      <c r="H96" s="49">
        <v>2722275</v>
      </c>
      <c r="I96" s="50">
        <f t="shared" si="2"/>
        <v>2937334.725</v>
      </c>
      <c r="J96" s="141">
        <v>0</v>
      </c>
      <c r="K96" s="143">
        <f t="shared" si="3"/>
        <v>2937334.725</v>
      </c>
      <c r="P96" s="120"/>
    </row>
    <row r="97" spans="1:16" s="37" customFormat="1" ht="12.75">
      <c r="A97" s="157"/>
      <c r="B97" s="79" t="s">
        <v>50</v>
      </c>
      <c r="C97" s="47" t="s">
        <v>190</v>
      </c>
      <c r="D97" s="65">
        <v>1</v>
      </c>
      <c r="E97" s="70">
        <v>2009</v>
      </c>
      <c r="F97" s="69" t="s">
        <v>156</v>
      </c>
      <c r="G97" s="71" t="s">
        <v>156</v>
      </c>
      <c r="H97" s="49">
        <v>2722275</v>
      </c>
      <c r="I97" s="50">
        <f t="shared" si="2"/>
        <v>2937334.725</v>
      </c>
      <c r="J97" s="141">
        <v>0</v>
      </c>
      <c r="K97" s="143">
        <f t="shared" si="3"/>
        <v>2937334.725</v>
      </c>
      <c r="P97" s="120"/>
    </row>
    <row r="98" spans="1:32" s="36" customFormat="1" ht="12.75">
      <c r="A98" s="156"/>
      <c r="B98" s="20" t="s">
        <v>198</v>
      </c>
      <c r="C98" s="20"/>
      <c r="D98" s="34">
        <f>SUM(D99:D99)</f>
        <v>1</v>
      </c>
      <c r="E98" s="34"/>
      <c r="F98" s="34"/>
      <c r="G98" s="34"/>
      <c r="H98" s="35"/>
      <c r="I98" s="35"/>
      <c r="J98" s="140"/>
      <c r="K98" s="140">
        <f>SUM(K99:K99)</f>
        <v>2937334.725</v>
      </c>
      <c r="M98" s="37"/>
      <c r="N98" s="37"/>
      <c r="O98" s="37"/>
      <c r="P98" s="120"/>
      <c r="Q98" s="37"/>
      <c r="R98" s="37"/>
      <c r="S98" s="37"/>
      <c r="T98" s="37"/>
      <c r="U98" s="37"/>
      <c r="V98" s="37"/>
      <c r="W98" s="37"/>
      <c r="X98" s="37"/>
      <c r="Y98" s="37"/>
      <c r="Z98" s="37"/>
      <c r="AA98" s="37"/>
      <c r="AB98" s="37"/>
      <c r="AC98" s="37"/>
      <c r="AD98" s="37"/>
      <c r="AE98" s="37"/>
      <c r="AF98" s="37"/>
    </row>
    <row r="99" spans="1:32" s="36" customFormat="1" ht="12.75">
      <c r="A99" s="156"/>
      <c r="B99" s="72" t="s">
        <v>54</v>
      </c>
      <c r="C99" s="47" t="s">
        <v>190</v>
      </c>
      <c r="D99" s="76">
        <v>1</v>
      </c>
      <c r="E99" s="77">
        <v>2005</v>
      </c>
      <c r="F99" s="65">
        <v>1087</v>
      </c>
      <c r="G99" s="77">
        <v>1087</v>
      </c>
      <c r="H99" s="49">
        <v>2722275</v>
      </c>
      <c r="I99" s="50">
        <f>(H99*0.079)+H99</f>
        <v>2937334.725</v>
      </c>
      <c r="J99" s="141">
        <v>0</v>
      </c>
      <c r="K99" s="143">
        <f>I99-J99</f>
        <v>2937334.725</v>
      </c>
      <c r="M99" s="37"/>
      <c r="N99" s="37"/>
      <c r="O99" s="37"/>
      <c r="P99" s="120"/>
      <c r="Q99" s="37"/>
      <c r="R99" s="37"/>
      <c r="S99" s="37"/>
      <c r="T99" s="37"/>
      <c r="U99" s="37"/>
      <c r="V99" s="37"/>
      <c r="W99" s="37"/>
      <c r="X99" s="37"/>
      <c r="Y99" s="37"/>
      <c r="Z99" s="37"/>
      <c r="AA99" s="37"/>
      <c r="AB99" s="37"/>
      <c r="AC99" s="37"/>
      <c r="AD99" s="37"/>
      <c r="AE99" s="37"/>
      <c r="AF99" s="37"/>
    </row>
    <row r="100" spans="1:32" s="36" customFormat="1" ht="12.75">
      <c r="A100" s="156"/>
      <c r="B100" s="20" t="s">
        <v>167</v>
      </c>
      <c r="C100" s="20"/>
      <c r="D100" s="34">
        <f>SUM(D101:D101)</f>
        <v>1</v>
      </c>
      <c r="E100" s="34"/>
      <c r="F100" s="34"/>
      <c r="G100" s="34"/>
      <c r="H100" s="35"/>
      <c r="I100" s="35"/>
      <c r="J100" s="140"/>
      <c r="K100" s="140">
        <f>SUM(K101:K101)</f>
        <v>2937334.725</v>
      </c>
      <c r="M100" s="37"/>
      <c r="N100" s="37"/>
      <c r="O100" s="37"/>
      <c r="P100" s="120"/>
      <c r="Q100" s="37"/>
      <c r="R100" s="37"/>
      <c r="S100" s="37"/>
      <c r="T100" s="37"/>
      <c r="U100" s="37"/>
      <c r="V100" s="37"/>
      <c r="W100" s="37"/>
      <c r="X100" s="37"/>
      <c r="Y100" s="37"/>
      <c r="Z100" s="37"/>
      <c r="AA100" s="37"/>
      <c r="AB100" s="37"/>
      <c r="AC100" s="37"/>
      <c r="AD100" s="37"/>
      <c r="AE100" s="37"/>
      <c r="AF100" s="37"/>
    </row>
    <row r="101" spans="1:32" s="36" customFormat="1" ht="12.75">
      <c r="A101" s="156"/>
      <c r="B101" s="46" t="s">
        <v>72</v>
      </c>
      <c r="C101" s="47" t="s">
        <v>190</v>
      </c>
      <c r="D101" s="76">
        <v>1</v>
      </c>
      <c r="E101" s="77">
        <v>2009</v>
      </c>
      <c r="F101" s="65">
        <v>1334</v>
      </c>
      <c r="G101" s="77">
        <v>1334</v>
      </c>
      <c r="H101" s="49">
        <v>2722275</v>
      </c>
      <c r="I101" s="50">
        <f>(H101*0.079)+H101</f>
        <v>2937334.725</v>
      </c>
      <c r="J101" s="141">
        <v>0</v>
      </c>
      <c r="K101" s="143">
        <f>I101-J101</f>
        <v>2937334.725</v>
      </c>
      <c r="M101" s="37"/>
      <c r="N101" s="37"/>
      <c r="O101" s="37"/>
      <c r="P101" s="120"/>
      <c r="Q101" s="37"/>
      <c r="R101" s="37"/>
      <c r="S101" s="37"/>
      <c r="T101" s="37"/>
      <c r="U101" s="37"/>
      <c r="V101" s="37"/>
      <c r="W101" s="37"/>
      <c r="X101" s="37"/>
      <c r="Y101" s="37"/>
      <c r="Z101" s="37"/>
      <c r="AA101" s="37"/>
      <c r="AB101" s="37"/>
      <c r="AC101" s="37"/>
      <c r="AD101" s="37"/>
      <c r="AE101" s="37"/>
      <c r="AF101" s="37"/>
    </row>
    <row r="102" spans="1:32" s="36" customFormat="1" ht="12.75">
      <c r="A102" s="156"/>
      <c r="B102" s="20" t="s">
        <v>170</v>
      </c>
      <c r="C102" s="20"/>
      <c r="D102" s="34">
        <f>SUM(D103:D109)</f>
        <v>8</v>
      </c>
      <c r="E102" s="34"/>
      <c r="F102" s="34"/>
      <c r="G102" s="34"/>
      <c r="H102" s="35"/>
      <c r="I102" s="35"/>
      <c r="J102" s="140"/>
      <c r="K102" s="140">
        <f>SUM(K103:K109)</f>
        <v>45056774.099999994</v>
      </c>
      <c r="M102" s="37"/>
      <c r="N102" s="37"/>
      <c r="O102" s="37"/>
      <c r="P102" s="120"/>
      <c r="Q102" s="37"/>
      <c r="R102" s="37"/>
      <c r="S102" s="37"/>
      <c r="T102" s="37"/>
      <c r="U102" s="37"/>
      <c r="V102" s="37"/>
      <c r="W102" s="37"/>
      <c r="X102" s="37"/>
      <c r="Y102" s="37"/>
      <c r="Z102" s="37"/>
      <c r="AA102" s="37"/>
      <c r="AB102" s="37"/>
      <c r="AC102" s="37"/>
      <c r="AD102" s="37"/>
      <c r="AE102" s="37"/>
      <c r="AF102" s="37"/>
    </row>
    <row r="103" spans="1:32" s="36" customFormat="1" ht="12.75">
      <c r="A103" s="156"/>
      <c r="B103" s="79" t="s">
        <v>259</v>
      </c>
      <c r="C103" s="47" t="s">
        <v>190</v>
      </c>
      <c r="D103" s="69">
        <v>1</v>
      </c>
      <c r="E103" s="70">
        <v>2004</v>
      </c>
      <c r="F103" s="71" t="s">
        <v>53</v>
      </c>
      <c r="G103" s="71" t="s">
        <v>53</v>
      </c>
      <c r="H103" s="49">
        <v>2722275</v>
      </c>
      <c r="I103" s="50">
        <f aca="true" t="shared" si="4" ref="I103:I109">(H103*0.079)+H103</f>
        <v>2937334.725</v>
      </c>
      <c r="J103" s="141">
        <v>0</v>
      </c>
      <c r="K103" s="143">
        <f>I103-J103</f>
        <v>2937334.725</v>
      </c>
      <c r="M103" s="37"/>
      <c r="N103" s="37"/>
      <c r="O103" s="37"/>
      <c r="P103" s="120"/>
      <c r="Q103" s="37"/>
      <c r="R103" s="37"/>
      <c r="S103" s="37"/>
      <c r="T103" s="37"/>
      <c r="U103" s="37"/>
      <c r="V103" s="37"/>
      <c r="W103" s="37"/>
      <c r="X103" s="37"/>
      <c r="Y103" s="37"/>
      <c r="Z103" s="37"/>
      <c r="AA103" s="37"/>
      <c r="AB103" s="37"/>
      <c r="AC103" s="37"/>
      <c r="AD103" s="37"/>
      <c r="AE103" s="37"/>
      <c r="AF103" s="37"/>
    </row>
    <row r="104" spans="1:32" s="36" customFormat="1" ht="12.75">
      <c r="A104" s="156"/>
      <c r="B104" s="79" t="s">
        <v>259</v>
      </c>
      <c r="C104" s="47" t="s">
        <v>190</v>
      </c>
      <c r="D104" s="69">
        <v>1</v>
      </c>
      <c r="E104" s="70">
        <v>2005</v>
      </c>
      <c r="F104" s="69">
        <v>1069</v>
      </c>
      <c r="G104" s="69">
        <v>1069</v>
      </c>
      <c r="H104" s="49">
        <v>2722275</v>
      </c>
      <c r="I104" s="50">
        <f t="shared" si="4"/>
        <v>2937334.725</v>
      </c>
      <c r="J104" s="141">
        <v>0</v>
      </c>
      <c r="K104" s="143">
        <f>I104-J104</f>
        <v>2937334.725</v>
      </c>
      <c r="M104" s="37"/>
      <c r="N104" s="37"/>
      <c r="O104" s="37"/>
      <c r="P104" s="120"/>
      <c r="Q104" s="37"/>
      <c r="R104" s="37"/>
      <c r="S104" s="37"/>
      <c r="T104" s="37"/>
      <c r="U104" s="37"/>
      <c r="V104" s="37"/>
      <c r="W104" s="37"/>
      <c r="X104" s="37"/>
      <c r="Y104" s="37"/>
      <c r="Z104" s="37"/>
      <c r="AA104" s="37"/>
      <c r="AB104" s="37"/>
      <c r="AC104" s="37"/>
      <c r="AD104" s="37"/>
      <c r="AE104" s="37"/>
      <c r="AF104" s="37"/>
    </row>
    <row r="105" spans="1:32" s="36" customFormat="1" ht="12.75">
      <c r="A105" s="156"/>
      <c r="B105" s="79" t="s">
        <v>259</v>
      </c>
      <c r="C105" s="47" t="s">
        <v>190</v>
      </c>
      <c r="D105" s="69">
        <v>1</v>
      </c>
      <c r="E105" s="70">
        <v>2005</v>
      </c>
      <c r="F105" s="69">
        <v>1070</v>
      </c>
      <c r="G105" s="69">
        <v>1070</v>
      </c>
      <c r="H105" s="49">
        <v>2722275</v>
      </c>
      <c r="I105" s="50">
        <f t="shared" si="4"/>
        <v>2937334.725</v>
      </c>
      <c r="J105" s="141">
        <v>0</v>
      </c>
      <c r="K105" s="143">
        <f>I105-J105</f>
        <v>2937334.725</v>
      </c>
      <c r="M105" s="37"/>
      <c r="N105" s="37"/>
      <c r="O105" s="37"/>
      <c r="P105" s="120"/>
      <c r="Q105" s="37"/>
      <c r="R105" s="37"/>
      <c r="S105" s="37"/>
      <c r="T105" s="37"/>
      <c r="U105" s="37"/>
      <c r="V105" s="37"/>
      <c r="W105" s="37"/>
      <c r="X105" s="37"/>
      <c r="Y105" s="37"/>
      <c r="Z105" s="37"/>
      <c r="AA105" s="37"/>
      <c r="AB105" s="37"/>
      <c r="AC105" s="37"/>
      <c r="AD105" s="37"/>
      <c r="AE105" s="37"/>
      <c r="AF105" s="37"/>
    </row>
    <row r="106" spans="1:32" s="36" customFormat="1" ht="12.75">
      <c r="A106" s="156"/>
      <c r="B106" s="79" t="s">
        <v>259</v>
      </c>
      <c r="C106" s="47" t="s">
        <v>190</v>
      </c>
      <c r="D106" s="69">
        <v>1</v>
      </c>
      <c r="E106" s="70">
        <v>2007</v>
      </c>
      <c r="F106" s="69">
        <v>1173</v>
      </c>
      <c r="G106" s="69">
        <v>1173</v>
      </c>
      <c r="H106" s="49">
        <v>2722275</v>
      </c>
      <c r="I106" s="50">
        <f t="shared" si="4"/>
        <v>2937334.725</v>
      </c>
      <c r="J106" s="141">
        <v>0</v>
      </c>
      <c r="K106" s="143">
        <f>I106-J106</f>
        <v>2937334.725</v>
      </c>
      <c r="M106" s="37"/>
      <c r="N106" s="37"/>
      <c r="O106" s="37"/>
      <c r="P106" s="120"/>
      <c r="Q106" s="37"/>
      <c r="R106" s="37"/>
      <c r="S106" s="37"/>
      <c r="T106" s="37"/>
      <c r="U106" s="37"/>
      <c r="V106" s="37"/>
      <c r="W106" s="37"/>
      <c r="X106" s="37"/>
      <c r="Y106" s="37"/>
      <c r="Z106" s="37"/>
      <c r="AA106" s="37"/>
      <c r="AB106" s="37"/>
      <c r="AC106" s="37"/>
      <c r="AD106" s="37"/>
      <c r="AE106" s="37"/>
      <c r="AF106" s="37"/>
    </row>
    <row r="107" spans="1:32" s="36" customFormat="1" ht="12.75">
      <c r="A107" s="156"/>
      <c r="B107" s="79" t="s">
        <v>259</v>
      </c>
      <c r="C107" s="47" t="s">
        <v>190</v>
      </c>
      <c r="D107" s="69">
        <v>1</v>
      </c>
      <c r="E107" s="70">
        <v>2007</v>
      </c>
      <c r="F107" s="69">
        <v>1175</v>
      </c>
      <c r="G107" s="69">
        <v>1175</v>
      </c>
      <c r="H107" s="49">
        <v>2722275</v>
      </c>
      <c r="I107" s="50">
        <f t="shared" si="4"/>
        <v>2937334.725</v>
      </c>
      <c r="J107" s="141">
        <v>0</v>
      </c>
      <c r="K107" s="143">
        <f>I107-J107</f>
        <v>2937334.725</v>
      </c>
      <c r="M107" s="37"/>
      <c r="N107" s="37"/>
      <c r="O107" s="37"/>
      <c r="P107" s="120"/>
      <c r="Q107" s="37"/>
      <c r="R107" s="37"/>
      <c r="S107" s="37"/>
      <c r="T107" s="37"/>
      <c r="U107" s="37"/>
      <c r="V107" s="37"/>
      <c r="W107" s="37"/>
      <c r="X107" s="37"/>
      <c r="Y107" s="37"/>
      <c r="Z107" s="37"/>
      <c r="AA107" s="37"/>
      <c r="AB107" s="37"/>
      <c r="AC107" s="37"/>
      <c r="AD107" s="37"/>
      <c r="AE107" s="37"/>
      <c r="AF107" s="37"/>
    </row>
    <row r="108" spans="1:32" s="36" customFormat="1" ht="12.75">
      <c r="A108" s="156"/>
      <c r="B108" s="78" t="s">
        <v>300</v>
      </c>
      <c r="C108" s="78" t="s">
        <v>13</v>
      </c>
      <c r="D108" s="75">
        <v>2</v>
      </c>
      <c r="E108" s="133"/>
      <c r="F108" s="75"/>
      <c r="G108" s="71"/>
      <c r="H108" s="49">
        <v>2722275</v>
      </c>
      <c r="I108" s="50">
        <f t="shared" si="4"/>
        <v>2937334.725</v>
      </c>
      <c r="J108" s="141">
        <v>0</v>
      </c>
      <c r="K108" s="141">
        <f>+I108*D108</f>
        <v>5874669.45</v>
      </c>
      <c r="L108" s="134"/>
      <c r="M108" s="37"/>
      <c r="N108" s="37"/>
      <c r="O108" s="37"/>
      <c r="P108" s="120"/>
      <c r="Q108" s="37"/>
      <c r="R108" s="37"/>
      <c r="S108" s="37"/>
      <c r="T108" s="37"/>
      <c r="U108" s="37"/>
      <c r="V108" s="37"/>
      <c r="W108" s="37"/>
      <c r="X108" s="37"/>
      <c r="Y108" s="37"/>
      <c r="Z108" s="37"/>
      <c r="AA108" s="37"/>
      <c r="AB108" s="37"/>
      <c r="AC108" s="37"/>
      <c r="AD108" s="37"/>
      <c r="AE108" s="37"/>
      <c r="AF108" s="37"/>
    </row>
    <row r="109" spans="1:32" s="36" customFormat="1" ht="12.75">
      <c r="A109" s="156"/>
      <c r="B109" s="79" t="s">
        <v>297</v>
      </c>
      <c r="C109" s="47" t="s">
        <v>189</v>
      </c>
      <c r="D109" s="75">
        <v>1</v>
      </c>
      <c r="E109" s="133"/>
      <c r="F109" s="75"/>
      <c r="G109" s="75"/>
      <c r="H109" s="49">
        <v>22701975</v>
      </c>
      <c r="I109" s="50">
        <f t="shared" si="4"/>
        <v>24495431.025</v>
      </c>
      <c r="J109" s="141">
        <v>0</v>
      </c>
      <c r="K109" s="141">
        <f>+I109*D109</f>
        <v>24495431.025</v>
      </c>
      <c r="M109" s="37"/>
      <c r="N109" s="37"/>
      <c r="O109" s="37"/>
      <c r="P109" s="120"/>
      <c r="Q109" s="37"/>
      <c r="R109" s="37"/>
      <c r="S109" s="37"/>
      <c r="T109" s="37"/>
      <c r="U109" s="37"/>
      <c r="V109" s="37"/>
      <c r="W109" s="37"/>
      <c r="X109" s="37"/>
      <c r="Y109" s="37"/>
      <c r="Z109" s="37"/>
      <c r="AA109" s="37"/>
      <c r="AB109" s="37"/>
      <c r="AC109" s="37"/>
      <c r="AD109" s="37"/>
      <c r="AE109" s="37"/>
      <c r="AF109" s="37"/>
    </row>
    <row r="110" spans="1:32" s="42" customFormat="1" ht="25.5">
      <c r="A110" s="155">
        <v>2447760362</v>
      </c>
      <c r="B110" s="38" t="s">
        <v>205</v>
      </c>
      <c r="C110" s="38"/>
      <c r="D110" s="39">
        <f>+D111+D115+D119+D121+D128+D135+D138+D145+D148+D153+D156+D237</f>
        <v>146</v>
      </c>
      <c r="E110" s="39"/>
      <c r="F110" s="39"/>
      <c r="G110" s="39"/>
      <c r="H110" s="40"/>
      <c r="I110" s="40"/>
      <c r="J110" s="40"/>
      <c r="K110" s="148">
        <f>+K111+K115+K119+K121+K128+K135+K138+K145+K148+K153+K156+K237</f>
        <v>2494107585.749999</v>
      </c>
      <c r="M110" s="163"/>
      <c r="N110" s="163"/>
      <c r="O110" s="163"/>
      <c r="P110" s="164"/>
      <c r="Q110" s="163"/>
      <c r="R110" s="163"/>
      <c r="S110" s="163"/>
      <c r="T110" s="163"/>
      <c r="U110" s="163"/>
      <c r="V110" s="163"/>
      <c r="W110" s="163"/>
      <c r="X110" s="163"/>
      <c r="Y110" s="163"/>
      <c r="Z110" s="163"/>
      <c r="AA110" s="163"/>
      <c r="AB110" s="163"/>
      <c r="AC110" s="163"/>
      <c r="AD110" s="163"/>
      <c r="AE110" s="163"/>
      <c r="AF110" s="163"/>
    </row>
    <row r="111" spans="1:32" s="36" customFormat="1" ht="12.75">
      <c r="A111" s="156"/>
      <c r="B111" s="20" t="s">
        <v>171</v>
      </c>
      <c r="C111" s="20"/>
      <c r="D111" s="34">
        <f>SUM(D112:D114)</f>
        <v>3</v>
      </c>
      <c r="E111" s="34"/>
      <c r="F111" s="34"/>
      <c r="G111" s="34"/>
      <c r="H111" s="35"/>
      <c r="I111" s="35"/>
      <c r="J111" s="140"/>
      <c r="K111" s="140">
        <f>SUM(K112:K114)</f>
        <v>53080261.4</v>
      </c>
      <c r="M111" s="37"/>
      <c r="N111" s="37"/>
      <c r="O111" s="37"/>
      <c r="P111" s="120"/>
      <c r="Q111" s="37"/>
      <c r="R111" s="37"/>
      <c r="S111" s="37"/>
      <c r="T111" s="37"/>
      <c r="U111" s="37"/>
      <c r="V111" s="37"/>
      <c r="W111" s="37"/>
      <c r="X111" s="37"/>
      <c r="Y111" s="37"/>
      <c r="Z111" s="37"/>
      <c r="AA111" s="37"/>
      <c r="AB111" s="37"/>
      <c r="AC111" s="37"/>
      <c r="AD111" s="37"/>
      <c r="AE111" s="37"/>
      <c r="AF111" s="37"/>
    </row>
    <row r="112" spans="1:32" s="36" customFormat="1" ht="12.75">
      <c r="A112" s="156"/>
      <c r="B112" s="86" t="s">
        <v>99</v>
      </c>
      <c r="C112" s="64" t="s">
        <v>100</v>
      </c>
      <c r="D112" s="87">
        <v>1</v>
      </c>
      <c r="E112" s="88">
        <v>2008</v>
      </c>
      <c r="F112" s="87">
        <v>15</v>
      </c>
      <c r="G112" s="89" t="s">
        <v>101</v>
      </c>
      <c r="H112" s="49">
        <v>23296025</v>
      </c>
      <c r="I112" s="50">
        <f>(H112*0.079)+H112</f>
        <v>25136410.975</v>
      </c>
      <c r="J112" s="141">
        <v>4100000</v>
      </c>
      <c r="K112" s="141">
        <f>+I112-J112</f>
        <v>21036410.975</v>
      </c>
      <c r="M112" s="37"/>
      <c r="N112" s="37"/>
      <c r="O112" s="37"/>
      <c r="P112" s="120"/>
      <c r="Q112" s="37"/>
      <c r="R112" s="37"/>
      <c r="S112" s="37"/>
      <c r="T112" s="37"/>
      <c r="U112" s="37"/>
      <c r="V112" s="37"/>
      <c r="W112" s="37"/>
      <c r="X112" s="37"/>
      <c r="Y112" s="37"/>
      <c r="Z112" s="37"/>
      <c r="AA112" s="37"/>
      <c r="AB112" s="37"/>
      <c r="AC112" s="37"/>
      <c r="AD112" s="37"/>
      <c r="AE112" s="37"/>
      <c r="AF112" s="37"/>
    </row>
    <row r="113" spans="1:32" s="36" customFormat="1" ht="12.75">
      <c r="A113" s="156"/>
      <c r="B113" s="86" t="s">
        <v>99</v>
      </c>
      <c r="C113" s="73" t="s">
        <v>194</v>
      </c>
      <c r="D113" s="87">
        <v>1</v>
      </c>
      <c r="E113" s="88">
        <v>2008</v>
      </c>
      <c r="F113" s="87">
        <v>20</v>
      </c>
      <c r="G113" s="77" t="s">
        <v>102</v>
      </c>
      <c r="H113" s="49">
        <v>22701975</v>
      </c>
      <c r="I113" s="50">
        <f>(H113*0.079)+H113</f>
        <v>24495431.025</v>
      </c>
      <c r="J113" s="141">
        <v>3500000</v>
      </c>
      <c r="K113" s="143">
        <f>I113-J113</f>
        <v>20995431.025</v>
      </c>
      <c r="M113" s="37"/>
      <c r="N113" s="37"/>
      <c r="O113" s="37"/>
      <c r="P113" s="120"/>
      <c r="Q113" s="37"/>
      <c r="R113" s="37"/>
      <c r="S113" s="37"/>
      <c r="T113" s="37"/>
      <c r="U113" s="37"/>
      <c r="V113" s="37"/>
      <c r="W113" s="37"/>
      <c r="X113" s="37"/>
      <c r="Y113" s="37"/>
      <c r="Z113" s="37"/>
      <c r="AA113" s="37"/>
      <c r="AB113" s="37"/>
      <c r="AC113" s="37"/>
      <c r="AD113" s="37"/>
      <c r="AE113" s="37"/>
      <c r="AF113" s="37"/>
    </row>
    <row r="114" spans="1:32" s="36" customFormat="1" ht="12.75">
      <c r="A114" s="156"/>
      <c r="B114" s="86" t="s">
        <v>103</v>
      </c>
      <c r="C114" s="64" t="s">
        <v>191</v>
      </c>
      <c r="D114" s="87">
        <v>1</v>
      </c>
      <c r="E114" s="88">
        <v>2008</v>
      </c>
      <c r="F114" s="87">
        <v>13</v>
      </c>
      <c r="G114" s="89" t="s">
        <v>104</v>
      </c>
      <c r="H114" s="49">
        <v>13668600</v>
      </c>
      <c r="I114" s="50">
        <f>(H114*0.079)+H114</f>
        <v>14748419.4</v>
      </c>
      <c r="J114" s="141">
        <v>3700000</v>
      </c>
      <c r="K114" s="143">
        <f>+I114-J114</f>
        <v>11048419.4</v>
      </c>
      <c r="M114" s="37"/>
      <c r="N114" s="37"/>
      <c r="O114" s="37"/>
      <c r="P114" s="120"/>
      <c r="Q114" s="37"/>
      <c r="R114" s="37"/>
      <c r="S114" s="37"/>
      <c r="T114" s="37"/>
      <c r="U114" s="37"/>
      <c r="V114" s="37"/>
      <c r="W114" s="37"/>
      <c r="X114" s="37"/>
      <c r="Y114" s="37"/>
      <c r="Z114" s="37"/>
      <c r="AA114" s="37"/>
      <c r="AB114" s="37"/>
      <c r="AC114" s="37"/>
      <c r="AD114" s="37"/>
      <c r="AE114" s="37"/>
      <c r="AF114" s="37"/>
    </row>
    <row r="115" spans="1:32" s="36" customFormat="1" ht="12.75">
      <c r="A115" s="156"/>
      <c r="B115" s="20" t="s">
        <v>289</v>
      </c>
      <c r="C115" s="20"/>
      <c r="D115" s="34">
        <f>SUM(D116:D118)</f>
        <v>3</v>
      </c>
      <c r="E115" s="34"/>
      <c r="F115" s="34"/>
      <c r="G115" s="34"/>
      <c r="H115" s="35"/>
      <c r="I115" s="35"/>
      <c r="J115" s="140"/>
      <c r="K115" s="140">
        <f>SUM(K116:K118)</f>
        <v>53039281.449999996</v>
      </c>
      <c r="M115" s="37"/>
      <c r="N115" s="37"/>
      <c r="O115" s="37"/>
      <c r="P115" s="120"/>
      <c r="Q115" s="37"/>
      <c r="R115" s="37"/>
      <c r="S115" s="37"/>
      <c r="T115" s="37"/>
      <c r="U115" s="37"/>
      <c r="V115" s="37"/>
      <c r="W115" s="37"/>
      <c r="X115" s="37"/>
      <c r="Y115" s="37"/>
      <c r="Z115" s="37"/>
      <c r="AA115" s="37"/>
      <c r="AB115" s="37"/>
      <c r="AC115" s="37"/>
      <c r="AD115" s="37"/>
      <c r="AE115" s="37"/>
      <c r="AF115" s="37"/>
    </row>
    <row r="116" spans="1:32" s="36" customFormat="1" ht="12.75">
      <c r="A116" s="156"/>
      <c r="B116" s="86" t="s">
        <v>38</v>
      </c>
      <c r="C116" s="64" t="s">
        <v>191</v>
      </c>
      <c r="D116" s="87">
        <v>1</v>
      </c>
      <c r="E116" s="77">
        <v>2008</v>
      </c>
      <c r="F116" s="77">
        <v>148</v>
      </c>
      <c r="G116" s="77">
        <v>740761</v>
      </c>
      <c r="H116" s="49">
        <v>13668600</v>
      </c>
      <c r="I116" s="50">
        <f>(H116*0.079)+H116</f>
        <v>14748419.4</v>
      </c>
      <c r="J116" s="141">
        <v>3700000</v>
      </c>
      <c r="K116" s="143">
        <f>+I116-J116</f>
        <v>11048419.4</v>
      </c>
      <c r="M116" s="37"/>
      <c r="N116" s="37"/>
      <c r="O116" s="37"/>
      <c r="P116" s="120"/>
      <c r="Q116" s="37"/>
      <c r="R116" s="37"/>
      <c r="S116" s="37"/>
      <c r="T116" s="37"/>
      <c r="U116" s="37"/>
      <c r="V116" s="37"/>
      <c r="W116" s="37"/>
      <c r="X116" s="37"/>
      <c r="Y116" s="37"/>
      <c r="Z116" s="37"/>
      <c r="AA116" s="37"/>
      <c r="AB116" s="37"/>
      <c r="AC116" s="37"/>
      <c r="AD116" s="37"/>
      <c r="AE116" s="37"/>
      <c r="AF116" s="37"/>
    </row>
    <row r="117" spans="1:32" s="36" customFormat="1" ht="12.75">
      <c r="A117" s="156"/>
      <c r="B117" s="86" t="s">
        <v>38</v>
      </c>
      <c r="C117" s="73" t="s">
        <v>194</v>
      </c>
      <c r="D117" s="87">
        <v>1</v>
      </c>
      <c r="E117" s="77">
        <v>2008</v>
      </c>
      <c r="F117" s="77">
        <v>299</v>
      </c>
      <c r="G117" s="77" t="s">
        <v>105</v>
      </c>
      <c r="H117" s="49">
        <v>22701975</v>
      </c>
      <c r="I117" s="50">
        <f>(H117*0.079)+H117</f>
        <v>24495431.025</v>
      </c>
      <c r="J117" s="141">
        <v>3500000</v>
      </c>
      <c r="K117" s="143">
        <f>I117-J117</f>
        <v>20995431.025</v>
      </c>
      <c r="M117" s="37"/>
      <c r="N117" s="37"/>
      <c r="O117" s="37"/>
      <c r="P117" s="120"/>
      <c r="Q117" s="37"/>
      <c r="R117" s="37"/>
      <c r="S117" s="37"/>
      <c r="T117" s="37"/>
      <c r="U117" s="37"/>
      <c r="V117" s="37"/>
      <c r="W117" s="37"/>
      <c r="X117" s="37"/>
      <c r="Y117" s="37"/>
      <c r="Z117" s="37"/>
      <c r="AA117" s="37"/>
      <c r="AB117" s="37"/>
      <c r="AC117" s="37"/>
      <c r="AD117" s="37"/>
      <c r="AE117" s="37"/>
      <c r="AF117" s="37"/>
    </row>
    <row r="118" spans="1:32" s="36" customFormat="1" ht="12.75">
      <c r="A118" s="156"/>
      <c r="B118" s="86" t="s">
        <v>106</v>
      </c>
      <c r="C118" s="73" t="s">
        <v>194</v>
      </c>
      <c r="D118" s="87">
        <v>1</v>
      </c>
      <c r="E118" s="77">
        <v>2008</v>
      </c>
      <c r="F118" s="77">
        <v>355</v>
      </c>
      <c r="G118" s="77" t="s">
        <v>107</v>
      </c>
      <c r="H118" s="49">
        <v>22701975</v>
      </c>
      <c r="I118" s="50">
        <f>(H118*0.079)+H118</f>
        <v>24495431.025</v>
      </c>
      <c r="J118" s="141">
        <v>3500000</v>
      </c>
      <c r="K118" s="143">
        <f>I118-J118</f>
        <v>20995431.025</v>
      </c>
      <c r="M118" s="37"/>
      <c r="N118" s="37"/>
      <c r="O118" s="37"/>
      <c r="P118" s="120"/>
      <c r="Q118" s="37"/>
      <c r="R118" s="37"/>
      <c r="S118" s="37"/>
      <c r="T118" s="37"/>
      <c r="U118" s="37"/>
      <c r="V118" s="37"/>
      <c r="W118" s="37"/>
      <c r="X118" s="37"/>
      <c r="Y118" s="37"/>
      <c r="Z118" s="37"/>
      <c r="AA118" s="37"/>
      <c r="AB118" s="37"/>
      <c r="AC118" s="37"/>
      <c r="AD118" s="37"/>
      <c r="AE118" s="37"/>
      <c r="AF118" s="37"/>
    </row>
    <row r="119" spans="1:32" s="36" customFormat="1" ht="12.75">
      <c r="A119" s="156"/>
      <c r="B119" s="20" t="s">
        <v>173</v>
      </c>
      <c r="C119" s="20"/>
      <c r="D119" s="34">
        <f>SUM(D120:D120)</f>
        <v>1</v>
      </c>
      <c r="E119" s="34"/>
      <c r="F119" s="34"/>
      <c r="G119" s="34"/>
      <c r="H119" s="35"/>
      <c r="I119" s="35"/>
      <c r="J119" s="140"/>
      <c r="K119" s="140">
        <f>SUM(K120:K120)</f>
        <v>20995431.025</v>
      </c>
      <c r="M119" s="37"/>
      <c r="N119" s="37"/>
      <c r="O119" s="37"/>
      <c r="P119" s="120"/>
      <c r="Q119" s="37"/>
      <c r="R119" s="37"/>
      <c r="S119" s="37"/>
      <c r="T119" s="37"/>
      <c r="U119" s="37"/>
      <c r="V119" s="37"/>
      <c r="W119" s="37"/>
      <c r="X119" s="37"/>
      <c r="Y119" s="37"/>
      <c r="Z119" s="37"/>
      <c r="AA119" s="37"/>
      <c r="AB119" s="37"/>
      <c r="AC119" s="37"/>
      <c r="AD119" s="37"/>
      <c r="AE119" s="37"/>
      <c r="AF119" s="37"/>
    </row>
    <row r="120" spans="1:16" s="37" customFormat="1" ht="12.75">
      <c r="A120" s="157"/>
      <c r="B120" s="86" t="s">
        <v>108</v>
      </c>
      <c r="C120" s="73" t="s">
        <v>194</v>
      </c>
      <c r="D120" s="87">
        <v>1</v>
      </c>
      <c r="E120" s="88">
        <v>2008</v>
      </c>
      <c r="F120" s="87">
        <v>340</v>
      </c>
      <c r="G120" s="89" t="s">
        <v>109</v>
      </c>
      <c r="H120" s="49">
        <v>22701975</v>
      </c>
      <c r="I120" s="50">
        <f>(H120*0.079)+H120</f>
        <v>24495431.025</v>
      </c>
      <c r="J120" s="141">
        <v>3500000</v>
      </c>
      <c r="K120" s="143">
        <f>I120-J120</f>
        <v>20995431.025</v>
      </c>
      <c r="P120" s="120"/>
    </row>
    <row r="121" spans="1:32" s="36" customFormat="1" ht="12.75">
      <c r="A121" s="156"/>
      <c r="B121" s="20" t="s">
        <v>174</v>
      </c>
      <c r="C121" s="20"/>
      <c r="D121" s="34">
        <f>SUM(D122:D127)</f>
        <v>6</v>
      </c>
      <c r="E121" s="34"/>
      <c r="F121" s="34"/>
      <c r="G121" s="34"/>
      <c r="H121" s="35"/>
      <c r="I121" s="35"/>
      <c r="J121" s="140"/>
      <c r="K121" s="140">
        <f>SUM(K122:K127)</f>
        <v>139344834.25</v>
      </c>
      <c r="M121" s="37"/>
      <c r="N121" s="37"/>
      <c r="O121" s="37"/>
      <c r="P121" s="120"/>
      <c r="Q121" s="37"/>
      <c r="R121" s="37"/>
      <c r="S121" s="37"/>
      <c r="T121" s="37"/>
      <c r="U121" s="37"/>
      <c r="V121" s="37"/>
      <c r="W121" s="37"/>
      <c r="X121" s="37"/>
      <c r="Y121" s="37"/>
      <c r="Z121" s="37"/>
      <c r="AA121" s="37"/>
      <c r="AB121" s="37"/>
      <c r="AC121" s="37"/>
      <c r="AD121" s="37"/>
      <c r="AE121" s="37"/>
      <c r="AF121" s="37"/>
    </row>
    <row r="122" spans="1:32" s="36" customFormat="1" ht="12.75">
      <c r="A122" s="156"/>
      <c r="B122" s="86" t="s">
        <v>25</v>
      </c>
      <c r="C122" s="64" t="s">
        <v>191</v>
      </c>
      <c r="D122" s="87">
        <v>1</v>
      </c>
      <c r="E122" s="88">
        <v>2008</v>
      </c>
      <c r="F122" s="87">
        <v>193</v>
      </c>
      <c r="G122" s="89" t="s">
        <v>110</v>
      </c>
      <c r="H122" s="49">
        <v>13668600</v>
      </c>
      <c r="I122" s="50">
        <f aca="true" t="shared" si="5" ref="I122:I127">(H122*0.079)+H122</f>
        <v>14748419.4</v>
      </c>
      <c r="J122" s="141">
        <v>3700000</v>
      </c>
      <c r="K122" s="143">
        <f>+I122-J122</f>
        <v>11048419.4</v>
      </c>
      <c r="M122" s="37"/>
      <c r="N122" s="37"/>
      <c r="O122" s="37"/>
      <c r="P122" s="120"/>
      <c r="Q122" s="37"/>
      <c r="R122" s="37"/>
      <c r="S122" s="37"/>
      <c r="T122" s="37"/>
      <c r="U122" s="37"/>
      <c r="V122" s="37"/>
      <c r="W122" s="37"/>
      <c r="X122" s="37"/>
      <c r="Y122" s="37"/>
      <c r="Z122" s="37"/>
      <c r="AA122" s="37"/>
      <c r="AB122" s="37"/>
      <c r="AC122" s="37"/>
      <c r="AD122" s="37"/>
      <c r="AE122" s="37"/>
      <c r="AF122" s="37"/>
    </row>
    <row r="123" spans="1:32" s="36" customFormat="1" ht="12.75">
      <c r="A123" s="156"/>
      <c r="B123" s="86" t="s">
        <v>25</v>
      </c>
      <c r="C123" s="64" t="s">
        <v>191</v>
      </c>
      <c r="D123" s="87">
        <v>1</v>
      </c>
      <c r="E123" s="88">
        <v>2008</v>
      </c>
      <c r="F123" s="87">
        <v>377</v>
      </c>
      <c r="G123" s="89" t="s">
        <v>111</v>
      </c>
      <c r="H123" s="49">
        <v>13668600</v>
      </c>
      <c r="I123" s="50">
        <f t="shared" si="5"/>
        <v>14748419.4</v>
      </c>
      <c r="J123" s="141">
        <v>3700000</v>
      </c>
      <c r="K123" s="143">
        <f>+I123-J123</f>
        <v>11048419.4</v>
      </c>
      <c r="M123" s="37"/>
      <c r="N123" s="37"/>
      <c r="O123" s="37"/>
      <c r="P123" s="120"/>
      <c r="Q123" s="37"/>
      <c r="R123" s="37"/>
      <c r="S123" s="37"/>
      <c r="T123" s="37"/>
      <c r="U123" s="37"/>
      <c r="V123" s="37"/>
      <c r="W123" s="37"/>
      <c r="X123" s="37"/>
      <c r="Y123" s="37"/>
      <c r="Z123" s="37"/>
      <c r="AA123" s="37"/>
      <c r="AB123" s="37"/>
      <c r="AC123" s="37"/>
      <c r="AD123" s="37"/>
      <c r="AE123" s="37"/>
      <c r="AF123" s="37"/>
    </row>
    <row r="124" spans="1:32" s="36" customFormat="1" ht="12.75">
      <c r="A124" s="156"/>
      <c r="B124" s="86" t="s">
        <v>25</v>
      </c>
      <c r="C124" s="64" t="s">
        <v>112</v>
      </c>
      <c r="D124" s="87">
        <v>1</v>
      </c>
      <c r="E124" s="88">
        <v>2008</v>
      </c>
      <c r="F124" s="87">
        <v>23</v>
      </c>
      <c r="G124" s="89" t="s">
        <v>290</v>
      </c>
      <c r="H124" s="49">
        <v>53532625</v>
      </c>
      <c r="I124" s="50">
        <f t="shared" si="5"/>
        <v>57761702.375</v>
      </c>
      <c r="J124" s="144">
        <v>3500000</v>
      </c>
      <c r="K124" s="143">
        <f>I124-J124</f>
        <v>54261702.375</v>
      </c>
      <c r="M124" s="37"/>
      <c r="N124" s="37"/>
      <c r="O124" s="37"/>
      <c r="P124" s="120"/>
      <c r="Q124" s="37"/>
      <c r="R124" s="37"/>
      <c r="S124" s="37"/>
      <c r="T124" s="37"/>
      <c r="U124" s="37"/>
      <c r="V124" s="37"/>
      <c r="W124" s="37"/>
      <c r="X124" s="37"/>
      <c r="Y124" s="37"/>
      <c r="Z124" s="37"/>
      <c r="AA124" s="37"/>
      <c r="AB124" s="37"/>
      <c r="AC124" s="37"/>
      <c r="AD124" s="37"/>
      <c r="AE124" s="37"/>
      <c r="AF124" s="37"/>
    </row>
    <row r="125" spans="1:32" s="36" customFormat="1" ht="12.75">
      <c r="A125" s="156"/>
      <c r="B125" s="86" t="s">
        <v>25</v>
      </c>
      <c r="C125" s="73" t="s">
        <v>194</v>
      </c>
      <c r="D125" s="87">
        <v>1</v>
      </c>
      <c r="E125" s="88">
        <v>2008</v>
      </c>
      <c r="F125" s="87">
        <v>317</v>
      </c>
      <c r="G125" s="89" t="s">
        <v>114</v>
      </c>
      <c r="H125" s="49">
        <v>22701975</v>
      </c>
      <c r="I125" s="50">
        <f t="shared" si="5"/>
        <v>24495431.025</v>
      </c>
      <c r="J125" s="141">
        <v>3500000</v>
      </c>
      <c r="K125" s="143">
        <f>I125-J125</f>
        <v>20995431.025</v>
      </c>
      <c r="M125" s="37"/>
      <c r="N125" s="37"/>
      <c r="O125" s="37"/>
      <c r="P125" s="120"/>
      <c r="Q125" s="37"/>
      <c r="R125" s="37"/>
      <c r="S125" s="37"/>
      <c r="T125" s="37"/>
      <c r="U125" s="37"/>
      <c r="V125" s="37"/>
      <c r="W125" s="37"/>
      <c r="X125" s="37"/>
      <c r="Y125" s="37"/>
      <c r="Z125" s="37"/>
      <c r="AA125" s="37"/>
      <c r="AB125" s="37"/>
      <c r="AC125" s="37"/>
      <c r="AD125" s="37"/>
      <c r="AE125" s="37"/>
      <c r="AF125" s="37"/>
    </row>
    <row r="126" spans="1:32" s="36" customFormat="1" ht="12.75">
      <c r="A126" s="156"/>
      <c r="B126" s="86" t="s">
        <v>115</v>
      </c>
      <c r="C126" s="73" t="s">
        <v>194</v>
      </c>
      <c r="D126" s="87">
        <v>1</v>
      </c>
      <c r="E126" s="88">
        <v>2008</v>
      </c>
      <c r="F126" s="87">
        <v>275</v>
      </c>
      <c r="G126" s="89" t="s">
        <v>116</v>
      </c>
      <c r="H126" s="49">
        <v>22701975</v>
      </c>
      <c r="I126" s="50">
        <f t="shared" si="5"/>
        <v>24495431.025</v>
      </c>
      <c r="J126" s="141">
        <v>3500000</v>
      </c>
      <c r="K126" s="143">
        <f>I126-J126</f>
        <v>20995431.025</v>
      </c>
      <c r="M126" s="37"/>
      <c r="N126" s="165"/>
      <c r="O126" s="37"/>
      <c r="P126" s="120"/>
      <c r="Q126" s="37"/>
      <c r="R126" s="37"/>
      <c r="S126" s="37"/>
      <c r="T126" s="37"/>
      <c r="U126" s="37"/>
      <c r="V126" s="37"/>
      <c r="W126" s="37"/>
      <c r="X126" s="37"/>
      <c r="Y126" s="37"/>
      <c r="Z126" s="37"/>
      <c r="AA126" s="37"/>
      <c r="AB126" s="37"/>
      <c r="AC126" s="37"/>
      <c r="AD126" s="37"/>
      <c r="AE126" s="37"/>
      <c r="AF126" s="37"/>
    </row>
    <row r="127" spans="1:32" s="36" customFormat="1" ht="12.75">
      <c r="A127" s="156"/>
      <c r="B127" s="86" t="s">
        <v>117</v>
      </c>
      <c r="C127" s="73" t="s">
        <v>194</v>
      </c>
      <c r="D127" s="87">
        <v>1</v>
      </c>
      <c r="E127" s="88">
        <v>2008</v>
      </c>
      <c r="F127" s="87">
        <v>24</v>
      </c>
      <c r="G127" s="77" t="s">
        <v>118</v>
      </c>
      <c r="H127" s="49">
        <v>22701975</v>
      </c>
      <c r="I127" s="50">
        <f t="shared" si="5"/>
        <v>24495431.025</v>
      </c>
      <c r="J127" s="141">
        <v>3500000</v>
      </c>
      <c r="K127" s="143">
        <f>I127-J127</f>
        <v>20995431.025</v>
      </c>
      <c r="M127" s="37"/>
      <c r="N127" s="37"/>
      <c r="O127" s="37"/>
      <c r="P127" s="120"/>
      <c r="Q127" s="37"/>
      <c r="R127" s="37"/>
      <c r="S127" s="37"/>
      <c r="T127" s="37"/>
      <c r="U127" s="37"/>
      <c r="V127" s="37"/>
      <c r="W127" s="37"/>
      <c r="X127" s="37"/>
      <c r="Y127" s="37"/>
      <c r="Z127" s="37"/>
      <c r="AA127" s="37"/>
      <c r="AB127" s="37"/>
      <c r="AC127" s="37"/>
      <c r="AD127" s="37"/>
      <c r="AE127" s="37"/>
      <c r="AF127" s="37"/>
    </row>
    <row r="128" spans="1:32" s="36" customFormat="1" ht="12.75">
      <c r="A128" s="156"/>
      <c r="B128" s="20" t="s">
        <v>175</v>
      </c>
      <c r="C128" s="20"/>
      <c r="D128" s="34">
        <f>SUM(D129:D134)</f>
        <v>6</v>
      </c>
      <c r="E128" s="34"/>
      <c r="F128" s="34"/>
      <c r="G128" s="34"/>
      <c r="H128" s="35"/>
      <c r="I128" s="35"/>
      <c r="J128" s="140"/>
      <c r="K128" s="140">
        <f>SUM(K129:K134)</f>
        <v>96131551.275</v>
      </c>
      <c r="M128" s="37"/>
      <c r="N128" s="37"/>
      <c r="O128" s="37"/>
      <c r="P128" s="120"/>
      <c r="Q128" s="37"/>
      <c r="R128" s="37"/>
      <c r="S128" s="37"/>
      <c r="T128" s="37"/>
      <c r="U128" s="37"/>
      <c r="V128" s="37"/>
      <c r="W128" s="37"/>
      <c r="X128" s="37"/>
      <c r="Y128" s="37"/>
      <c r="Z128" s="37"/>
      <c r="AA128" s="37"/>
      <c r="AB128" s="37"/>
      <c r="AC128" s="37"/>
      <c r="AD128" s="37"/>
      <c r="AE128" s="37"/>
      <c r="AF128" s="37"/>
    </row>
    <row r="129" spans="1:32" s="36" customFormat="1" ht="12.75">
      <c r="A129" s="156"/>
      <c r="B129" s="86" t="s">
        <v>31</v>
      </c>
      <c r="C129" s="73" t="s">
        <v>194</v>
      </c>
      <c r="D129" s="87">
        <v>1</v>
      </c>
      <c r="E129" s="88">
        <v>2008</v>
      </c>
      <c r="F129" s="87">
        <v>276</v>
      </c>
      <c r="G129" s="89" t="s">
        <v>119</v>
      </c>
      <c r="H129" s="49">
        <v>22701975</v>
      </c>
      <c r="I129" s="50">
        <f aca="true" t="shared" si="6" ref="I129:I134">(H129*0.079)+H129</f>
        <v>24495431.025</v>
      </c>
      <c r="J129" s="141">
        <v>3500000</v>
      </c>
      <c r="K129" s="143">
        <f>I129-J129</f>
        <v>20995431.025</v>
      </c>
      <c r="M129" s="37"/>
      <c r="N129" s="37"/>
      <c r="O129" s="37"/>
      <c r="P129" s="120"/>
      <c r="Q129" s="37"/>
      <c r="R129" s="37"/>
      <c r="S129" s="37"/>
      <c r="T129" s="37"/>
      <c r="U129" s="37"/>
      <c r="V129" s="37"/>
      <c r="W129" s="37"/>
      <c r="X129" s="37"/>
      <c r="Y129" s="37"/>
      <c r="Z129" s="37"/>
      <c r="AA129" s="37"/>
      <c r="AB129" s="37"/>
      <c r="AC129" s="37"/>
      <c r="AD129" s="37"/>
      <c r="AE129" s="37"/>
      <c r="AF129" s="37"/>
    </row>
    <row r="130" spans="1:32" s="36" customFormat="1" ht="12.75">
      <c r="A130" s="156"/>
      <c r="B130" s="86" t="s">
        <v>31</v>
      </c>
      <c r="C130" s="73" t="s">
        <v>194</v>
      </c>
      <c r="D130" s="87">
        <v>1</v>
      </c>
      <c r="E130" s="88">
        <v>2008</v>
      </c>
      <c r="F130" s="87">
        <v>296</v>
      </c>
      <c r="G130" s="89" t="s">
        <v>120</v>
      </c>
      <c r="H130" s="49">
        <v>22701975</v>
      </c>
      <c r="I130" s="50">
        <f t="shared" si="6"/>
        <v>24495431.025</v>
      </c>
      <c r="J130" s="141">
        <v>3500000</v>
      </c>
      <c r="K130" s="143">
        <f>I130-J130</f>
        <v>20995431.025</v>
      </c>
      <c r="M130" s="37"/>
      <c r="N130" s="37"/>
      <c r="O130" s="37"/>
      <c r="P130" s="120"/>
      <c r="Q130" s="37"/>
      <c r="R130" s="37"/>
      <c r="S130" s="37"/>
      <c r="T130" s="37"/>
      <c r="U130" s="37"/>
      <c r="V130" s="37"/>
      <c r="W130" s="37"/>
      <c r="X130" s="37"/>
      <c r="Y130" s="37"/>
      <c r="Z130" s="37"/>
      <c r="AA130" s="37"/>
      <c r="AB130" s="37"/>
      <c r="AC130" s="37"/>
      <c r="AD130" s="37"/>
      <c r="AE130" s="37"/>
      <c r="AF130" s="37"/>
    </row>
    <row r="131" spans="1:32" s="36" customFormat="1" ht="12.75">
      <c r="A131" s="156"/>
      <c r="B131" s="86" t="s">
        <v>31</v>
      </c>
      <c r="C131" s="64" t="s">
        <v>191</v>
      </c>
      <c r="D131" s="87">
        <v>1</v>
      </c>
      <c r="E131" s="88">
        <v>2007</v>
      </c>
      <c r="F131" s="87">
        <v>64</v>
      </c>
      <c r="G131" s="89" t="s">
        <v>81</v>
      </c>
      <c r="H131" s="49">
        <v>13668600</v>
      </c>
      <c r="I131" s="50">
        <f t="shared" si="6"/>
        <v>14748419.4</v>
      </c>
      <c r="J131" s="141">
        <v>3700000</v>
      </c>
      <c r="K131" s="143">
        <f>+I131-J131</f>
        <v>11048419.4</v>
      </c>
      <c r="M131" s="37"/>
      <c r="N131" s="37"/>
      <c r="O131" s="37"/>
      <c r="P131" s="120"/>
      <c r="Q131" s="37"/>
      <c r="R131" s="37"/>
      <c r="S131" s="37"/>
      <c r="T131" s="37"/>
      <c r="U131" s="37"/>
      <c r="V131" s="37"/>
      <c r="W131" s="37"/>
      <c r="X131" s="37"/>
      <c r="Y131" s="37"/>
      <c r="Z131" s="37"/>
      <c r="AA131" s="37"/>
      <c r="AB131" s="37"/>
      <c r="AC131" s="37"/>
      <c r="AD131" s="37"/>
      <c r="AE131" s="37"/>
      <c r="AF131" s="37"/>
    </row>
    <row r="132" spans="1:32" s="36" customFormat="1" ht="12.75">
      <c r="A132" s="156"/>
      <c r="B132" s="86" t="s">
        <v>121</v>
      </c>
      <c r="C132" s="64" t="s">
        <v>191</v>
      </c>
      <c r="D132" s="87">
        <v>1</v>
      </c>
      <c r="E132" s="77">
        <v>2008</v>
      </c>
      <c r="F132" s="77">
        <v>2</v>
      </c>
      <c r="G132" s="77">
        <v>735209</v>
      </c>
      <c r="H132" s="49">
        <v>13668600</v>
      </c>
      <c r="I132" s="50">
        <f t="shared" si="6"/>
        <v>14748419.4</v>
      </c>
      <c r="J132" s="141">
        <v>3700000</v>
      </c>
      <c r="K132" s="143">
        <f>+I132-J132</f>
        <v>11048419.4</v>
      </c>
      <c r="M132" s="37"/>
      <c r="N132" s="37"/>
      <c r="O132" s="37"/>
      <c r="P132" s="120"/>
      <c r="Q132" s="37"/>
      <c r="R132" s="37"/>
      <c r="S132" s="37"/>
      <c r="T132" s="37"/>
      <c r="U132" s="37"/>
      <c r="V132" s="37"/>
      <c r="W132" s="37"/>
      <c r="X132" s="37"/>
      <c r="Y132" s="37"/>
      <c r="Z132" s="37"/>
      <c r="AA132" s="37"/>
      <c r="AB132" s="37"/>
      <c r="AC132" s="37"/>
      <c r="AD132" s="37"/>
      <c r="AE132" s="37"/>
      <c r="AF132" s="37"/>
    </row>
    <row r="133" spans="1:32" s="36" customFormat="1" ht="12.75">
      <c r="A133" s="156"/>
      <c r="B133" s="86" t="s">
        <v>121</v>
      </c>
      <c r="C133" s="73" t="s">
        <v>194</v>
      </c>
      <c r="D133" s="87">
        <v>1</v>
      </c>
      <c r="E133" s="77">
        <v>2008</v>
      </c>
      <c r="F133" s="77">
        <v>26</v>
      </c>
      <c r="G133" s="77" t="s">
        <v>122</v>
      </c>
      <c r="H133" s="49">
        <v>22701975</v>
      </c>
      <c r="I133" s="50">
        <f t="shared" si="6"/>
        <v>24495431.025</v>
      </c>
      <c r="J133" s="141">
        <v>3500000</v>
      </c>
      <c r="K133" s="143">
        <f>I133-J133</f>
        <v>20995431.025</v>
      </c>
      <c r="M133" s="37"/>
      <c r="N133" s="37"/>
      <c r="O133" s="37"/>
      <c r="P133" s="120"/>
      <c r="Q133" s="37"/>
      <c r="R133" s="37"/>
      <c r="S133" s="37"/>
      <c r="T133" s="37"/>
      <c r="U133" s="37"/>
      <c r="V133" s="37"/>
      <c r="W133" s="37"/>
      <c r="X133" s="37"/>
      <c r="Y133" s="37"/>
      <c r="Z133" s="37"/>
      <c r="AA133" s="37"/>
      <c r="AB133" s="37"/>
      <c r="AC133" s="37"/>
      <c r="AD133" s="37"/>
      <c r="AE133" s="37"/>
      <c r="AF133" s="37"/>
    </row>
    <row r="134" spans="1:32" s="36" customFormat="1" ht="12.75">
      <c r="A134" s="156"/>
      <c r="B134" s="86" t="s">
        <v>121</v>
      </c>
      <c r="C134" s="64" t="s">
        <v>191</v>
      </c>
      <c r="D134" s="87">
        <v>1</v>
      </c>
      <c r="E134" s="77">
        <v>2008</v>
      </c>
      <c r="F134" s="77">
        <v>170</v>
      </c>
      <c r="G134" s="77">
        <v>741835</v>
      </c>
      <c r="H134" s="49">
        <v>13668600</v>
      </c>
      <c r="I134" s="50">
        <f t="shared" si="6"/>
        <v>14748419.4</v>
      </c>
      <c r="J134" s="141">
        <v>3700000</v>
      </c>
      <c r="K134" s="143">
        <f>+I134-J134</f>
        <v>11048419.4</v>
      </c>
      <c r="M134" s="37"/>
      <c r="N134" s="37"/>
      <c r="O134" s="37"/>
      <c r="P134" s="120"/>
      <c r="Q134" s="37"/>
      <c r="R134" s="37"/>
      <c r="S134" s="37"/>
      <c r="T134" s="37"/>
      <c r="U134" s="37"/>
      <c r="V134" s="37"/>
      <c r="W134" s="37"/>
      <c r="X134" s="37"/>
      <c r="Y134" s="37"/>
      <c r="Z134" s="37"/>
      <c r="AA134" s="37"/>
      <c r="AB134" s="37"/>
      <c r="AC134" s="37"/>
      <c r="AD134" s="37"/>
      <c r="AE134" s="37"/>
      <c r="AF134" s="37"/>
    </row>
    <row r="135" spans="1:32" s="36" customFormat="1" ht="12.75">
      <c r="A135" s="156"/>
      <c r="B135" s="20" t="s">
        <v>176</v>
      </c>
      <c r="C135" s="20"/>
      <c r="D135" s="34">
        <f>SUM(D136:D137)</f>
        <v>2</v>
      </c>
      <c r="E135" s="34"/>
      <c r="F135" s="34"/>
      <c r="G135" s="34"/>
      <c r="H135" s="35"/>
      <c r="I135" s="35"/>
      <c r="J135" s="140"/>
      <c r="K135" s="140">
        <f>SUM(K136:K137)</f>
        <v>42031842</v>
      </c>
      <c r="M135" s="37"/>
      <c r="N135" s="37"/>
      <c r="O135" s="37"/>
      <c r="P135" s="120"/>
      <c r="Q135" s="37"/>
      <c r="R135" s="37"/>
      <c r="S135" s="37"/>
      <c r="T135" s="37"/>
      <c r="U135" s="37"/>
      <c r="V135" s="37"/>
      <c r="W135" s="37"/>
      <c r="X135" s="37"/>
      <c r="Y135" s="37"/>
      <c r="Z135" s="37"/>
      <c r="AA135" s="37"/>
      <c r="AB135" s="37"/>
      <c r="AC135" s="37"/>
      <c r="AD135" s="37"/>
      <c r="AE135" s="37"/>
      <c r="AF135" s="37"/>
    </row>
    <row r="136" spans="1:32" s="36" customFormat="1" ht="12.75">
      <c r="A136" s="156"/>
      <c r="B136" s="86" t="s">
        <v>30</v>
      </c>
      <c r="C136" s="64" t="s">
        <v>100</v>
      </c>
      <c r="D136" s="87">
        <v>1</v>
      </c>
      <c r="E136" s="88">
        <v>2008</v>
      </c>
      <c r="F136" s="87">
        <v>32</v>
      </c>
      <c r="G136" s="89">
        <v>729468</v>
      </c>
      <c r="H136" s="49">
        <v>23296025</v>
      </c>
      <c r="I136" s="50">
        <f>(H136*0.079)+H136</f>
        <v>25136410.975</v>
      </c>
      <c r="J136" s="144">
        <v>4100000</v>
      </c>
      <c r="K136" s="141">
        <f>+I136-J136</f>
        <v>21036410.975</v>
      </c>
      <c r="M136" s="37"/>
      <c r="N136" s="37"/>
      <c r="O136" s="37"/>
      <c r="P136" s="120"/>
      <c r="Q136" s="37"/>
      <c r="R136" s="37"/>
      <c r="S136" s="37"/>
      <c r="T136" s="37"/>
      <c r="U136" s="37"/>
      <c r="V136" s="37"/>
      <c r="W136" s="37"/>
      <c r="X136" s="37"/>
      <c r="Y136" s="37"/>
      <c r="Z136" s="37"/>
      <c r="AA136" s="37"/>
      <c r="AB136" s="37"/>
      <c r="AC136" s="37"/>
      <c r="AD136" s="37"/>
      <c r="AE136" s="37"/>
      <c r="AF136" s="37"/>
    </row>
    <row r="137" spans="1:32" s="36" customFormat="1" ht="12.75">
      <c r="A137" s="156"/>
      <c r="B137" s="86" t="s">
        <v>30</v>
      </c>
      <c r="C137" s="73" t="s">
        <v>194</v>
      </c>
      <c r="D137" s="87">
        <v>1</v>
      </c>
      <c r="E137" s="88">
        <v>2008</v>
      </c>
      <c r="F137" s="87">
        <v>318</v>
      </c>
      <c r="G137" s="89" t="s">
        <v>123</v>
      </c>
      <c r="H137" s="49">
        <v>22701975</v>
      </c>
      <c r="I137" s="50">
        <f>(H137*0.079)+H137</f>
        <v>24495431.025</v>
      </c>
      <c r="J137" s="141">
        <v>3500000</v>
      </c>
      <c r="K137" s="143">
        <f>I137-J137</f>
        <v>20995431.025</v>
      </c>
      <c r="M137" s="37"/>
      <c r="N137" s="37"/>
      <c r="O137" s="37"/>
      <c r="P137" s="120"/>
      <c r="Q137" s="37"/>
      <c r="R137" s="37"/>
      <c r="S137" s="37"/>
      <c r="T137" s="37"/>
      <c r="U137" s="37"/>
      <c r="V137" s="37"/>
      <c r="W137" s="37"/>
      <c r="X137" s="37"/>
      <c r="Y137" s="37"/>
      <c r="Z137" s="37"/>
      <c r="AA137" s="37"/>
      <c r="AB137" s="37"/>
      <c r="AC137" s="37"/>
      <c r="AD137" s="37"/>
      <c r="AE137" s="37"/>
      <c r="AF137" s="37"/>
    </row>
    <row r="138" spans="1:32" s="36" customFormat="1" ht="12.75">
      <c r="A138" s="156"/>
      <c r="B138" s="20" t="s">
        <v>177</v>
      </c>
      <c r="C138" s="20"/>
      <c r="D138" s="34">
        <f>SUM(D139:D144)</f>
        <v>6</v>
      </c>
      <c r="E138" s="34"/>
      <c r="F138" s="34"/>
      <c r="G138" s="34"/>
      <c r="H138" s="35"/>
      <c r="I138" s="35"/>
      <c r="J138" s="140"/>
      <c r="K138" s="140">
        <f>SUM(K139:K144)</f>
        <v>126525574.525</v>
      </c>
      <c r="M138" s="37"/>
      <c r="N138" s="37"/>
      <c r="O138" s="37"/>
      <c r="P138" s="120"/>
      <c r="Q138" s="37"/>
      <c r="R138" s="37"/>
      <c r="S138" s="37"/>
      <c r="T138" s="37"/>
      <c r="U138" s="37"/>
      <c r="V138" s="37"/>
      <c r="W138" s="37"/>
      <c r="X138" s="37"/>
      <c r="Y138" s="37"/>
      <c r="Z138" s="37"/>
      <c r="AA138" s="37"/>
      <c r="AB138" s="37"/>
      <c r="AC138" s="37"/>
      <c r="AD138" s="37"/>
      <c r="AE138" s="37"/>
      <c r="AF138" s="37"/>
    </row>
    <row r="139" spans="1:32" s="36" customFormat="1" ht="12.75">
      <c r="A139" s="156"/>
      <c r="B139" s="86" t="s">
        <v>24</v>
      </c>
      <c r="C139" s="73" t="s">
        <v>194</v>
      </c>
      <c r="D139" s="87">
        <v>1</v>
      </c>
      <c r="E139" s="88">
        <v>2008</v>
      </c>
      <c r="F139" s="87">
        <v>18</v>
      </c>
      <c r="G139" s="89" t="s">
        <v>124</v>
      </c>
      <c r="H139" s="49">
        <v>22701975</v>
      </c>
      <c r="I139" s="50">
        <f aca="true" t="shared" si="7" ref="I139:I144">(H139*0.079)+H139</f>
        <v>24495431.025</v>
      </c>
      <c r="J139" s="141">
        <v>3500000</v>
      </c>
      <c r="K139" s="143">
        <f>I139-J139</f>
        <v>20995431.025</v>
      </c>
      <c r="M139" s="37"/>
      <c r="N139" s="37"/>
      <c r="O139" s="37"/>
      <c r="P139" s="120"/>
      <c r="Q139" s="37"/>
      <c r="R139" s="37"/>
      <c r="S139" s="37"/>
      <c r="T139" s="37"/>
      <c r="U139" s="37"/>
      <c r="V139" s="37"/>
      <c r="W139" s="37"/>
      <c r="X139" s="37"/>
      <c r="Y139" s="37"/>
      <c r="Z139" s="37"/>
      <c r="AA139" s="37"/>
      <c r="AB139" s="37"/>
      <c r="AC139" s="37"/>
      <c r="AD139" s="37"/>
      <c r="AE139" s="37"/>
      <c r="AF139" s="37"/>
    </row>
    <row r="140" spans="1:32" s="36" customFormat="1" ht="12.75">
      <c r="A140" s="156"/>
      <c r="B140" s="91" t="s">
        <v>24</v>
      </c>
      <c r="C140" s="73" t="s">
        <v>194</v>
      </c>
      <c r="D140" s="65">
        <v>1</v>
      </c>
      <c r="E140" s="48">
        <v>2009</v>
      </c>
      <c r="F140" s="48" t="s">
        <v>266</v>
      </c>
      <c r="G140" s="48" t="s">
        <v>267</v>
      </c>
      <c r="H140" s="49">
        <v>22701975</v>
      </c>
      <c r="I140" s="50">
        <f t="shared" si="7"/>
        <v>24495431.025</v>
      </c>
      <c r="J140" s="141">
        <v>0</v>
      </c>
      <c r="K140" s="141">
        <f>(I140-J140)*D140</f>
        <v>24495431.025</v>
      </c>
      <c r="M140" s="37"/>
      <c r="N140" s="37"/>
      <c r="O140" s="37"/>
      <c r="P140" s="120"/>
      <c r="Q140" s="37"/>
      <c r="R140" s="37"/>
      <c r="S140" s="37"/>
      <c r="T140" s="37"/>
      <c r="U140" s="37"/>
      <c r="V140" s="37"/>
      <c r="W140" s="37"/>
      <c r="X140" s="37"/>
      <c r="Y140" s="37"/>
      <c r="Z140" s="37"/>
      <c r="AA140" s="37"/>
      <c r="AB140" s="37"/>
      <c r="AC140" s="37"/>
      <c r="AD140" s="37"/>
      <c r="AE140" s="37"/>
      <c r="AF140" s="37"/>
    </row>
    <row r="141" spans="1:32" s="36" customFormat="1" ht="12.75">
      <c r="A141" s="156"/>
      <c r="B141" s="91" t="s">
        <v>125</v>
      </c>
      <c r="C141" s="73" t="s">
        <v>194</v>
      </c>
      <c r="D141" s="65">
        <v>1</v>
      </c>
      <c r="E141" s="65">
        <v>2008</v>
      </c>
      <c r="F141" s="65">
        <v>341</v>
      </c>
      <c r="G141" s="65" t="s">
        <v>126</v>
      </c>
      <c r="H141" s="49">
        <v>22701975</v>
      </c>
      <c r="I141" s="50">
        <f t="shared" si="7"/>
        <v>24495431.025</v>
      </c>
      <c r="J141" s="141">
        <v>3500000</v>
      </c>
      <c r="K141" s="141">
        <f>I141-J141</f>
        <v>20995431.025</v>
      </c>
      <c r="M141" s="37"/>
      <c r="N141" s="126"/>
      <c r="O141" s="37"/>
      <c r="P141" s="120"/>
      <c r="Q141" s="37"/>
      <c r="R141" s="37"/>
      <c r="S141" s="37"/>
      <c r="T141" s="37"/>
      <c r="U141" s="37"/>
      <c r="V141" s="37"/>
      <c r="W141" s="37"/>
      <c r="X141" s="37"/>
      <c r="Y141" s="37"/>
      <c r="Z141" s="37"/>
      <c r="AA141" s="37"/>
      <c r="AB141" s="37"/>
      <c r="AC141" s="37"/>
      <c r="AD141" s="37"/>
      <c r="AE141" s="37"/>
      <c r="AF141" s="37"/>
    </row>
    <row r="142" spans="1:32" s="36" customFormat="1" ht="12.75">
      <c r="A142" s="156"/>
      <c r="B142" s="91" t="s">
        <v>23</v>
      </c>
      <c r="C142" s="73" t="s">
        <v>194</v>
      </c>
      <c r="D142" s="65">
        <v>1</v>
      </c>
      <c r="E142" s="48">
        <v>2009</v>
      </c>
      <c r="F142" s="48" t="s">
        <v>263</v>
      </c>
      <c r="G142" s="48" t="s">
        <v>265</v>
      </c>
      <c r="H142" s="49">
        <v>22701975</v>
      </c>
      <c r="I142" s="50">
        <f t="shared" si="7"/>
        <v>24495431.025</v>
      </c>
      <c r="J142" s="141">
        <v>0</v>
      </c>
      <c r="K142" s="141">
        <f>(I142-J142)*D142</f>
        <v>24495431.025</v>
      </c>
      <c r="M142" s="37"/>
      <c r="N142" s="37"/>
      <c r="O142" s="37"/>
      <c r="P142" s="120"/>
      <c r="Q142" s="37"/>
      <c r="R142" s="37"/>
      <c r="S142" s="37"/>
      <c r="T142" s="37"/>
      <c r="U142" s="37"/>
      <c r="V142" s="37"/>
      <c r="W142" s="37"/>
      <c r="X142" s="37"/>
      <c r="Y142" s="37"/>
      <c r="Z142" s="37"/>
      <c r="AA142" s="37"/>
      <c r="AB142" s="37"/>
      <c r="AC142" s="37"/>
      <c r="AD142" s="37"/>
      <c r="AE142" s="37"/>
      <c r="AF142" s="37"/>
    </row>
    <row r="143" spans="1:32" s="36" customFormat="1" ht="12.75">
      <c r="A143" s="156"/>
      <c r="B143" s="91" t="s">
        <v>23</v>
      </c>
      <c r="C143" s="73" t="s">
        <v>194</v>
      </c>
      <c r="D143" s="65">
        <v>1</v>
      </c>
      <c r="E143" s="48">
        <v>2009</v>
      </c>
      <c r="F143" s="48" t="s">
        <v>264</v>
      </c>
      <c r="G143" s="48">
        <v>773218</v>
      </c>
      <c r="H143" s="49">
        <v>22701975</v>
      </c>
      <c r="I143" s="50">
        <f t="shared" si="7"/>
        <v>24495431.025</v>
      </c>
      <c r="J143" s="141">
        <v>0</v>
      </c>
      <c r="K143" s="141">
        <f>(I143-J143)*D143</f>
        <v>24495431.025</v>
      </c>
      <c r="M143" s="37"/>
      <c r="N143" s="37"/>
      <c r="O143" s="37"/>
      <c r="P143" s="120"/>
      <c r="Q143" s="37"/>
      <c r="R143" s="37"/>
      <c r="S143" s="37"/>
      <c r="T143" s="37"/>
      <c r="U143" s="37"/>
      <c r="V143" s="37"/>
      <c r="W143" s="37"/>
      <c r="X143" s="37"/>
      <c r="Y143" s="37"/>
      <c r="Z143" s="37"/>
      <c r="AA143" s="37"/>
      <c r="AB143" s="37"/>
      <c r="AC143" s="37"/>
      <c r="AD143" s="37"/>
      <c r="AE143" s="37"/>
      <c r="AF143" s="37"/>
    </row>
    <row r="144" spans="1:32" s="36" customFormat="1" ht="12.75">
      <c r="A144" s="156"/>
      <c r="B144" s="86" t="s">
        <v>127</v>
      </c>
      <c r="C144" s="64" t="s">
        <v>191</v>
      </c>
      <c r="D144" s="87">
        <v>1</v>
      </c>
      <c r="E144" s="77">
        <v>2008</v>
      </c>
      <c r="F144" s="77">
        <v>373</v>
      </c>
      <c r="G144" s="77">
        <v>774088</v>
      </c>
      <c r="H144" s="49">
        <v>13668600</v>
      </c>
      <c r="I144" s="50">
        <f t="shared" si="7"/>
        <v>14748419.4</v>
      </c>
      <c r="J144" s="141">
        <v>3700000</v>
      </c>
      <c r="K144" s="143">
        <f>+I144-J144</f>
        <v>11048419.4</v>
      </c>
      <c r="M144" s="37"/>
      <c r="N144" s="37"/>
      <c r="O144" s="37"/>
      <c r="P144" s="120"/>
      <c r="Q144" s="37"/>
      <c r="R144" s="37"/>
      <c r="S144" s="37"/>
      <c r="T144" s="37"/>
      <c r="U144" s="37"/>
      <c r="V144" s="37"/>
      <c r="W144" s="37"/>
      <c r="X144" s="37"/>
      <c r="Y144" s="37"/>
      <c r="Z144" s="37"/>
      <c r="AA144" s="37"/>
      <c r="AB144" s="37"/>
      <c r="AC144" s="37"/>
      <c r="AD144" s="37"/>
      <c r="AE144" s="37"/>
      <c r="AF144" s="37"/>
    </row>
    <row r="145" spans="1:32" s="36" customFormat="1" ht="12.75">
      <c r="A145" s="156"/>
      <c r="B145" s="20" t="s">
        <v>178</v>
      </c>
      <c r="C145" s="20"/>
      <c r="D145" s="34">
        <f>SUM(D146:D147)</f>
        <v>2</v>
      </c>
      <c r="E145" s="34"/>
      <c r="F145" s="34"/>
      <c r="G145" s="34"/>
      <c r="H145" s="35"/>
      <c r="I145" s="35"/>
      <c r="J145" s="140"/>
      <c r="K145" s="140">
        <f>SUM(K146:K147)</f>
        <v>32043850.424999997</v>
      </c>
      <c r="M145" s="37"/>
      <c r="N145" s="37"/>
      <c r="O145" s="37"/>
      <c r="P145" s="120"/>
      <c r="Q145" s="37"/>
      <c r="R145" s="37"/>
      <c r="S145" s="37"/>
      <c r="T145" s="37"/>
      <c r="U145" s="37"/>
      <c r="V145" s="37"/>
      <c r="W145" s="37"/>
      <c r="X145" s="37"/>
      <c r="Y145" s="37"/>
      <c r="Z145" s="37"/>
      <c r="AA145" s="37"/>
      <c r="AB145" s="37"/>
      <c r="AC145" s="37"/>
      <c r="AD145" s="37"/>
      <c r="AE145" s="37"/>
      <c r="AF145" s="37"/>
    </row>
    <row r="146" spans="1:32" s="36" customFormat="1" ht="12.75">
      <c r="A146" s="156"/>
      <c r="B146" s="86" t="s">
        <v>128</v>
      </c>
      <c r="C146" s="73" t="s">
        <v>194</v>
      </c>
      <c r="D146" s="87">
        <v>1</v>
      </c>
      <c r="E146" s="88">
        <v>2008</v>
      </c>
      <c r="F146" s="87">
        <v>94</v>
      </c>
      <c r="G146" s="89" t="s">
        <v>129</v>
      </c>
      <c r="H146" s="49">
        <v>22701975</v>
      </c>
      <c r="I146" s="50">
        <f>(H146*0.079)+H146</f>
        <v>24495431.025</v>
      </c>
      <c r="J146" s="141">
        <v>3500000</v>
      </c>
      <c r="K146" s="143">
        <f>I146-J146</f>
        <v>20995431.025</v>
      </c>
      <c r="M146" s="37"/>
      <c r="N146" s="37"/>
      <c r="O146" s="37"/>
      <c r="P146" s="120"/>
      <c r="Q146" s="37"/>
      <c r="R146" s="37"/>
      <c r="S146" s="37"/>
      <c r="T146" s="37"/>
      <c r="U146" s="37"/>
      <c r="V146" s="37"/>
      <c r="W146" s="37"/>
      <c r="X146" s="37"/>
      <c r="Y146" s="37"/>
      <c r="Z146" s="37"/>
      <c r="AA146" s="37"/>
      <c r="AB146" s="37"/>
      <c r="AC146" s="37"/>
      <c r="AD146" s="37"/>
      <c r="AE146" s="37"/>
      <c r="AF146" s="37"/>
    </row>
    <row r="147" spans="1:32" s="36" customFormat="1" ht="12.75">
      <c r="A147" s="156"/>
      <c r="B147" s="86" t="s">
        <v>130</v>
      </c>
      <c r="C147" s="64" t="s">
        <v>191</v>
      </c>
      <c r="D147" s="87">
        <v>1</v>
      </c>
      <c r="E147" s="77">
        <v>2008</v>
      </c>
      <c r="F147" s="77">
        <v>376</v>
      </c>
      <c r="G147" s="77">
        <v>774234</v>
      </c>
      <c r="H147" s="49">
        <v>13668600</v>
      </c>
      <c r="I147" s="50">
        <f>(H147*0.079)+H147</f>
        <v>14748419.4</v>
      </c>
      <c r="J147" s="141">
        <v>3700000</v>
      </c>
      <c r="K147" s="143">
        <f>+I147-J147</f>
        <v>11048419.4</v>
      </c>
      <c r="M147" s="37"/>
      <c r="N147" s="37"/>
      <c r="O147" s="37"/>
      <c r="P147" s="120"/>
      <c r="Q147" s="37"/>
      <c r="R147" s="37"/>
      <c r="S147" s="37"/>
      <c r="T147" s="37"/>
      <c r="U147" s="37"/>
      <c r="V147" s="37"/>
      <c r="W147" s="37"/>
      <c r="X147" s="37"/>
      <c r="Y147" s="37"/>
      <c r="Z147" s="37"/>
      <c r="AA147" s="37"/>
      <c r="AB147" s="37"/>
      <c r="AC147" s="37"/>
      <c r="AD147" s="37"/>
      <c r="AE147" s="37"/>
      <c r="AF147" s="37"/>
    </row>
    <row r="148" spans="1:32" s="36" customFormat="1" ht="12.75">
      <c r="A148" s="156"/>
      <c r="B148" s="20" t="s">
        <v>179</v>
      </c>
      <c r="C148" s="20"/>
      <c r="D148" s="34">
        <f>SUM(D149:D152)</f>
        <v>4</v>
      </c>
      <c r="E148" s="34"/>
      <c r="F148" s="34"/>
      <c r="G148" s="34"/>
      <c r="H148" s="35"/>
      <c r="I148" s="35"/>
      <c r="J148" s="140"/>
      <c r="K148" s="140">
        <f>SUM(K149:K152)</f>
        <v>83981724.1</v>
      </c>
      <c r="M148" s="37"/>
      <c r="N148" s="37"/>
      <c r="O148" s="37"/>
      <c r="P148" s="120"/>
      <c r="Q148" s="37"/>
      <c r="R148" s="37"/>
      <c r="S148" s="37"/>
      <c r="T148" s="37"/>
      <c r="U148" s="37"/>
      <c r="V148" s="37"/>
      <c r="W148" s="37"/>
      <c r="X148" s="37"/>
      <c r="Y148" s="37"/>
      <c r="Z148" s="37"/>
      <c r="AA148" s="37"/>
      <c r="AB148" s="37"/>
      <c r="AC148" s="37"/>
      <c r="AD148" s="37"/>
      <c r="AE148" s="37"/>
      <c r="AF148" s="37"/>
    </row>
    <row r="149" spans="1:32" s="36" customFormat="1" ht="12.75">
      <c r="A149" s="156"/>
      <c r="B149" s="86" t="s">
        <v>131</v>
      </c>
      <c r="C149" s="73" t="s">
        <v>194</v>
      </c>
      <c r="D149" s="87">
        <v>1</v>
      </c>
      <c r="E149" s="88">
        <v>2008</v>
      </c>
      <c r="F149" s="77">
        <v>171</v>
      </c>
      <c r="G149" s="77" t="s">
        <v>132</v>
      </c>
      <c r="H149" s="49">
        <v>22701975</v>
      </c>
      <c r="I149" s="50">
        <f>(H149*0.079)+H149</f>
        <v>24495431.025</v>
      </c>
      <c r="J149" s="141">
        <v>3500000</v>
      </c>
      <c r="K149" s="143">
        <f>I149-J149</f>
        <v>20995431.025</v>
      </c>
      <c r="M149" s="37"/>
      <c r="N149" s="37"/>
      <c r="O149" s="37"/>
      <c r="P149" s="120"/>
      <c r="Q149" s="37"/>
      <c r="R149" s="37"/>
      <c r="S149" s="37"/>
      <c r="T149" s="37"/>
      <c r="U149" s="37"/>
      <c r="V149" s="37"/>
      <c r="W149" s="37"/>
      <c r="X149" s="37"/>
      <c r="Y149" s="37"/>
      <c r="Z149" s="37"/>
      <c r="AA149" s="37"/>
      <c r="AB149" s="37"/>
      <c r="AC149" s="37"/>
      <c r="AD149" s="37"/>
      <c r="AE149" s="37"/>
      <c r="AF149" s="37"/>
    </row>
    <row r="150" spans="1:32" s="36" customFormat="1" ht="12.75">
      <c r="A150" s="156"/>
      <c r="B150" s="86" t="s">
        <v>131</v>
      </c>
      <c r="C150" s="73" t="s">
        <v>194</v>
      </c>
      <c r="D150" s="87">
        <v>1</v>
      </c>
      <c r="E150" s="88">
        <v>2008</v>
      </c>
      <c r="F150" s="77">
        <v>238</v>
      </c>
      <c r="G150" s="77" t="s">
        <v>133</v>
      </c>
      <c r="H150" s="49">
        <v>22701975</v>
      </c>
      <c r="I150" s="50">
        <f>(H150*0.079)+H150</f>
        <v>24495431.025</v>
      </c>
      <c r="J150" s="141">
        <v>3500000</v>
      </c>
      <c r="K150" s="143">
        <f>I150-J150</f>
        <v>20995431.025</v>
      </c>
      <c r="M150" s="37"/>
      <c r="N150" s="37"/>
      <c r="O150" s="37"/>
      <c r="P150" s="120"/>
      <c r="Q150" s="37"/>
      <c r="R150" s="37"/>
      <c r="S150" s="37"/>
      <c r="T150" s="37"/>
      <c r="U150" s="37"/>
      <c r="V150" s="37"/>
      <c r="W150" s="37"/>
      <c r="X150" s="37"/>
      <c r="Y150" s="37"/>
      <c r="Z150" s="37"/>
      <c r="AA150" s="37"/>
      <c r="AB150" s="37"/>
      <c r="AC150" s="37"/>
      <c r="AD150" s="37"/>
      <c r="AE150" s="37"/>
      <c r="AF150" s="37"/>
    </row>
    <row r="151" spans="1:32" s="36" customFormat="1" ht="12.75">
      <c r="A151" s="156"/>
      <c r="B151" s="86" t="s">
        <v>134</v>
      </c>
      <c r="C151" s="73" t="s">
        <v>194</v>
      </c>
      <c r="D151" s="87">
        <v>1</v>
      </c>
      <c r="E151" s="77">
        <v>2008</v>
      </c>
      <c r="F151" s="77">
        <v>176</v>
      </c>
      <c r="G151" s="77" t="s">
        <v>135</v>
      </c>
      <c r="H151" s="49">
        <v>22701975</v>
      </c>
      <c r="I151" s="50">
        <f>(H151*0.079)+H151</f>
        <v>24495431.025</v>
      </c>
      <c r="J151" s="141">
        <v>3500000</v>
      </c>
      <c r="K151" s="143">
        <f>I151-J151</f>
        <v>20995431.025</v>
      </c>
      <c r="M151" s="37"/>
      <c r="N151" s="37"/>
      <c r="O151" s="37"/>
      <c r="P151" s="120"/>
      <c r="Q151" s="37"/>
      <c r="R151" s="37"/>
      <c r="S151" s="37"/>
      <c r="T151" s="37"/>
      <c r="U151" s="37"/>
      <c r="V151" s="37"/>
      <c r="W151" s="37"/>
      <c r="X151" s="37"/>
      <c r="Y151" s="37"/>
      <c r="Z151" s="37"/>
      <c r="AA151" s="37"/>
      <c r="AB151" s="37"/>
      <c r="AC151" s="37"/>
      <c r="AD151" s="37"/>
      <c r="AE151" s="37"/>
      <c r="AF151" s="37"/>
    </row>
    <row r="152" spans="1:32" s="36" customFormat="1" ht="12.75">
      <c r="A152" s="156"/>
      <c r="B152" s="86" t="s">
        <v>136</v>
      </c>
      <c r="C152" s="73" t="s">
        <v>194</v>
      </c>
      <c r="D152" s="87">
        <v>1</v>
      </c>
      <c r="E152" s="77">
        <v>2008</v>
      </c>
      <c r="F152" s="77">
        <v>286</v>
      </c>
      <c r="G152" s="77" t="s">
        <v>137</v>
      </c>
      <c r="H152" s="49">
        <v>22701975</v>
      </c>
      <c r="I152" s="50">
        <f>(H152*0.079)+H152</f>
        <v>24495431.025</v>
      </c>
      <c r="J152" s="141">
        <v>3500000</v>
      </c>
      <c r="K152" s="143">
        <f>I152-J152</f>
        <v>20995431.025</v>
      </c>
      <c r="M152" s="37"/>
      <c r="N152" s="37"/>
      <c r="O152" s="37"/>
      <c r="P152" s="120"/>
      <c r="Q152" s="37"/>
      <c r="R152" s="37"/>
      <c r="S152" s="37"/>
      <c r="T152" s="37"/>
      <c r="U152" s="37"/>
      <c r="V152" s="37"/>
      <c r="W152" s="37"/>
      <c r="X152" s="37"/>
      <c r="Y152" s="37"/>
      <c r="Z152" s="37"/>
      <c r="AA152" s="37"/>
      <c r="AB152" s="37"/>
      <c r="AC152" s="37"/>
      <c r="AD152" s="37"/>
      <c r="AE152" s="37"/>
      <c r="AF152" s="37"/>
    </row>
    <row r="153" spans="1:32" s="36" customFormat="1" ht="12.75">
      <c r="A153" s="156"/>
      <c r="B153" s="20" t="s">
        <v>180</v>
      </c>
      <c r="C153" s="20"/>
      <c r="D153" s="34">
        <f>SUM(D154:D155)</f>
        <v>2</v>
      </c>
      <c r="E153" s="34"/>
      <c r="F153" s="34"/>
      <c r="G153" s="34"/>
      <c r="H153" s="35"/>
      <c r="I153" s="35"/>
      <c r="J153" s="140"/>
      <c r="K153" s="140">
        <f>SUM(K154:K155)</f>
        <v>42072793.975</v>
      </c>
      <c r="M153" s="37"/>
      <c r="N153" s="37"/>
      <c r="O153" s="37"/>
      <c r="P153" s="120"/>
      <c r="Q153" s="37"/>
      <c r="R153" s="37"/>
      <c r="S153" s="37"/>
      <c r="T153" s="37"/>
      <c r="U153" s="37"/>
      <c r="V153" s="37"/>
      <c r="W153" s="37"/>
      <c r="X153" s="37"/>
      <c r="Y153" s="37"/>
      <c r="Z153" s="37"/>
      <c r="AA153" s="37"/>
      <c r="AB153" s="37"/>
      <c r="AC153" s="37"/>
      <c r="AD153" s="37"/>
      <c r="AE153" s="37"/>
      <c r="AF153" s="37"/>
    </row>
    <row r="154" spans="1:32" s="36" customFormat="1" ht="12.75">
      <c r="A154" s="156"/>
      <c r="B154" s="86" t="s">
        <v>64</v>
      </c>
      <c r="C154" s="64" t="s">
        <v>185</v>
      </c>
      <c r="D154" s="87">
        <v>1</v>
      </c>
      <c r="E154" s="88">
        <v>2006</v>
      </c>
      <c r="F154" s="87">
        <v>312</v>
      </c>
      <c r="G154" s="77">
        <v>631676</v>
      </c>
      <c r="H154" s="49">
        <v>23296025</v>
      </c>
      <c r="I154" s="50">
        <v>25136383</v>
      </c>
      <c r="J154" s="141">
        <v>4100000</v>
      </c>
      <c r="K154" s="141">
        <f>I154-J154</f>
        <v>21036383</v>
      </c>
      <c r="M154" s="37"/>
      <c r="N154" s="37"/>
      <c r="O154" s="37"/>
      <c r="P154" s="120"/>
      <c r="Q154" s="37"/>
      <c r="R154" s="37"/>
      <c r="S154" s="37"/>
      <c r="T154" s="37"/>
      <c r="U154" s="37"/>
      <c r="V154" s="37"/>
      <c r="W154" s="37"/>
      <c r="X154" s="37"/>
      <c r="Y154" s="37"/>
      <c r="Z154" s="37"/>
      <c r="AA154" s="37"/>
      <c r="AB154" s="37"/>
      <c r="AC154" s="37"/>
      <c r="AD154" s="37"/>
      <c r="AE154" s="37"/>
      <c r="AF154" s="37"/>
    </row>
    <row r="155" spans="1:32" s="36" customFormat="1" ht="12.75">
      <c r="A155" s="156"/>
      <c r="B155" s="86" t="s">
        <v>33</v>
      </c>
      <c r="C155" s="64" t="s">
        <v>100</v>
      </c>
      <c r="D155" s="87">
        <v>1</v>
      </c>
      <c r="E155" s="77">
        <v>2008</v>
      </c>
      <c r="F155" s="77">
        <v>123</v>
      </c>
      <c r="G155" s="77">
        <v>729897</v>
      </c>
      <c r="H155" s="49">
        <v>23296025</v>
      </c>
      <c r="I155" s="50">
        <f>(H155*0.079)+H155</f>
        <v>25136410.975</v>
      </c>
      <c r="J155" s="145">
        <v>4100000</v>
      </c>
      <c r="K155" s="141">
        <f>+I155-J155</f>
        <v>21036410.975</v>
      </c>
      <c r="M155" s="37"/>
      <c r="N155" s="37"/>
      <c r="O155" s="37"/>
      <c r="P155" s="120"/>
      <c r="Q155" s="37"/>
      <c r="R155" s="37"/>
      <c r="S155" s="37"/>
      <c r="T155" s="37"/>
      <c r="U155" s="37"/>
      <c r="V155" s="37"/>
      <c r="W155" s="37"/>
      <c r="X155" s="37"/>
      <c r="Y155" s="37"/>
      <c r="Z155" s="37"/>
      <c r="AA155" s="37"/>
      <c r="AB155" s="37"/>
      <c r="AC155" s="37"/>
      <c r="AD155" s="37"/>
      <c r="AE155" s="37"/>
      <c r="AF155" s="37"/>
    </row>
    <row r="156" spans="1:32" s="36" customFormat="1" ht="12.75">
      <c r="A156" s="156"/>
      <c r="B156" s="20" t="s">
        <v>181</v>
      </c>
      <c r="C156" s="20"/>
      <c r="D156" s="34">
        <f>SUM(D157:D236)</f>
        <v>80</v>
      </c>
      <c r="E156" s="34"/>
      <c r="F156" s="34"/>
      <c r="G156" s="34"/>
      <c r="H156" s="62"/>
      <c r="I156" s="62"/>
      <c r="J156" s="140"/>
      <c r="K156" s="140">
        <f>SUM(K157:K236)</f>
        <v>795034753.6749996</v>
      </c>
      <c r="M156" s="37"/>
      <c r="N156" s="37"/>
      <c r="O156" s="37"/>
      <c r="P156" s="120"/>
      <c r="Q156" s="37"/>
      <c r="R156" s="37"/>
      <c r="S156" s="37"/>
      <c r="T156" s="37"/>
      <c r="U156" s="37"/>
      <c r="V156" s="37"/>
      <c r="W156" s="37"/>
      <c r="X156" s="37"/>
      <c r="Y156" s="37"/>
      <c r="Z156" s="37"/>
      <c r="AA156" s="37"/>
      <c r="AB156" s="37"/>
      <c r="AC156" s="37"/>
      <c r="AD156" s="37"/>
      <c r="AE156" s="37"/>
      <c r="AF156" s="37"/>
    </row>
    <row r="157" spans="1:32" s="36" customFormat="1" ht="12.75">
      <c r="A157" s="156"/>
      <c r="B157" s="86" t="s">
        <v>35</v>
      </c>
      <c r="C157" s="64" t="s">
        <v>191</v>
      </c>
      <c r="D157" s="87">
        <v>1</v>
      </c>
      <c r="E157" s="87">
        <v>2007</v>
      </c>
      <c r="F157" s="87">
        <v>122</v>
      </c>
      <c r="G157" s="89" t="s">
        <v>82</v>
      </c>
      <c r="H157" s="135">
        <v>13668600</v>
      </c>
      <c r="I157" s="136">
        <f aca="true" t="shared" si="8" ref="I157:I188">(H157*0.079)+H157</f>
        <v>14748419.4</v>
      </c>
      <c r="J157" s="141">
        <v>3700000</v>
      </c>
      <c r="K157" s="143">
        <f>+I157-J157</f>
        <v>11048419.4</v>
      </c>
      <c r="M157" s="37"/>
      <c r="N157" s="37"/>
      <c r="O157" s="37"/>
      <c r="P157" s="120"/>
      <c r="Q157" s="37"/>
      <c r="R157" s="37"/>
      <c r="S157" s="37"/>
      <c r="T157" s="37"/>
      <c r="U157" s="37"/>
      <c r="V157" s="37"/>
      <c r="W157" s="37"/>
      <c r="X157" s="37"/>
      <c r="Y157" s="37"/>
      <c r="Z157" s="37"/>
      <c r="AA157" s="37"/>
      <c r="AB157" s="37"/>
      <c r="AC157" s="37"/>
      <c r="AD157" s="37"/>
      <c r="AE157" s="37"/>
      <c r="AF157" s="37"/>
    </row>
    <row r="158" spans="1:32" s="36" customFormat="1" ht="12.75">
      <c r="A158" s="156"/>
      <c r="B158" s="86" t="s">
        <v>35</v>
      </c>
      <c r="C158" s="73" t="s">
        <v>194</v>
      </c>
      <c r="D158" s="87">
        <v>1</v>
      </c>
      <c r="E158" s="88">
        <v>2008</v>
      </c>
      <c r="F158" s="87">
        <v>253</v>
      </c>
      <c r="G158" s="89" t="s">
        <v>138</v>
      </c>
      <c r="H158" s="135">
        <v>22701975</v>
      </c>
      <c r="I158" s="136">
        <f t="shared" si="8"/>
        <v>24495431.025</v>
      </c>
      <c r="J158" s="141">
        <v>3500000</v>
      </c>
      <c r="K158" s="143">
        <f>I158-J158</f>
        <v>20995431.025</v>
      </c>
      <c r="M158" s="37"/>
      <c r="N158" s="37"/>
      <c r="O158" s="37"/>
      <c r="P158" s="120"/>
      <c r="Q158" s="37"/>
      <c r="R158" s="37"/>
      <c r="S158" s="37"/>
      <c r="T158" s="37"/>
      <c r="U158" s="37"/>
      <c r="V158" s="37"/>
      <c r="W158" s="37"/>
      <c r="X158" s="37"/>
      <c r="Y158" s="37"/>
      <c r="Z158" s="37"/>
      <c r="AA158" s="37"/>
      <c r="AB158" s="37"/>
      <c r="AC158" s="37"/>
      <c r="AD158" s="37"/>
      <c r="AE158" s="37"/>
      <c r="AF158" s="37"/>
    </row>
    <row r="159" spans="1:32" s="36" customFormat="1" ht="12.75">
      <c r="A159" s="156"/>
      <c r="B159" s="86" t="s">
        <v>35</v>
      </c>
      <c r="C159" s="73" t="s">
        <v>194</v>
      </c>
      <c r="D159" s="87">
        <v>1</v>
      </c>
      <c r="E159" s="88">
        <v>2008</v>
      </c>
      <c r="F159" s="87">
        <v>295</v>
      </c>
      <c r="G159" s="89" t="s">
        <v>139</v>
      </c>
      <c r="H159" s="135">
        <v>22701975</v>
      </c>
      <c r="I159" s="136">
        <f t="shared" si="8"/>
        <v>24495431.025</v>
      </c>
      <c r="J159" s="141">
        <v>3500000</v>
      </c>
      <c r="K159" s="143">
        <f>I159-J159</f>
        <v>20995431.025</v>
      </c>
      <c r="M159" s="37"/>
      <c r="N159" s="37"/>
      <c r="O159" s="37"/>
      <c r="P159" s="120"/>
      <c r="Q159" s="37"/>
      <c r="R159" s="37"/>
      <c r="S159" s="37"/>
      <c r="T159" s="37"/>
      <c r="U159" s="37"/>
      <c r="V159" s="37"/>
      <c r="W159" s="37"/>
      <c r="X159" s="37"/>
      <c r="Y159" s="37"/>
      <c r="Z159" s="37"/>
      <c r="AA159" s="37"/>
      <c r="AB159" s="37"/>
      <c r="AC159" s="37"/>
      <c r="AD159" s="37"/>
      <c r="AE159" s="37"/>
      <c r="AF159" s="37"/>
    </row>
    <row r="160" spans="1:32" s="36" customFormat="1" ht="12.75">
      <c r="A160" s="156"/>
      <c r="B160" s="91" t="s">
        <v>35</v>
      </c>
      <c r="C160" s="47" t="s">
        <v>190</v>
      </c>
      <c r="D160" s="65">
        <v>1</v>
      </c>
      <c r="E160" s="48">
        <v>2009</v>
      </c>
      <c r="F160" s="48">
        <v>504</v>
      </c>
      <c r="G160" s="48">
        <v>244926</v>
      </c>
      <c r="H160" s="135">
        <v>2722275</v>
      </c>
      <c r="I160" s="136">
        <f t="shared" si="8"/>
        <v>2937334.725</v>
      </c>
      <c r="J160" s="141">
        <v>0</v>
      </c>
      <c r="K160" s="141">
        <f>(I160-J160)*D160</f>
        <v>2937334.725</v>
      </c>
      <c r="M160" s="37"/>
      <c r="N160" s="37"/>
      <c r="O160" s="37"/>
      <c r="P160" s="120"/>
      <c r="Q160" s="37"/>
      <c r="R160" s="37"/>
      <c r="S160" s="37"/>
      <c r="T160" s="37"/>
      <c r="U160" s="37"/>
      <c r="V160" s="37"/>
      <c r="W160" s="37"/>
      <c r="X160" s="37"/>
      <c r="Y160" s="37"/>
      <c r="Z160" s="37"/>
      <c r="AA160" s="37"/>
      <c r="AB160" s="37"/>
      <c r="AC160" s="37"/>
      <c r="AD160" s="37"/>
      <c r="AE160" s="37"/>
      <c r="AF160" s="37"/>
    </row>
    <row r="161" spans="1:32" s="36" customFormat="1" ht="12.75">
      <c r="A161" s="156"/>
      <c r="B161" s="91" t="s">
        <v>26</v>
      </c>
      <c r="C161" s="78" t="s">
        <v>191</v>
      </c>
      <c r="D161" s="65">
        <v>1</v>
      </c>
      <c r="E161" s="66">
        <v>2008</v>
      </c>
      <c r="F161" s="65">
        <v>114</v>
      </c>
      <c r="G161" s="89" t="s">
        <v>140</v>
      </c>
      <c r="H161" s="135">
        <v>13668600</v>
      </c>
      <c r="I161" s="136">
        <f t="shared" si="8"/>
        <v>14748419.4</v>
      </c>
      <c r="J161" s="141">
        <v>3700000</v>
      </c>
      <c r="K161" s="141">
        <f aca="true" t="shared" si="9" ref="K161:K167">+I161-J161</f>
        <v>11048419.4</v>
      </c>
      <c r="M161" s="37"/>
      <c r="N161" s="37"/>
      <c r="O161" s="37"/>
      <c r="P161" s="120"/>
      <c r="Q161" s="37"/>
      <c r="R161" s="37"/>
      <c r="S161" s="37"/>
      <c r="T161" s="37"/>
      <c r="U161" s="37"/>
      <c r="V161" s="37"/>
      <c r="W161" s="37"/>
      <c r="X161" s="37"/>
      <c r="Y161" s="37"/>
      <c r="Z161" s="37"/>
      <c r="AA161" s="37"/>
      <c r="AB161" s="37"/>
      <c r="AC161" s="37"/>
      <c r="AD161" s="37"/>
      <c r="AE161" s="37"/>
      <c r="AF161" s="37"/>
    </row>
    <row r="162" spans="1:32" s="36" customFormat="1" ht="12.75">
      <c r="A162" s="156"/>
      <c r="B162" s="91" t="s">
        <v>141</v>
      </c>
      <c r="C162" s="78" t="s">
        <v>191</v>
      </c>
      <c r="D162" s="65">
        <v>1</v>
      </c>
      <c r="E162" s="66">
        <v>2008</v>
      </c>
      <c r="F162" s="65">
        <v>7</v>
      </c>
      <c r="G162" s="89" t="s">
        <v>142</v>
      </c>
      <c r="H162" s="135">
        <v>13668600</v>
      </c>
      <c r="I162" s="136">
        <f t="shared" si="8"/>
        <v>14748419.4</v>
      </c>
      <c r="J162" s="141">
        <v>3700000</v>
      </c>
      <c r="K162" s="141">
        <f t="shared" si="9"/>
        <v>11048419.4</v>
      </c>
      <c r="M162" s="37"/>
      <c r="N162" s="37"/>
      <c r="O162" s="37"/>
      <c r="P162" s="120"/>
      <c r="Q162" s="37"/>
      <c r="R162" s="37"/>
      <c r="S162" s="37"/>
      <c r="T162" s="37"/>
      <c r="U162" s="37"/>
      <c r="V162" s="37"/>
      <c r="W162" s="37"/>
      <c r="X162" s="37"/>
      <c r="Y162" s="37"/>
      <c r="Z162" s="37"/>
      <c r="AA162" s="37"/>
      <c r="AB162" s="37"/>
      <c r="AC162" s="37"/>
      <c r="AD162" s="37"/>
      <c r="AE162" s="37"/>
      <c r="AF162" s="37"/>
    </row>
    <row r="163" spans="1:32" s="36" customFormat="1" ht="12.75">
      <c r="A163" s="156"/>
      <c r="B163" s="91" t="s">
        <v>141</v>
      </c>
      <c r="C163" s="78" t="s">
        <v>191</v>
      </c>
      <c r="D163" s="65">
        <v>1</v>
      </c>
      <c r="E163" s="66">
        <v>2008</v>
      </c>
      <c r="F163" s="65">
        <v>125</v>
      </c>
      <c r="G163" s="89" t="s">
        <v>143</v>
      </c>
      <c r="H163" s="135">
        <v>13668600</v>
      </c>
      <c r="I163" s="136">
        <f t="shared" si="8"/>
        <v>14748419.4</v>
      </c>
      <c r="J163" s="141">
        <v>3700000</v>
      </c>
      <c r="K163" s="141">
        <f t="shared" si="9"/>
        <v>11048419.4</v>
      </c>
      <c r="M163" s="37"/>
      <c r="N163" s="37"/>
      <c r="O163" s="37"/>
      <c r="P163" s="120"/>
      <c r="Q163" s="37"/>
      <c r="R163" s="37"/>
      <c r="S163" s="37"/>
      <c r="T163" s="37"/>
      <c r="U163" s="37"/>
      <c r="V163" s="37"/>
      <c r="W163" s="37"/>
      <c r="X163" s="37"/>
      <c r="Y163" s="37"/>
      <c r="Z163" s="37"/>
      <c r="AA163" s="37"/>
      <c r="AB163" s="37"/>
      <c r="AC163" s="37"/>
      <c r="AD163" s="37"/>
      <c r="AE163" s="37"/>
      <c r="AF163" s="37"/>
    </row>
    <row r="164" spans="1:32" s="36" customFormat="1" ht="25.5">
      <c r="A164" s="156"/>
      <c r="B164" s="91" t="s">
        <v>197</v>
      </c>
      <c r="C164" s="78" t="s">
        <v>191</v>
      </c>
      <c r="D164" s="65">
        <v>1</v>
      </c>
      <c r="E164" s="66">
        <v>2008</v>
      </c>
      <c r="F164" s="65">
        <v>99</v>
      </c>
      <c r="G164" s="65">
        <v>774707</v>
      </c>
      <c r="H164" s="135">
        <v>13668600</v>
      </c>
      <c r="I164" s="136">
        <f t="shared" si="8"/>
        <v>14748419.4</v>
      </c>
      <c r="J164" s="141">
        <v>3700000</v>
      </c>
      <c r="K164" s="141">
        <f t="shared" si="9"/>
        <v>11048419.4</v>
      </c>
      <c r="M164" s="37"/>
      <c r="N164" s="37"/>
      <c r="O164" s="37"/>
      <c r="P164" s="120"/>
      <c r="Q164" s="37"/>
      <c r="R164" s="37"/>
      <c r="S164" s="37"/>
      <c r="T164" s="37"/>
      <c r="U164" s="37"/>
      <c r="V164" s="37"/>
      <c r="W164" s="37"/>
      <c r="X164" s="37"/>
      <c r="Y164" s="37"/>
      <c r="Z164" s="37"/>
      <c r="AA164" s="37"/>
      <c r="AB164" s="37"/>
      <c r="AC164" s="37"/>
      <c r="AD164" s="37"/>
      <c r="AE164" s="37"/>
      <c r="AF164" s="37"/>
    </row>
    <row r="165" spans="1:32" s="36" customFormat="1" ht="25.5">
      <c r="A165" s="156"/>
      <c r="B165" s="91" t="s">
        <v>197</v>
      </c>
      <c r="C165" s="78" t="s">
        <v>191</v>
      </c>
      <c r="D165" s="65">
        <v>1</v>
      </c>
      <c r="E165" s="66">
        <v>2008</v>
      </c>
      <c r="F165" s="65">
        <v>166</v>
      </c>
      <c r="G165" s="65">
        <v>741625</v>
      </c>
      <c r="H165" s="135">
        <v>13668600</v>
      </c>
      <c r="I165" s="136">
        <f t="shared" si="8"/>
        <v>14748419.4</v>
      </c>
      <c r="J165" s="141">
        <v>3700000</v>
      </c>
      <c r="K165" s="141">
        <f t="shared" si="9"/>
        <v>11048419.4</v>
      </c>
      <c r="M165" s="37"/>
      <c r="N165" s="37"/>
      <c r="O165" s="37"/>
      <c r="P165" s="120"/>
      <c r="Q165" s="37"/>
      <c r="R165" s="37"/>
      <c r="S165" s="37"/>
      <c r="T165" s="37"/>
      <c r="U165" s="37"/>
      <c r="V165" s="37"/>
      <c r="W165" s="37"/>
      <c r="X165" s="37"/>
      <c r="Y165" s="37"/>
      <c r="Z165" s="37"/>
      <c r="AA165" s="37"/>
      <c r="AB165" s="37"/>
      <c r="AC165" s="37"/>
      <c r="AD165" s="37"/>
      <c r="AE165" s="37"/>
      <c r="AF165" s="37"/>
    </row>
    <row r="166" spans="1:32" s="36" customFormat="1" ht="25.5">
      <c r="A166" s="156"/>
      <c r="B166" s="91" t="s">
        <v>197</v>
      </c>
      <c r="C166" s="78" t="s">
        <v>191</v>
      </c>
      <c r="D166" s="65">
        <v>1</v>
      </c>
      <c r="E166" s="66">
        <v>2008</v>
      </c>
      <c r="F166" s="65">
        <v>200</v>
      </c>
      <c r="G166" s="65">
        <v>741667</v>
      </c>
      <c r="H166" s="135">
        <v>13668600</v>
      </c>
      <c r="I166" s="136">
        <f t="shared" si="8"/>
        <v>14748419.4</v>
      </c>
      <c r="J166" s="141">
        <v>3700000</v>
      </c>
      <c r="K166" s="141">
        <f t="shared" si="9"/>
        <v>11048419.4</v>
      </c>
      <c r="M166" s="37"/>
      <c r="N166" s="37"/>
      <c r="O166" s="37"/>
      <c r="P166" s="120"/>
      <c r="Q166" s="37"/>
      <c r="R166" s="37"/>
      <c r="S166" s="37"/>
      <c r="T166" s="37"/>
      <c r="U166" s="37"/>
      <c r="V166" s="37"/>
      <c r="W166" s="37"/>
      <c r="X166" s="37"/>
      <c r="Y166" s="37"/>
      <c r="Z166" s="37"/>
      <c r="AA166" s="37"/>
      <c r="AB166" s="37"/>
      <c r="AC166" s="37"/>
      <c r="AD166" s="37"/>
      <c r="AE166" s="37"/>
      <c r="AF166" s="37"/>
    </row>
    <row r="167" spans="1:32" s="36" customFormat="1" ht="25.5">
      <c r="A167" s="156"/>
      <c r="B167" s="91" t="s">
        <v>197</v>
      </c>
      <c r="C167" s="78" t="s">
        <v>191</v>
      </c>
      <c r="D167" s="65">
        <v>1</v>
      </c>
      <c r="E167" s="66">
        <v>2008</v>
      </c>
      <c r="F167" s="65">
        <v>208</v>
      </c>
      <c r="G167" s="65">
        <v>742457</v>
      </c>
      <c r="H167" s="135">
        <v>13668600</v>
      </c>
      <c r="I167" s="136">
        <f t="shared" si="8"/>
        <v>14748419.4</v>
      </c>
      <c r="J167" s="141">
        <v>3700000</v>
      </c>
      <c r="K167" s="141">
        <f t="shared" si="9"/>
        <v>11048419.4</v>
      </c>
      <c r="M167" s="37"/>
      <c r="N167" s="37"/>
      <c r="O167" s="37"/>
      <c r="P167" s="120"/>
      <c r="Q167" s="37"/>
      <c r="R167" s="37"/>
      <c r="S167" s="37"/>
      <c r="T167" s="37"/>
      <c r="U167" s="37"/>
      <c r="V167" s="37"/>
      <c r="W167" s="37"/>
      <c r="X167" s="37"/>
      <c r="Y167" s="37"/>
      <c r="Z167" s="37"/>
      <c r="AA167" s="37"/>
      <c r="AB167" s="37"/>
      <c r="AC167" s="37"/>
      <c r="AD167" s="37"/>
      <c r="AE167" s="37"/>
      <c r="AF167" s="37"/>
    </row>
    <row r="168" spans="1:32" s="36" customFormat="1" ht="25.5">
      <c r="A168" s="156"/>
      <c r="B168" s="91" t="s">
        <v>197</v>
      </c>
      <c r="C168" s="47" t="s">
        <v>190</v>
      </c>
      <c r="D168" s="65">
        <v>1</v>
      </c>
      <c r="E168" s="48">
        <v>2009</v>
      </c>
      <c r="F168" s="48">
        <v>573</v>
      </c>
      <c r="G168" s="48">
        <v>306848</v>
      </c>
      <c r="H168" s="135">
        <v>2722275</v>
      </c>
      <c r="I168" s="136">
        <f t="shared" si="8"/>
        <v>2937334.725</v>
      </c>
      <c r="J168" s="141">
        <v>0</v>
      </c>
      <c r="K168" s="141">
        <f>(I168-J168)*D168</f>
        <v>2937334.725</v>
      </c>
      <c r="M168" s="37"/>
      <c r="N168" s="37"/>
      <c r="O168" s="37"/>
      <c r="P168" s="120"/>
      <c r="Q168" s="37"/>
      <c r="R168" s="37"/>
      <c r="S168" s="37"/>
      <c r="T168" s="37"/>
      <c r="U168" s="37"/>
      <c r="V168" s="37"/>
      <c r="W168" s="37"/>
      <c r="X168" s="37"/>
      <c r="Y168" s="37"/>
      <c r="Z168" s="37"/>
      <c r="AA168" s="37"/>
      <c r="AB168" s="37"/>
      <c r="AC168" s="37"/>
      <c r="AD168" s="37"/>
      <c r="AE168" s="37"/>
      <c r="AF168" s="37"/>
    </row>
    <row r="169" spans="1:32" s="36" customFormat="1" ht="25.5">
      <c r="A169" s="156"/>
      <c r="B169" s="91" t="s">
        <v>197</v>
      </c>
      <c r="C169" s="47" t="s">
        <v>190</v>
      </c>
      <c r="D169" s="65">
        <v>1</v>
      </c>
      <c r="E169" s="137">
        <v>2011</v>
      </c>
      <c r="F169" s="48" t="s">
        <v>292</v>
      </c>
      <c r="G169" s="48">
        <v>1371</v>
      </c>
      <c r="H169" s="135">
        <v>2722275</v>
      </c>
      <c r="I169" s="136">
        <f t="shared" si="8"/>
        <v>2937334.725</v>
      </c>
      <c r="J169" s="141">
        <v>0</v>
      </c>
      <c r="K169" s="141">
        <f>(I169-J169)*D169</f>
        <v>2937334.725</v>
      </c>
      <c r="M169" s="37"/>
      <c r="N169" s="37"/>
      <c r="O169" s="37"/>
      <c r="P169" s="120"/>
      <c r="Q169" s="37"/>
      <c r="R169" s="37"/>
      <c r="S169" s="37"/>
      <c r="T169" s="37"/>
      <c r="U169" s="37"/>
      <c r="V169" s="37"/>
      <c r="W169" s="37"/>
      <c r="X169" s="37"/>
      <c r="Y169" s="37"/>
      <c r="Z169" s="37"/>
      <c r="AA169" s="37"/>
      <c r="AB169" s="37"/>
      <c r="AC169" s="37"/>
      <c r="AD169" s="37"/>
      <c r="AE169" s="37"/>
      <c r="AF169" s="37"/>
    </row>
    <row r="170" spans="1:32" s="36" customFormat="1" ht="12.75">
      <c r="A170" s="156"/>
      <c r="B170" s="91" t="s">
        <v>144</v>
      </c>
      <c r="C170" s="78" t="s">
        <v>191</v>
      </c>
      <c r="D170" s="65">
        <v>1</v>
      </c>
      <c r="E170" s="65">
        <v>2008</v>
      </c>
      <c r="F170" s="65">
        <v>6</v>
      </c>
      <c r="G170" s="65">
        <v>734500</v>
      </c>
      <c r="H170" s="135">
        <v>13668600</v>
      </c>
      <c r="I170" s="136">
        <f t="shared" si="8"/>
        <v>14748419.4</v>
      </c>
      <c r="J170" s="141">
        <v>3700000</v>
      </c>
      <c r="K170" s="141">
        <f aca="true" t="shared" si="10" ref="K170:K182">+I170-J170</f>
        <v>11048419.4</v>
      </c>
      <c r="M170" s="37"/>
      <c r="N170" s="37"/>
      <c r="O170" s="37"/>
      <c r="P170" s="120"/>
      <c r="Q170" s="37"/>
      <c r="R170" s="37"/>
      <c r="S170" s="37"/>
      <c r="T170" s="37"/>
      <c r="U170" s="37"/>
      <c r="V170" s="37"/>
      <c r="W170" s="37"/>
      <c r="X170" s="37"/>
      <c r="Y170" s="37"/>
      <c r="Z170" s="37"/>
      <c r="AA170" s="37"/>
      <c r="AB170" s="37"/>
      <c r="AC170" s="37"/>
      <c r="AD170" s="37"/>
      <c r="AE170" s="37"/>
      <c r="AF170" s="37"/>
    </row>
    <row r="171" spans="1:32" s="36" customFormat="1" ht="12.75">
      <c r="A171" s="156"/>
      <c r="B171" s="91" t="s">
        <v>144</v>
      </c>
      <c r="C171" s="78" t="s">
        <v>191</v>
      </c>
      <c r="D171" s="65">
        <v>1</v>
      </c>
      <c r="E171" s="65">
        <v>2008</v>
      </c>
      <c r="F171" s="65">
        <v>157</v>
      </c>
      <c r="G171" s="65">
        <v>735841</v>
      </c>
      <c r="H171" s="135">
        <v>13668600</v>
      </c>
      <c r="I171" s="136">
        <f t="shared" si="8"/>
        <v>14748419.4</v>
      </c>
      <c r="J171" s="141">
        <v>3700000</v>
      </c>
      <c r="K171" s="141">
        <f t="shared" si="10"/>
        <v>11048419.4</v>
      </c>
      <c r="M171" s="37"/>
      <c r="N171" s="37"/>
      <c r="O171" s="37"/>
      <c r="P171" s="120"/>
      <c r="Q171" s="37"/>
      <c r="R171" s="37"/>
      <c r="S171" s="37"/>
      <c r="T171" s="37"/>
      <c r="U171" s="37"/>
      <c r="V171" s="37"/>
      <c r="W171" s="37"/>
      <c r="X171" s="37"/>
      <c r="Y171" s="37"/>
      <c r="Z171" s="37"/>
      <c r="AA171" s="37"/>
      <c r="AB171" s="37"/>
      <c r="AC171" s="37"/>
      <c r="AD171" s="37"/>
      <c r="AE171" s="37"/>
      <c r="AF171" s="37"/>
    </row>
    <row r="172" spans="1:32" s="36" customFormat="1" ht="12.75">
      <c r="A172" s="156"/>
      <c r="B172" s="91" t="s">
        <v>144</v>
      </c>
      <c r="C172" s="78" t="s">
        <v>191</v>
      </c>
      <c r="D172" s="65">
        <v>1</v>
      </c>
      <c r="E172" s="65">
        <v>2008</v>
      </c>
      <c r="F172" s="65">
        <v>247</v>
      </c>
      <c r="G172" s="65">
        <v>741376</v>
      </c>
      <c r="H172" s="49">
        <v>13668600</v>
      </c>
      <c r="I172" s="50">
        <f t="shared" si="8"/>
        <v>14748419.4</v>
      </c>
      <c r="J172" s="141">
        <v>3700000</v>
      </c>
      <c r="K172" s="141">
        <f t="shared" si="10"/>
        <v>11048419.4</v>
      </c>
      <c r="M172" s="37"/>
      <c r="N172" s="37"/>
      <c r="O172" s="37"/>
      <c r="P172" s="120"/>
      <c r="Q172" s="37"/>
      <c r="R172" s="37"/>
      <c r="S172" s="37"/>
      <c r="T172" s="37"/>
      <c r="U172" s="37"/>
      <c r="V172" s="37"/>
      <c r="W172" s="37"/>
      <c r="X172" s="37"/>
      <c r="Y172" s="37"/>
      <c r="Z172" s="37"/>
      <c r="AA172" s="37"/>
      <c r="AB172" s="37"/>
      <c r="AC172" s="37"/>
      <c r="AD172" s="37"/>
      <c r="AE172" s="37"/>
      <c r="AF172" s="37"/>
    </row>
    <row r="173" spans="1:32" s="36" customFormat="1" ht="12.75">
      <c r="A173" s="156"/>
      <c r="B173" s="91" t="s">
        <v>39</v>
      </c>
      <c r="C173" s="78" t="s">
        <v>100</v>
      </c>
      <c r="D173" s="65">
        <v>1</v>
      </c>
      <c r="E173" s="66">
        <v>2008</v>
      </c>
      <c r="F173" s="65">
        <v>218</v>
      </c>
      <c r="G173" s="65">
        <v>728551</v>
      </c>
      <c r="H173" s="49">
        <v>23296025</v>
      </c>
      <c r="I173" s="50">
        <f t="shared" si="8"/>
        <v>25136410.975</v>
      </c>
      <c r="J173" s="145">
        <v>4100000</v>
      </c>
      <c r="K173" s="141">
        <f t="shared" si="10"/>
        <v>21036410.975</v>
      </c>
      <c r="M173" s="37"/>
      <c r="N173" s="37"/>
      <c r="O173" s="37"/>
      <c r="P173" s="120"/>
      <c r="Q173" s="37"/>
      <c r="R173" s="37"/>
      <c r="S173" s="37"/>
      <c r="T173" s="37"/>
      <c r="U173" s="37"/>
      <c r="V173" s="37"/>
      <c r="W173" s="37"/>
      <c r="X173" s="37"/>
      <c r="Y173" s="37"/>
      <c r="Z173" s="37"/>
      <c r="AA173" s="37"/>
      <c r="AB173" s="37"/>
      <c r="AC173" s="37"/>
      <c r="AD173" s="37"/>
      <c r="AE173" s="37"/>
      <c r="AF173" s="37"/>
    </row>
    <row r="174" spans="1:32" s="36" customFormat="1" ht="12.75">
      <c r="A174" s="156"/>
      <c r="B174" s="91" t="s">
        <v>39</v>
      </c>
      <c r="C174" s="78" t="s">
        <v>100</v>
      </c>
      <c r="D174" s="65">
        <v>1</v>
      </c>
      <c r="E174" s="66">
        <v>2008</v>
      </c>
      <c r="F174" s="65">
        <v>219</v>
      </c>
      <c r="G174" s="65">
        <v>739947</v>
      </c>
      <c r="H174" s="49">
        <v>23296025</v>
      </c>
      <c r="I174" s="50">
        <f t="shared" si="8"/>
        <v>25136410.975</v>
      </c>
      <c r="J174" s="145">
        <v>4100000</v>
      </c>
      <c r="K174" s="141">
        <f t="shared" si="10"/>
        <v>21036410.975</v>
      </c>
      <c r="M174" s="37"/>
      <c r="N174" s="37"/>
      <c r="O174" s="37"/>
      <c r="P174" s="120"/>
      <c r="Q174" s="37"/>
      <c r="R174" s="37"/>
      <c r="S174" s="37"/>
      <c r="T174" s="37"/>
      <c r="U174" s="37"/>
      <c r="V174" s="37"/>
      <c r="W174" s="37"/>
      <c r="X174" s="37"/>
      <c r="Y174" s="37"/>
      <c r="Z174" s="37"/>
      <c r="AA174" s="37"/>
      <c r="AB174" s="37"/>
      <c r="AC174" s="37"/>
      <c r="AD174" s="37"/>
      <c r="AE174" s="37"/>
      <c r="AF174" s="37"/>
    </row>
    <row r="175" spans="1:32" s="36" customFormat="1" ht="12.75">
      <c r="A175" s="156"/>
      <c r="B175" s="91" t="s">
        <v>39</v>
      </c>
      <c r="C175" s="78" t="s">
        <v>191</v>
      </c>
      <c r="D175" s="65">
        <v>1</v>
      </c>
      <c r="E175" s="65">
        <v>2008</v>
      </c>
      <c r="F175" s="65">
        <v>1</v>
      </c>
      <c r="G175" s="65">
        <v>741606</v>
      </c>
      <c r="H175" s="49">
        <v>13668600</v>
      </c>
      <c r="I175" s="50">
        <f t="shared" si="8"/>
        <v>14748419.4</v>
      </c>
      <c r="J175" s="141">
        <v>3700000</v>
      </c>
      <c r="K175" s="141">
        <f t="shared" si="10"/>
        <v>11048419.4</v>
      </c>
      <c r="M175" s="37"/>
      <c r="N175" s="37"/>
      <c r="O175" s="37"/>
      <c r="P175" s="120"/>
      <c r="Q175" s="37"/>
      <c r="R175" s="37"/>
      <c r="S175" s="37"/>
      <c r="T175" s="37"/>
      <c r="U175" s="37"/>
      <c r="V175" s="37"/>
      <c r="W175" s="37"/>
      <c r="X175" s="37"/>
      <c r="Y175" s="37"/>
      <c r="Z175" s="37"/>
      <c r="AA175" s="37"/>
      <c r="AB175" s="37"/>
      <c r="AC175" s="37"/>
      <c r="AD175" s="37"/>
      <c r="AE175" s="37"/>
      <c r="AF175" s="37"/>
    </row>
    <row r="176" spans="1:32" s="36" customFormat="1" ht="12.75">
      <c r="A176" s="156"/>
      <c r="B176" s="91" t="s">
        <v>39</v>
      </c>
      <c r="C176" s="78" t="s">
        <v>191</v>
      </c>
      <c r="D176" s="65">
        <v>1</v>
      </c>
      <c r="E176" s="65">
        <v>2008</v>
      </c>
      <c r="F176" s="65">
        <v>38</v>
      </c>
      <c r="G176" s="65">
        <v>734239</v>
      </c>
      <c r="H176" s="49">
        <v>13668600</v>
      </c>
      <c r="I176" s="50">
        <f t="shared" si="8"/>
        <v>14748419.4</v>
      </c>
      <c r="J176" s="141">
        <v>3700000</v>
      </c>
      <c r="K176" s="141">
        <f t="shared" si="10"/>
        <v>11048419.4</v>
      </c>
      <c r="M176" s="37"/>
      <c r="N176" s="37"/>
      <c r="O176" s="37"/>
      <c r="P176" s="120"/>
      <c r="Q176" s="37"/>
      <c r="R176" s="37"/>
      <c r="S176" s="37"/>
      <c r="T176" s="37"/>
      <c r="U176" s="37"/>
      <c r="V176" s="37"/>
      <c r="W176" s="37"/>
      <c r="X176" s="37"/>
      <c r="Y176" s="37"/>
      <c r="Z176" s="37"/>
      <c r="AA176" s="37"/>
      <c r="AB176" s="37"/>
      <c r="AC176" s="37"/>
      <c r="AD176" s="37"/>
      <c r="AE176" s="37"/>
      <c r="AF176" s="37"/>
    </row>
    <row r="177" spans="1:32" s="36" customFormat="1" ht="12.75">
      <c r="A177" s="156"/>
      <c r="B177" s="91" t="s">
        <v>39</v>
      </c>
      <c r="C177" s="78" t="s">
        <v>191</v>
      </c>
      <c r="D177" s="65">
        <v>1</v>
      </c>
      <c r="E177" s="65">
        <v>2008</v>
      </c>
      <c r="F177" s="65">
        <v>51</v>
      </c>
      <c r="G177" s="65">
        <v>736834</v>
      </c>
      <c r="H177" s="49">
        <v>13668600</v>
      </c>
      <c r="I177" s="50">
        <f t="shared" si="8"/>
        <v>14748419.4</v>
      </c>
      <c r="J177" s="141">
        <v>3700000</v>
      </c>
      <c r="K177" s="141">
        <f t="shared" si="10"/>
        <v>11048419.4</v>
      </c>
      <c r="M177" s="37"/>
      <c r="N177" s="37"/>
      <c r="O177" s="37"/>
      <c r="P177" s="120"/>
      <c r="Q177" s="37"/>
      <c r="R177" s="37"/>
      <c r="S177" s="37"/>
      <c r="T177" s="37"/>
      <c r="U177" s="37"/>
      <c r="V177" s="37"/>
      <c r="W177" s="37"/>
      <c r="X177" s="37"/>
      <c r="Y177" s="37"/>
      <c r="Z177" s="37"/>
      <c r="AA177" s="37"/>
      <c r="AB177" s="37"/>
      <c r="AC177" s="37"/>
      <c r="AD177" s="37"/>
      <c r="AE177" s="37"/>
      <c r="AF177" s="37"/>
    </row>
    <row r="178" spans="1:32" s="36" customFormat="1" ht="12.75">
      <c r="A178" s="156"/>
      <c r="B178" s="91" t="s">
        <v>39</v>
      </c>
      <c r="C178" s="78" t="s">
        <v>191</v>
      </c>
      <c r="D178" s="65">
        <v>1</v>
      </c>
      <c r="E178" s="65">
        <v>2008</v>
      </c>
      <c r="F178" s="65">
        <v>121</v>
      </c>
      <c r="G178" s="65">
        <v>740351</v>
      </c>
      <c r="H178" s="49">
        <v>13668600</v>
      </c>
      <c r="I178" s="50">
        <f t="shared" si="8"/>
        <v>14748419.4</v>
      </c>
      <c r="J178" s="141">
        <v>3700000</v>
      </c>
      <c r="K178" s="141">
        <f t="shared" si="10"/>
        <v>11048419.4</v>
      </c>
      <c r="M178" s="37"/>
      <c r="N178" s="37"/>
      <c r="O178" s="37"/>
      <c r="P178" s="120"/>
      <c r="Q178" s="37"/>
      <c r="R178" s="37"/>
      <c r="S178" s="37"/>
      <c r="T178" s="37"/>
      <c r="U178" s="37"/>
      <c r="V178" s="37"/>
      <c r="W178" s="37"/>
      <c r="X178" s="37"/>
      <c r="Y178" s="37"/>
      <c r="Z178" s="37"/>
      <c r="AA178" s="37"/>
      <c r="AB178" s="37"/>
      <c r="AC178" s="37"/>
      <c r="AD178" s="37"/>
      <c r="AE178" s="37"/>
      <c r="AF178" s="37"/>
    </row>
    <row r="179" spans="1:32" s="36" customFormat="1" ht="12.75">
      <c r="A179" s="156"/>
      <c r="B179" s="91" t="s">
        <v>39</v>
      </c>
      <c r="C179" s="78" t="s">
        <v>191</v>
      </c>
      <c r="D179" s="65">
        <v>1</v>
      </c>
      <c r="E179" s="65">
        <v>2008</v>
      </c>
      <c r="F179" s="65">
        <v>158</v>
      </c>
      <c r="G179" s="65">
        <v>737709</v>
      </c>
      <c r="H179" s="49">
        <v>13668600</v>
      </c>
      <c r="I179" s="50">
        <f t="shared" si="8"/>
        <v>14748419.4</v>
      </c>
      <c r="J179" s="141">
        <v>3700000</v>
      </c>
      <c r="K179" s="141">
        <f t="shared" si="10"/>
        <v>11048419.4</v>
      </c>
      <c r="M179" s="37"/>
      <c r="N179" s="37"/>
      <c r="O179" s="37"/>
      <c r="P179" s="120"/>
      <c r="Q179" s="37"/>
      <c r="R179" s="37"/>
      <c r="S179" s="37"/>
      <c r="T179" s="37"/>
      <c r="U179" s="37"/>
      <c r="V179" s="37"/>
      <c r="W179" s="37"/>
      <c r="X179" s="37"/>
      <c r="Y179" s="37"/>
      <c r="Z179" s="37"/>
      <c r="AA179" s="37"/>
      <c r="AB179" s="37"/>
      <c r="AC179" s="37"/>
      <c r="AD179" s="37"/>
      <c r="AE179" s="37"/>
      <c r="AF179" s="37"/>
    </row>
    <row r="180" spans="1:32" s="36" customFormat="1" ht="12.75">
      <c r="A180" s="156"/>
      <c r="B180" s="91" t="s">
        <v>39</v>
      </c>
      <c r="C180" s="78" t="s">
        <v>191</v>
      </c>
      <c r="D180" s="65">
        <v>1</v>
      </c>
      <c r="E180" s="65">
        <v>2008</v>
      </c>
      <c r="F180" s="65">
        <v>185</v>
      </c>
      <c r="G180" s="65">
        <v>740700</v>
      </c>
      <c r="H180" s="49">
        <v>13668600</v>
      </c>
      <c r="I180" s="50">
        <f t="shared" si="8"/>
        <v>14748419.4</v>
      </c>
      <c r="J180" s="141">
        <v>3700000</v>
      </c>
      <c r="K180" s="141">
        <f t="shared" si="10"/>
        <v>11048419.4</v>
      </c>
      <c r="M180" s="37"/>
      <c r="N180" s="37"/>
      <c r="O180" s="37"/>
      <c r="P180" s="120"/>
      <c r="Q180" s="37"/>
      <c r="R180" s="37"/>
      <c r="S180" s="37"/>
      <c r="T180" s="37"/>
      <c r="U180" s="37"/>
      <c r="V180" s="37"/>
      <c r="W180" s="37"/>
      <c r="X180" s="37"/>
      <c r="Y180" s="37"/>
      <c r="Z180" s="37"/>
      <c r="AA180" s="37"/>
      <c r="AB180" s="37"/>
      <c r="AC180" s="37"/>
      <c r="AD180" s="37"/>
      <c r="AE180" s="37"/>
      <c r="AF180" s="37"/>
    </row>
    <row r="181" spans="1:32" s="36" customFormat="1" ht="12.75">
      <c r="A181" s="156"/>
      <c r="B181" s="91" t="s">
        <v>39</v>
      </c>
      <c r="C181" s="78" t="s">
        <v>191</v>
      </c>
      <c r="D181" s="65">
        <v>1</v>
      </c>
      <c r="E181" s="65">
        <v>2007</v>
      </c>
      <c r="F181" s="65">
        <v>243</v>
      </c>
      <c r="G181" s="65">
        <v>713732</v>
      </c>
      <c r="H181" s="49">
        <v>13668600</v>
      </c>
      <c r="I181" s="50">
        <f t="shared" si="8"/>
        <v>14748419.4</v>
      </c>
      <c r="J181" s="141">
        <v>3700000</v>
      </c>
      <c r="K181" s="141">
        <f t="shared" si="10"/>
        <v>11048419.4</v>
      </c>
      <c r="M181" s="37"/>
      <c r="N181" s="37"/>
      <c r="O181" s="37"/>
      <c r="P181" s="120"/>
      <c r="Q181" s="37"/>
      <c r="R181" s="37"/>
      <c r="S181" s="37"/>
      <c r="T181" s="37"/>
      <c r="U181" s="37"/>
      <c r="V181" s="37"/>
      <c r="W181" s="37"/>
      <c r="X181" s="37"/>
      <c r="Y181" s="37"/>
      <c r="Z181" s="37"/>
      <c r="AA181" s="37"/>
      <c r="AB181" s="37"/>
      <c r="AC181" s="37"/>
      <c r="AD181" s="37"/>
      <c r="AE181" s="37"/>
      <c r="AF181" s="37"/>
    </row>
    <row r="182" spans="1:32" s="36" customFormat="1" ht="12.75">
      <c r="A182" s="156"/>
      <c r="B182" s="91" t="s">
        <v>39</v>
      </c>
      <c r="C182" s="78" t="s">
        <v>191</v>
      </c>
      <c r="D182" s="65">
        <v>1</v>
      </c>
      <c r="E182" s="65">
        <v>2008</v>
      </c>
      <c r="F182" s="65">
        <v>254</v>
      </c>
      <c r="G182" s="65">
        <v>774233</v>
      </c>
      <c r="H182" s="49">
        <v>13668600</v>
      </c>
      <c r="I182" s="50">
        <f t="shared" si="8"/>
        <v>14748419.4</v>
      </c>
      <c r="J182" s="141">
        <v>3700000</v>
      </c>
      <c r="K182" s="141">
        <f t="shared" si="10"/>
        <v>11048419.4</v>
      </c>
      <c r="M182" s="37"/>
      <c r="N182" s="37"/>
      <c r="O182" s="37"/>
      <c r="P182" s="120"/>
      <c r="Q182" s="37"/>
      <c r="R182" s="37"/>
      <c r="S182" s="37"/>
      <c r="T182" s="37"/>
      <c r="U182" s="37"/>
      <c r="V182" s="37"/>
      <c r="W182" s="37"/>
      <c r="X182" s="37"/>
      <c r="Y182" s="37"/>
      <c r="Z182" s="37"/>
      <c r="AA182" s="37"/>
      <c r="AB182" s="37"/>
      <c r="AC182" s="37"/>
      <c r="AD182" s="37"/>
      <c r="AE182" s="37"/>
      <c r="AF182" s="37"/>
    </row>
    <row r="183" spans="1:32" s="36" customFormat="1" ht="12.75">
      <c r="A183" s="156"/>
      <c r="B183" s="91" t="s">
        <v>39</v>
      </c>
      <c r="C183" s="47" t="s">
        <v>190</v>
      </c>
      <c r="D183" s="65">
        <v>1</v>
      </c>
      <c r="E183" s="48">
        <v>2009</v>
      </c>
      <c r="F183" s="48">
        <v>511</v>
      </c>
      <c r="G183" s="48">
        <v>244863</v>
      </c>
      <c r="H183" s="49">
        <v>2722275</v>
      </c>
      <c r="I183" s="50">
        <f t="shared" si="8"/>
        <v>2937334.725</v>
      </c>
      <c r="J183" s="141">
        <v>0</v>
      </c>
      <c r="K183" s="141">
        <f>(I183-J183)*D183</f>
        <v>2937334.725</v>
      </c>
      <c r="M183" s="37"/>
      <c r="N183" s="37"/>
      <c r="O183" s="37"/>
      <c r="P183" s="120"/>
      <c r="Q183" s="37"/>
      <c r="R183" s="37"/>
      <c r="S183" s="37"/>
      <c r="T183" s="37"/>
      <c r="U183" s="37"/>
      <c r="V183" s="37"/>
      <c r="W183" s="37"/>
      <c r="X183" s="37"/>
      <c r="Y183" s="37"/>
      <c r="Z183" s="37"/>
      <c r="AA183" s="37"/>
      <c r="AB183" s="37"/>
      <c r="AC183" s="37"/>
      <c r="AD183" s="37"/>
      <c r="AE183" s="37"/>
      <c r="AF183" s="37"/>
    </row>
    <row r="184" spans="1:32" s="36" customFormat="1" ht="12.75">
      <c r="A184" s="156"/>
      <c r="B184" s="91" t="s">
        <v>65</v>
      </c>
      <c r="C184" s="78" t="s">
        <v>191</v>
      </c>
      <c r="D184" s="65">
        <v>1</v>
      </c>
      <c r="E184" s="65">
        <v>2008</v>
      </c>
      <c r="F184" s="65">
        <v>91</v>
      </c>
      <c r="G184" s="65">
        <v>741851</v>
      </c>
      <c r="H184" s="49">
        <v>13668600</v>
      </c>
      <c r="I184" s="50">
        <f t="shared" si="8"/>
        <v>14748419.4</v>
      </c>
      <c r="J184" s="141">
        <v>3700000</v>
      </c>
      <c r="K184" s="141">
        <f aca="true" t="shared" si="11" ref="K184:K195">+I184-J184</f>
        <v>11048419.4</v>
      </c>
      <c r="M184" s="37"/>
      <c r="N184" s="37"/>
      <c r="O184" s="37"/>
      <c r="P184" s="120"/>
      <c r="Q184" s="37"/>
      <c r="R184" s="37"/>
      <c r="S184" s="37"/>
      <c r="T184" s="37"/>
      <c r="U184" s="37"/>
      <c r="V184" s="37"/>
      <c r="W184" s="37"/>
      <c r="X184" s="37"/>
      <c r="Y184" s="37"/>
      <c r="Z184" s="37"/>
      <c r="AA184" s="37"/>
      <c r="AB184" s="37"/>
      <c r="AC184" s="37"/>
      <c r="AD184" s="37"/>
      <c r="AE184" s="37"/>
      <c r="AF184" s="37"/>
    </row>
    <row r="185" spans="1:32" s="36" customFormat="1" ht="12.75">
      <c r="A185" s="156"/>
      <c r="B185" s="91" t="s">
        <v>65</v>
      </c>
      <c r="C185" s="78" t="s">
        <v>191</v>
      </c>
      <c r="D185" s="65">
        <v>1</v>
      </c>
      <c r="E185" s="65">
        <v>2008</v>
      </c>
      <c r="F185" s="65">
        <v>103</v>
      </c>
      <c r="G185" s="65">
        <v>735542</v>
      </c>
      <c r="H185" s="49">
        <v>13668600</v>
      </c>
      <c r="I185" s="50">
        <f t="shared" si="8"/>
        <v>14748419.4</v>
      </c>
      <c r="J185" s="141">
        <v>3700000</v>
      </c>
      <c r="K185" s="141">
        <f t="shared" si="11"/>
        <v>11048419.4</v>
      </c>
      <c r="M185" s="37"/>
      <c r="N185" s="37"/>
      <c r="O185" s="37"/>
      <c r="P185" s="120"/>
      <c r="Q185" s="37"/>
      <c r="R185" s="37"/>
      <c r="S185" s="37"/>
      <c r="T185" s="37"/>
      <c r="U185" s="37"/>
      <c r="V185" s="37"/>
      <c r="W185" s="37"/>
      <c r="X185" s="37"/>
      <c r="Y185" s="37"/>
      <c r="Z185" s="37"/>
      <c r="AA185" s="37"/>
      <c r="AB185" s="37"/>
      <c r="AC185" s="37"/>
      <c r="AD185" s="37"/>
      <c r="AE185" s="37"/>
      <c r="AF185" s="37"/>
    </row>
    <row r="186" spans="1:32" s="36" customFormat="1" ht="12.75">
      <c r="A186" s="156"/>
      <c r="B186" s="91" t="s">
        <v>65</v>
      </c>
      <c r="C186" s="78" t="s">
        <v>191</v>
      </c>
      <c r="D186" s="65">
        <v>1</v>
      </c>
      <c r="E186" s="65">
        <v>2008</v>
      </c>
      <c r="F186" s="65">
        <v>119</v>
      </c>
      <c r="G186" s="65">
        <v>747114</v>
      </c>
      <c r="H186" s="49">
        <v>13668600</v>
      </c>
      <c r="I186" s="50">
        <f t="shared" si="8"/>
        <v>14748419.4</v>
      </c>
      <c r="J186" s="141">
        <v>3700000</v>
      </c>
      <c r="K186" s="141">
        <f t="shared" si="11"/>
        <v>11048419.4</v>
      </c>
      <c r="M186" s="37"/>
      <c r="N186" s="37"/>
      <c r="O186" s="37"/>
      <c r="P186" s="120"/>
      <c r="Q186" s="37"/>
      <c r="R186" s="37"/>
      <c r="S186" s="37"/>
      <c r="T186" s="37"/>
      <c r="U186" s="37"/>
      <c r="V186" s="37"/>
      <c r="W186" s="37"/>
      <c r="X186" s="37"/>
      <c r="Y186" s="37"/>
      <c r="Z186" s="37"/>
      <c r="AA186" s="37"/>
      <c r="AB186" s="37"/>
      <c r="AC186" s="37"/>
      <c r="AD186" s="37"/>
      <c r="AE186" s="37"/>
      <c r="AF186" s="37"/>
    </row>
    <row r="187" spans="1:32" s="36" customFormat="1" ht="12.75">
      <c r="A187" s="156"/>
      <c r="B187" s="91" t="s">
        <v>65</v>
      </c>
      <c r="C187" s="78" t="s">
        <v>191</v>
      </c>
      <c r="D187" s="65">
        <v>1</v>
      </c>
      <c r="E187" s="65">
        <v>2007</v>
      </c>
      <c r="F187" s="65">
        <v>120</v>
      </c>
      <c r="G187" s="65">
        <v>672350</v>
      </c>
      <c r="H187" s="49">
        <v>13668600</v>
      </c>
      <c r="I187" s="50">
        <f t="shared" si="8"/>
        <v>14748419.4</v>
      </c>
      <c r="J187" s="141">
        <v>3700000</v>
      </c>
      <c r="K187" s="141">
        <f t="shared" si="11"/>
        <v>11048419.4</v>
      </c>
      <c r="M187" s="37"/>
      <c r="N187" s="37"/>
      <c r="O187" s="37"/>
      <c r="P187" s="120"/>
      <c r="Q187" s="37"/>
      <c r="R187" s="37"/>
      <c r="S187" s="37"/>
      <c r="T187" s="37"/>
      <c r="U187" s="37"/>
      <c r="V187" s="37"/>
      <c r="W187" s="37"/>
      <c r="X187" s="37"/>
      <c r="Y187" s="37"/>
      <c r="Z187" s="37"/>
      <c r="AA187" s="37"/>
      <c r="AB187" s="37"/>
      <c r="AC187" s="37"/>
      <c r="AD187" s="37"/>
      <c r="AE187" s="37"/>
      <c r="AF187" s="37"/>
    </row>
    <row r="188" spans="1:32" s="36" customFormat="1" ht="12.75">
      <c r="A188" s="156"/>
      <c r="B188" s="91" t="s">
        <v>65</v>
      </c>
      <c r="C188" s="78" t="s">
        <v>191</v>
      </c>
      <c r="D188" s="65">
        <v>1</v>
      </c>
      <c r="E188" s="65">
        <v>2008</v>
      </c>
      <c r="F188" s="65">
        <v>184</v>
      </c>
      <c r="G188" s="65">
        <v>740799</v>
      </c>
      <c r="H188" s="49">
        <v>13668600</v>
      </c>
      <c r="I188" s="50">
        <f t="shared" si="8"/>
        <v>14748419.4</v>
      </c>
      <c r="J188" s="141">
        <v>3700000</v>
      </c>
      <c r="K188" s="141">
        <f t="shared" si="11"/>
        <v>11048419.4</v>
      </c>
      <c r="M188" s="37"/>
      <c r="N188" s="37"/>
      <c r="O188" s="37"/>
      <c r="P188" s="120"/>
      <c r="Q188" s="37"/>
      <c r="R188" s="37"/>
      <c r="S188" s="37"/>
      <c r="T188" s="37"/>
      <c r="U188" s="37"/>
      <c r="V188" s="37"/>
      <c r="W188" s="37"/>
      <c r="X188" s="37"/>
      <c r="Y188" s="37"/>
      <c r="Z188" s="37"/>
      <c r="AA188" s="37"/>
      <c r="AB188" s="37"/>
      <c r="AC188" s="37"/>
      <c r="AD188" s="37"/>
      <c r="AE188" s="37"/>
      <c r="AF188" s="37"/>
    </row>
    <row r="189" spans="1:32" s="36" customFormat="1" ht="12.75">
      <c r="A189" s="156"/>
      <c r="B189" s="91" t="s">
        <v>65</v>
      </c>
      <c r="C189" s="78" t="s">
        <v>191</v>
      </c>
      <c r="D189" s="65">
        <v>1</v>
      </c>
      <c r="E189" s="65">
        <v>2006</v>
      </c>
      <c r="F189" s="65">
        <v>191</v>
      </c>
      <c r="G189" s="65">
        <v>623459</v>
      </c>
      <c r="H189" s="49">
        <v>13668600</v>
      </c>
      <c r="I189" s="50">
        <f aca="true" t="shared" si="12" ref="I189:I220">(H189*0.079)+H189</f>
        <v>14748419.4</v>
      </c>
      <c r="J189" s="141">
        <v>3700000</v>
      </c>
      <c r="K189" s="141">
        <f t="shared" si="11"/>
        <v>11048419.4</v>
      </c>
      <c r="M189" s="37"/>
      <c r="N189" s="37"/>
      <c r="O189" s="37"/>
      <c r="P189" s="120"/>
      <c r="Q189" s="37"/>
      <c r="R189" s="37"/>
      <c r="S189" s="37"/>
      <c r="T189" s="37"/>
      <c r="U189" s="37"/>
      <c r="V189" s="37"/>
      <c r="W189" s="37"/>
      <c r="X189" s="37"/>
      <c r="Y189" s="37"/>
      <c r="Z189" s="37"/>
      <c r="AA189" s="37"/>
      <c r="AB189" s="37"/>
      <c r="AC189" s="37"/>
      <c r="AD189" s="37"/>
      <c r="AE189" s="37"/>
      <c r="AF189" s="37"/>
    </row>
    <row r="190" spans="1:32" s="36" customFormat="1" ht="12.75">
      <c r="A190" s="156"/>
      <c r="B190" s="91" t="s">
        <v>65</v>
      </c>
      <c r="C190" s="78" t="s">
        <v>191</v>
      </c>
      <c r="D190" s="65">
        <v>1</v>
      </c>
      <c r="E190" s="65">
        <v>2008</v>
      </c>
      <c r="F190" s="65">
        <v>346</v>
      </c>
      <c r="G190" s="65">
        <v>741868</v>
      </c>
      <c r="H190" s="49">
        <v>13668600</v>
      </c>
      <c r="I190" s="50">
        <f t="shared" si="12"/>
        <v>14748419.4</v>
      </c>
      <c r="J190" s="141">
        <v>3700000</v>
      </c>
      <c r="K190" s="141">
        <f t="shared" si="11"/>
        <v>11048419.4</v>
      </c>
      <c r="M190" s="37"/>
      <c r="N190" s="37"/>
      <c r="O190" s="37"/>
      <c r="P190" s="120"/>
      <c r="Q190" s="37"/>
      <c r="R190" s="37"/>
      <c r="S190" s="37"/>
      <c r="T190" s="37"/>
      <c r="U190" s="37"/>
      <c r="V190" s="37"/>
      <c r="W190" s="37"/>
      <c r="X190" s="37"/>
      <c r="Y190" s="37"/>
      <c r="Z190" s="37"/>
      <c r="AA190" s="37"/>
      <c r="AB190" s="37"/>
      <c r="AC190" s="37"/>
      <c r="AD190" s="37"/>
      <c r="AE190" s="37"/>
      <c r="AF190" s="37"/>
    </row>
    <row r="191" spans="1:32" s="36" customFormat="1" ht="12.75">
      <c r="A191" s="156"/>
      <c r="B191" s="91" t="s">
        <v>36</v>
      </c>
      <c r="C191" s="78" t="s">
        <v>191</v>
      </c>
      <c r="D191" s="65">
        <v>1</v>
      </c>
      <c r="E191" s="65">
        <v>2008</v>
      </c>
      <c r="F191" s="65">
        <v>86</v>
      </c>
      <c r="G191" s="65">
        <v>740791</v>
      </c>
      <c r="H191" s="49">
        <v>13668600</v>
      </c>
      <c r="I191" s="50">
        <f t="shared" si="12"/>
        <v>14748419.4</v>
      </c>
      <c r="J191" s="141">
        <v>3700000</v>
      </c>
      <c r="K191" s="141">
        <f t="shared" si="11"/>
        <v>11048419.4</v>
      </c>
      <c r="M191" s="37"/>
      <c r="N191" s="37"/>
      <c r="O191" s="37"/>
      <c r="P191" s="120"/>
      <c r="Q191" s="37"/>
      <c r="R191" s="37"/>
      <c r="S191" s="37"/>
      <c r="T191" s="37"/>
      <c r="U191" s="37"/>
      <c r="V191" s="37"/>
      <c r="W191" s="37"/>
      <c r="X191" s="37"/>
      <c r="Y191" s="37"/>
      <c r="Z191" s="37"/>
      <c r="AA191" s="37"/>
      <c r="AB191" s="37"/>
      <c r="AC191" s="37"/>
      <c r="AD191" s="37"/>
      <c r="AE191" s="37"/>
      <c r="AF191" s="37"/>
    </row>
    <row r="192" spans="1:32" s="36" customFormat="1" ht="12.75">
      <c r="A192" s="156"/>
      <c r="B192" s="91" t="s">
        <v>36</v>
      </c>
      <c r="C192" s="78" t="s">
        <v>191</v>
      </c>
      <c r="D192" s="65">
        <v>1</v>
      </c>
      <c r="E192" s="65">
        <v>2007</v>
      </c>
      <c r="F192" s="65">
        <v>124</v>
      </c>
      <c r="G192" s="65">
        <v>672362</v>
      </c>
      <c r="H192" s="49">
        <v>13668600</v>
      </c>
      <c r="I192" s="50">
        <f t="shared" si="12"/>
        <v>14748419.4</v>
      </c>
      <c r="J192" s="141">
        <v>3700000</v>
      </c>
      <c r="K192" s="141">
        <f t="shared" si="11"/>
        <v>11048419.4</v>
      </c>
      <c r="M192" s="37"/>
      <c r="N192" s="37"/>
      <c r="O192" s="37"/>
      <c r="P192" s="120"/>
      <c r="Q192" s="37"/>
      <c r="R192" s="37"/>
      <c r="S192" s="37"/>
      <c r="T192" s="37"/>
      <c r="U192" s="37"/>
      <c r="V192" s="37"/>
      <c r="W192" s="37"/>
      <c r="X192" s="37"/>
      <c r="Y192" s="37"/>
      <c r="Z192" s="37"/>
      <c r="AA192" s="37"/>
      <c r="AB192" s="37"/>
      <c r="AC192" s="37"/>
      <c r="AD192" s="37"/>
      <c r="AE192" s="37"/>
      <c r="AF192" s="37"/>
    </row>
    <row r="193" spans="1:32" s="36" customFormat="1" ht="12.75">
      <c r="A193" s="156"/>
      <c r="B193" s="91" t="s">
        <v>36</v>
      </c>
      <c r="C193" s="78" t="s">
        <v>191</v>
      </c>
      <c r="D193" s="65">
        <v>1</v>
      </c>
      <c r="E193" s="65">
        <v>2008</v>
      </c>
      <c r="F193" s="65">
        <v>129</v>
      </c>
      <c r="G193" s="65">
        <v>736094</v>
      </c>
      <c r="H193" s="49">
        <v>13668600</v>
      </c>
      <c r="I193" s="50">
        <f t="shared" si="12"/>
        <v>14748419.4</v>
      </c>
      <c r="J193" s="141">
        <v>3700000</v>
      </c>
      <c r="K193" s="141">
        <f t="shared" si="11"/>
        <v>11048419.4</v>
      </c>
      <c r="M193" s="37"/>
      <c r="N193" s="37"/>
      <c r="O193" s="37"/>
      <c r="P193" s="120"/>
      <c r="Q193" s="37"/>
      <c r="R193" s="37"/>
      <c r="S193" s="37"/>
      <c r="T193" s="37"/>
      <c r="U193" s="37"/>
      <c r="V193" s="37"/>
      <c r="W193" s="37"/>
      <c r="X193" s="37"/>
      <c r="Y193" s="37"/>
      <c r="Z193" s="37"/>
      <c r="AA193" s="37"/>
      <c r="AB193" s="37"/>
      <c r="AC193" s="37"/>
      <c r="AD193" s="37"/>
      <c r="AE193" s="37"/>
      <c r="AF193" s="37"/>
    </row>
    <row r="194" spans="1:32" s="36" customFormat="1" ht="12.75">
      <c r="A194" s="156"/>
      <c r="B194" s="91" t="s">
        <v>36</v>
      </c>
      <c r="C194" s="78" t="s">
        <v>191</v>
      </c>
      <c r="D194" s="65">
        <v>1</v>
      </c>
      <c r="E194" s="65">
        <v>2008</v>
      </c>
      <c r="F194" s="65">
        <v>235</v>
      </c>
      <c r="G194" s="65">
        <v>741771</v>
      </c>
      <c r="H194" s="49">
        <v>13668600</v>
      </c>
      <c r="I194" s="50">
        <f t="shared" si="12"/>
        <v>14748419.4</v>
      </c>
      <c r="J194" s="141">
        <v>3700000</v>
      </c>
      <c r="K194" s="141">
        <f t="shared" si="11"/>
        <v>11048419.4</v>
      </c>
      <c r="M194" s="37"/>
      <c r="N194" s="37"/>
      <c r="O194" s="37"/>
      <c r="P194" s="120"/>
      <c r="Q194" s="37"/>
      <c r="R194" s="37"/>
      <c r="S194" s="37"/>
      <c r="T194" s="37"/>
      <c r="U194" s="37"/>
      <c r="V194" s="37"/>
      <c r="W194" s="37"/>
      <c r="X194" s="37"/>
      <c r="Y194" s="37"/>
      <c r="Z194" s="37"/>
      <c r="AA194" s="37"/>
      <c r="AB194" s="37"/>
      <c r="AC194" s="37"/>
      <c r="AD194" s="37"/>
      <c r="AE194" s="37"/>
      <c r="AF194" s="37"/>
    </row>
    <row r="195" spans="1:32" s="36" customFormat="1" ht="12.75">
      <c r="A195" s="156"/>
      <c r="B195" s="91" t="s">
        <v>36</v>
      </c>
      <c r="C195" s="78" t="s">
        <v>191</v>
      </c>
      <c r="D195" s="65">
        <v>1</v>
      </c>
      <c r="E195" s="65">
        <v>2009</v>
      </c>
      <c r="F195" s="65">
        <v>415</v>
      </c>
      <c r="G195" s="65">
        <v>792646</v>
      </c>
      <c r="H195" s="49">
        <v>13668600</v>
      </c>
      <c r="I195" s="50">
        <f t="shared" si="12"/>
        <v>14748419.4</v>
      </c>
      <c r="J195" s="141">
        <v>3700000</v>
      </c>
      <c r="K195" s="141">
        <f t="shared" si="11"/>
        <v>11048419.4</v>
      </c>
      <c r="M195" s="37"/>
      <c r="N195" s="37"/>
      <c r="O195" s="37"/>
      <c r="P195" s="120"/>
      <c r="Q195" s="37"/>
      <c r="R195" s="37"/>
      <c r="S195" s="37"/>
      <c r="T195" s="37"/>
      <c r="U195" s="37"/>
      <c r="V195" s="37"/>
      <c r="W195" s="37"/>
      <c r="X195" s="37"/>
      <c r="Y195" s="37"/>
      <c r="Z195" s="37"/>
      <c r="AA195" s="37"/>
      <c r="AB195" s="37"/>
      <c r="AC195" s="37"/>
      <c r="AD195" s="37"/>
      <c r="AE195" s="37"/>
      <c r="AF195" s="37"/>
    </row>
    <row r="196" spans="1:32" s="36" customFormat="1" ht="12.75">
      <c r="A196" s="156"/>
      <c r="B196" s="91" t="s">
        <v>36</v>
      </c>
      <c r="C196" s="47" t="s">
        <v>190</v>
      </c>
      <c r="D196" s="65">
        <v>1</v>
      </c>
      <c r="E196" s="48">
        <v>2009</v>
      </c>
      <c r="F196" s="48">
        <v>506</v>
      </c>
      <c r="G196" s="48">
        <v>244947</v>
      </c>
      <c r="H196" s="49">
        <v>2722275</v>
      </c>
      <c r="I196" s="50">
        <f t="shared" si="12"/>
        <v>2937334.725</v>
      </c>
      <c r="J196" s="141">
        <v>0</v>
      </c>
      <c r="K196" s="141">
        <f>(I196-J196)*D196</f>
        <v>2937334.725</v>
      </c>
      <c r="M196" s="37"/>
      <c r="N196" s="37"/>
      <c r="O196" s="37"/>
      <c r="P196" s="120"/>
      <c r="Q196" s="37"/>
      <c r="R196" s="37"/>
      <c r="S196" s="37"/>
      <c r="T196" s="37"/>
      <c r="U196" s="37"/>
      <c r="V196" s="37"/>
      <c r="W196" s="37"/>
      <c r="X196" s="37"/>
      <c r="Y196" s="37"/>
      <c r="Z196" s="37"/>
      <c r="AA196" s="37"/>
      <c r="AB196" s="37"/>
      <c r="AC196" s="37"/>
      <c r="AD196" s="37"/>
      <c r="AE196" s="37"/>
      <c r="AF196" s="37"/>
    </row>
    <row r="197" spans="1:32" s="36" customFormat="1" ht="12.75">
      <c r="A197" s="156"/>
      <c r="B197" s="91" t="s">
        <v>145</v>
      </c>
      <c r="C197" s="78" t="s">
        <v>191</v>
      </c>
      <c r="D197" s="65">
        <v>1</v>
      </c>
      <c r="E197" s="65">
        <v>2008</v>
      </c>
      <c r="F197" s="65">
        <v>59</v>
      </c>
      <c r="G197" s="65">
        <v>742345</v>
      </c>
      <c r="H197" s="49">
        <v>13668600</v>
      </c>
      <c r="I197" s="50">
        <f t="shared" si="12"/>
        <v>14748419.4</v>
      </c>
      <c r="J197" s="141">
        <v>3700000</v>
      </c>
      <c r="K197" s="141">
        <f aca="true" t="shared" si="13" ref="K197:K203">+I197-J197</f>
        <v>11048419.4</v>
      </c>
      <c r="M197" s="37"/>
      <c r="N197" s="37"/>
      <c r="O197" s="37"/>
      <c r="P197" s="120"/>
      <c r="Q197" s="37"/>
      <c r="R197" s="37"/>
      <c r="S197" s="37"/>
      <c r="T197" s="37"/>
      <c r="U197" s="37"/>
      <c r="V197" s="37"/>
      <c r="W197" s="37"/>
      <c r="X197" s="37"/>
      <c r="Y197" s="37"/>
      <c r="Z197" s="37"/>
      <c r="AA197" s="37"/>
      <c r="AB197" s="37"/>
      <c r="AC197" s="37"/>
      <c r="AD197" s="37"/>
      <c r="AE197" s="37"/>
      <c r="AF197" s="37"/>
    </row>
    <row r="198" spans="1:32" s="36" customFormat="1" ht="12.75">
      <c r="A198" s="156"/>
      <c r="B198" s="91" t="s">
        <v>83</v>
      </c>
      <c r="C198" s="78" t="s">
        <v>191</v>
      </c>
      <c r="D198" s="65">
        <v>1</v>
      </c>
      <c r="E198" s="65">
        <v>2007</v>
      </c>
      <c r="F198" s="65">
        <v>57</v>
      </c>
      <c r="G198" s="65">
        <v>713825</v>
      </c>
      <c r="H198" s="49">
        <v>13668600</v>
      </c>
      <c r="I198" s="50">
        <f t="shared" si="12"/>
        <v>14748419.4</v>
      </c>
      <c r="J198" s="141">
        <v>3700000</v>
      </c>
      <c r="K198" s="141">
        <f t="shared" si="13"/>
        <v>11048419.4</v>
      </c>
      <c r="M198" s="37"/>
      <c r="N198" s="37"/>
      <c r="O198" s="37"/>
      <c r="P198" s="120"/>
      <c r="Q198" s="37"/>
      <c r="R198" s="37"/>
      <c r="S198" s="37"/>
      <c r="T198" s="37"/>
      <c r="U198" s="37"/>
      <c r="V198" s="37"/>
      <c r="W198" s="37"/>
      <c r="X198" s="37"/>
      <c r="Y198" s="37"/>
      <c r="Z198" s="37"/>
      <c r="AA198" s="37"/>
      <c r="AB198" s="37"/>
      <c r="AC198" s="37"/>
      <c r="AD198" s="37"/>
      <c r="AE198" s="37"/>
      <c r="AF198" s="37"/>
    </row>
    <row r="199" spans="1:32" s="36" customFormat="1" ht="12.75">
      <c r="A199" s="156"/>
      <c r="B199" s="91" t="s">
        <v>83</v>
      </c>
      <c r="C199" s="78" t="s">
        <v>191</v>
      </c>
      <c r="D199" s="65">
        <v>1</v>
      </c>
      <c r="E199" s="65">
        <v>2008</v>
      </c>
      <c r="F199" s="65">
        <v>88</v>
      </c>
      <c r="G199" s="65">
        <v>734481</v>
      </c>
      <c r="H199" s="49">
        <v>13668600</v>
      </c>
      <c r="I199" s="50">
        <f t="shared" si="12"/>
        <v>14748419.4</v>
      </c>
      <c r="J199" s="141">
        <v>3700000</v>
      </c>
      <c r="K199" s="141">
        <f t="shared" si="13"/>
        <v>11048419.4</v>
      </c>
      <c r="M199" s="37"/>
      <c r="N199" s="37"/>
      <c r="O199" s="37"/>
      <c r="P199" s="120"/>
      <c r="Q199" s="37"/>
      <c r="R199" s="37"/>
      <c r="S199" s="37"/>
      <c r="T199" s="37"/>
      <c r="U199" s="37"/>
      <c r="V199" s="37"/>
      <c r="W199" s="37"/>
      <c r="X199" s="37"/>
      <c r="Y199" s="37"/>
      <c r="Z199" s="37"/>
      <c r="AA199" s="37"/>
      <c r="AB199" s="37"/>
      <c r="AC199" s="37"/>
      <c r="AD199" s="37"/>
      <c r="AE199" s="37"/>
      <c r="AF199" s="37"/>
    </row>
    <row r="200" spans="1:32" s="36" customFormat="1" ht="12.75">
      <c r="A200" s="156"/>
      <c r="B200" s="91" t="s">
        <v>83</v>
      </c>
      <c r="C200" s="78" t="s">
        <v>191</v>
      </c>
      <c r="D200" s="65">
        <v>1</v>
      </c>
      <c r="E200" s="65">
        <v>2008</v>
      </c>
      <c r="F200" s="65">
        <v>213</v>
      </c>
      <c r="G200" s="65">
        <v>742347</v>
      </c>
      <c r="H200" s="49">
        <v>13668600</v>
      </c>
      <c r="I200" s="50">
        <f t="shared" si="12"/>
        <v>14748419.4</v>
      </c>
      <c r="J200" s="141">
        <v>3700000</v>
      </c>
      <c r="K200" s="141">
        <f t="shared" si="13"/>
        <v>11048419.4</v>
      </c>
      <c r="M200" s="37"/>
      <c r="N200" s="37"/>
      <c r="O200" s="37"/>
      <c r="P200" s="120"/>
      <c r="Q200" s="37"/>
      <c r="R200" s="37"/>
      <c r="S200" s="37"/>
      <c r="T200" s="37"/>
      <c r="U200" s="37"/>
      <c r="V200" s="37"/>
      <c r="W200" s="37"/>
      <c r="X200" s="37"/>
      <c r="Y200" s="37"/>
      <c r="Z200" s="37"/>
      <c r="AA200" s="37"/>
      <c r="AB200" s="37"/>
      <c r="AC200" s="37"/>
      <c r="AD200" s="37"/>
      <c r="AE200" s="37"/>
      <c r="AF200" s="37"/>
    </row>
    <row r="201" spans="1:32" s="36" customFormat="1" ht="12.75">
      <c r="A201" s="156"/>
      <c r="B201" s="91" t="s">
        <v>83</v>
      </c>
      <c r="C201" s="78" t="s">
        <v>191</v>
      </c>
      <c r="D201" s="65">
        <v>1</v>
      </c>
      <c r="E201" s="65">
        <v>2008</v>
      </c>
      <c r="F201" s="65">
        <v>232</v>
      </c>
      <c r="G201" s="65">
        <v>741904</v>
      </c>
      <c r="H201" s="49">
        <v>13668600</v>
      </c>
      <c r="I201" s="50">
        <f t="shared" si="12"/>
        <v>14748419.4</v>
      </c>
      <c r="J201" s="141">
        <v>3700000</v>
      </c>
      <c r="K201" s="141">
        <f t="shared" si="13"/>
        <v>11048419.4</v>
      </c>
      <c r="M201" s="37"/>
      <c r="N201" s="37"/>
      <c r="O201" s="37"/>
      <c r="P201" s="120"/>
      <c r="Q201" s="37"/>
      <c r="R201" s="37"/>
      <c r="S201" s="37"/>
      <c r="T201" s="37"/>
      <c r="U201" s="37"/>
      <c r="V201" s="37"/>
      <c r="W201" s="37"/>
      <c r="X201" s="37"/>
      <c r="Y201" s="37"/>
      <c r="Z201" s="37"/>
      <c r="AA201" s="37"/>
      <c r="AB201" s="37"/>
      <c r="AC201" s="37"/>
      <c r="AD201" s="37"/>
      <c r="AE201" s="37"/>
      <c r="AF201" s="37"/>
    </row>
    <row r="202" spans="1:32" s="36" customFormat="1" ht="12.75">
      <c r="A202" s="156"/>
      <c r="B202" s="91" t="s">
        <v>66</v>
      </c>
      <c r="C202" s="78" t="s">
        <v>191</v>
      </c>
      <c r="D202" s="65">
        <v>1</v>
      </c>
      <c r="E202" s="65">
        <v>2006</v>
      </c>
      <c r="F202" s="65">
        <v>12</v>
      </c>
      <c r="G202" s="65">
        <v>628199</v>
      </c>
      <c r="H202" s="49">
        <v>13668600</v>
      </c>
      <c r="I202" s="50">
        <f t="shared" si="12"/>
        <v>14748419.4</v>
      </c>
      <c r="J202" s="141">
        <v>3700000</v>
      </c>
      <c r="K202" s="141">
        <f t="shared" si="13"/>
        <v>11048419.4</v>
      </c>
      <c r="M202" s="37"/>
      <c r="N202" s="37"/>
      <c r="O202" s="37"/>
      <c r="P202" s="120"/>
      <c r="Q202" s="37"/>
      <c r="R202" s="37"/>
      <c r="S202" s="37"/>
      <c r="T202" s="37"/>
      <c r="U202" s="37"/>
      <c r="V202" s="37"/>
      <c r="W202" s="37"/>
      <c r="X202" s="37"/>
      <c r="Y202" s="37"/>
      <c r="Z202" s="37"/>
      <c r="AA202" s="37"/>
      <c r="AB202" s="37"/>
      <c r="AC202" s="37"/>
      <c r="AD202" s="37"/>
      <c r="AE202" s="37"/>
      <c r="AF202" s="37"/>
    </row>
    <row r="203" spans="1:32" s="36" customFormat="1" ht="12.75">
      <c r="A203" s="156"/>
      <c r="B203" s="91" t="s">
        <v>66</v>
      </c>
      <c r="C203" s="78" t="s">
        <v>191</v>
      </c>
      <c r="D203" s="65">
        <v>1</v>
      </c>
      <c r="E203" s="65">
        <v>2007</v>
      </c>
      <c r="F203" s="65">
        <v>116</v>
      </c>
      <c r="G203" s="65">
        <v>674380</v>
      </c>
      <c r="H203" s="49">
        <v>13668600</v>
      </c>
      <c r="I203" s="50">
        <f t="shared" si="12"/>
        <v>14748419.4</v>
      </c>
      <c r="J203" s="141">
        <v>3700000</v>
      </c>
      <c r="K203" s="141">
        <f t="shared" si="13"/>
        <v>11048419.4</v>
      </c>
      <c r="M203" s="37"/>
      <c r="N203" s="37"/>
      <c r="O203" s="37"/>
      <c r="P203" s="120"/>
      <c r="Q203" s="37"/>
      <c r="R203" s="37"/>
      <c r="S203" s="37"/>
      <c r="T203" s="37"/>
      <c r="U203" s="37"/>
      <c r="V203" s="37"/>
      <c r="W203" s="37"/>
      <c r="X203" s="37"/>
      <c r="Y203" s="37"/>
      <c r="Z203" s="37"/>
      <c r="AA203" s="37"/>
      <c r="AB203" s="37"/>
      <c r="AC203" s="37"/>
      <c r="AD203" s="37"/>
      <c r="AE203" s="37"/>
      <c r="AF203" s="37"/>
    </row>
    <row r="204" spans="1:32" s="36" customFormat="1" ht="12.75">
      <c r="A204" s="156"/>
      <c r="B204" s="91" t="s">
        <v>66</v>
      </c>
      <c r="C204" s="73" t="s">
        <v>194</v>
      </c>
      <c r="D204" s="65">
        <v>1</v>
      </c>
      <c r="E204" s="65">
        <v>2008</v>
      </c>
      <c r="F204" s="65">
        <v>264</v>
      </c>
      <c r="G204" s="65" t="s">
        <v>146</v>
      </c>
      <c r="H204" s="49">
        <v>22701975</v>
      </c>
      <c r="I204" s="50">
        <f t="shared" si="12"/>
        <v>24495431.025</v>
      </c>
      <c r="J204" s="141">
        <v>3500000</v>
      </c>
      <c r="K204" s="141">
        <f>I204-J204</f>
        <v>20995431.025</v>
      </c>
      <c r="M204" s="37"/>
      <c r="N204" s="37"/>
      <c r="O204" s="37"/>
      <c r="P204" s="120"/>
      <c r="Q204" s="37"/>
      <c r="R204" s="37"/>
      <c r="S204" s="37"/>
      <c r="T204" s="37"/>
      <c r="U204" s="37"/>
      <c r="V204" s="37"/>
      <c r="W204" s="37"/>
      <c r="X204" s="37"/>
      <c r="Y204" s="37"/>
      <c r="Z204" s="37"/>
      <c r="AA204" s="37"/>
      <c r="AB204" s="37"/>
      <c r="AC204" s="37"/>
      <c r="AD204" s="37"/>
      <c r="AE204" s="37"/>
      <c r="AF204" s="37"/>
    </row>
    <row r="205" spans="1:32" s="36" customFormat="1" ht="12.75">
      <c r="A205" s="156"/>
      <c r="B205" s="91" t="s">
        <v>34</v>
      </c>
      <c r="C205" s="47" t="s">
        <v>190</v>
      </c>
      <c r="D205" s="65">
        <v>1</v>
      </c>
      <c r="E205" s="48">
        <v>2009</v>
      </c>
      <c r="F205" s="48">
        <v>502</v>
      </c>
      <c r="G205" s="48">
        <v>244915</v>
      </c>
      <c r="H205" s="49">
        <v>2722275</v>
      </c>
      <c r="I205" s="50">
        <f t="shared" si="12"/>
        <v>2937334.725</v>
      </c>
      <c r="J205" s="141">
        <v>0</v>
      </c>
      <c r="K205" s="141">
        <f>(I205-J205)*D205</f>
        <v>2937334.725</v>
      </c>
      <c r="M205" s="37"/>
      <c r="N205" s="37"/>
      <c r="O205" s="37"/>
      <c r="P205" s="120"/>
      <c r="Q205" s="37"/>
      <c r="R205" s="37"/>
      <c r="S205" s="37"/>
      <c r="T205" s="37"/>
      <c r="U205" s="37"/>
      <c r="V205" s="37"/>
      <c r="W205" s="37"/>
      <c r="X205" s="37"/>
      <c r="Y205" s="37"/>
      <c r="Z205" s="37"/>
      <c r="AA205" s="37"/>
      <c r="AB205" s="37"/>
      <c r="AC205" s="37"/>
      <c r="AD205" s="37"/>
      <c r="AE205" s="37"/>
      <c r="AF205" s="37"/>
    </row>
    <row r="206" spans="1:32" s="36" customFormat="1" ht="12.75">
      <c r="A206" s="156"/>
      <c r="B206" s="91" t="s">
        <v>34</v>
      </c>
      <c r="C206" s="47" t="s">
        <v>190</v>
      </c>
      <c r="D206" s="65">
        <v>1</v>
      </c>
      <c r="E206" s="48">
        <v>2009</v>
      </c>
      <c r="F206" s="48">
        <v>510</v>
      </c>
      <c r="G206" s="48">
        <v>245389</v>
      </c>
      <c r="H206" s="49">
        <v>2722275</v>
      </c>
      <c r="I206" s="50">
        <f t="shared" si="12"/>
        <v>2937334.725</v>
      </c>
      <c r="J206" s="141">
        <v>0</v>
      </c>
      <c r="K206" s="141">
        <f>(I206-J206)*D206</f>
        <v>2937334.725</v>
      </c>
      <c r="M206" s="37"/>
      <c r="N206" s="37"/>
      <c r="O206" s="37"/>
      <c r="P206" s="120"/>
      <c r="Q206" s="37"/>
      <c r="R206" s="37"/>
      <c r="S206" s="37"/>
      <c r="T206" s="37"/>
      <c r="U206" s="37"/>
      <c r="V206" s="37"/>
      <c r="W206" s="37"/>
      <c r="X206" s="37"/>
      <c r="Y206" s="37"/>
      <c r="Z206" s="37"/>
      <c r="AA206" s="37"/>
      <c r="AB206" s="37"/>
      <c r="AC206" s="37"/>
      <c r="AD206" s="37"/>
      <c r="AE206" s="37"/>
      <c r="AF206" s="37"/>
    </row>
    <row r="207" spans="1:32" s="36" customFormat="1" ht="12.75">
      <c r="A207" s="156"/>
      <c r="B207" s="91" t="s">
        <v>41</v>
      </c>
      <c r="C207" s="78" t="s">
        <v>191</v>
      </c>
      <c r="D207" s="65">
        <v>1</v>
      </c>
      <c r="E207" s="65">
        <v>2008</v>
      </c>
      <c r="F207" s="65">
        <v>22</v>
      </c>
      <c r="G207" s="65">
        <v>734317</v>
      </c>
      <c r="H207" s="49">
        <v>13668600</v>
      </c>
      <c r="I207" s="50">
        <f t="shared" si="12"/>
        <v>14748419.4</v>
      </c>
      <c r="J207" s="141">
        <v>3700000</v>
      </c>
      <c r="K207" s="141">
        <f>+I207-J207</f>
        <v>11048419.4</v>
      </c>
      <c r="M207" s="37"/>
      <c r="N207" s="37"/>
      <c r="O207" s="37"/>
      <c r="P207" s="120"/>
      <c r="Q207" s="37"/>
      <c r="R207" s="37"/>
      <c r="S207" s="37"/>
      <c r="T207" s="37"/>
      <c r="U207" s="37"/>
      <c r="V207" s="37"/>
      <c r="W207" s="37"/>
      <c r="X207" s="37"/>
      <c r="Y207" s="37"/>
      <c r="Z207" s="37"/>
      <c r="AA207" s="37"/>
      <c r="AB207" s="37"/>
      <c r="AC207" s="37"/>
      <c r="AD207" s="37"/>
      <c r="AE207" s="37"/>
      <c r="AF207" s="37"/>
    </row>
    <row r="208" spans="1:32" s="36" customFormat="1" ht="12.75">
      <c r="A208" s="156"/>
      <c r="B208" s="91" t="s">
        <v>41</v>
      </c>
      <c r="C208" s="78" t="s">
        <v>191</v>
      </c>
      <c r="D208" s="65">
        <v>1</v>
      </c>
      <c r="E208" s="65">
        <v>2008</v>
      </c>
      <c r="F208" s="65">
        <v>53</v>
      </c>
      <c r="G208" s="65">
        <v>740804</v>
      </c>
      <c r="H208" s="49">
        <v>13668600</v>
      </c>
      <c r="I208" s="50">
        <f t="shared" si="12"/>
        <v>14748419.4</v>
      </c>
      <c r="J208" s="141">
        <v>3700000</v>
      </c>
      <c r="K208" s="141">
        <f>+I208-J208</f>
        <v>11048419.4</v>
      </c>
      <c r="M208" s="37"/>
      <c r="N208" s="37"/>
      <c r="O208" s="37"/>
      <c r="P208" s="120"/>
      <c r="Q208" s="37"/>
      <c r="R208" s="37"/>
      <c r="S208" s="37"/>
      <c r="T208" s="37"/>
      <c r="U208" s="37"/>
      <c r="V208" s="37"/>
      <c r="W208" s="37"/>
      <c r="X208" s="37"/>
      <c r="Y208" s="37"/>
      <c r="Z208" s="37"/>
      <c r="AA208" s="37"/>
      <c r="AB208" s="37"/>
      <c r="AC208" s="37"/>
      <c r="AD208" s="37"/>
      <c r="AE208" s="37"/>
      <c r="AF208" s="37"/>
    </row>
    <row r="209" spans="1:32" s="36" customFormat="1" ht="12.75">
      <c r="A209" s="156"/>
      <c r="B209" s="91" t="s">
        <v>41</v>
      </c>
      <c r="C209" s="78" t="s">
        <v>191</v>
      </c>
      <c r="D209" s="65">
        <v>1</v>
      </c>
      <c r="E209" s="65">
        <v>2008</v>
      </c>
      <c r="F209" s="65">
        <v>76</v>
      </c>
      <c r="G209" s="65">
        <v>742348</v>
      </c>
      <c r="H209" s="49">
        <v>13668600</v>
      </c>
      <c r="I209" s="50">
        <f t="shared" si="12"/>
        <v>14748419.4</v>
      </c>
      <c r="J209" s="141">
        <v>3700000</v>
      </c>
      <c r="K209" s="141">
        <f>+I209-J209</f>
        <v>11048419.4</v>
      </c>
      <c r="M209" s="37"/>
      <c r="N209" s="37"/>
      <c r="O209" s="37"/>
      <c r="P209" s="120"/>
      <c r="Q209" s="37"/>
      <c r="R209" s="37"/>
      <c r="S209" s="37"/>
      <c r="T209" s="37"/>
      <c r="U209" s="37"/>
      <c r="V209" s="37"/>
      <c r="W209" s="37"/>
      <c r="X209" s="37"/>
      <c r="Y209" s="37"/>
      <c r="Z209" s="37"/>
      <c r="AA209" s="37"/>
      <c r="AB209" s="37"/>
      <c r="AC209" s="37"/>
      <c r="AD209" s="37"/>
      <c r="AE209" s="37"/>
      <c r="AF209" s="37"/>
    </row>
    <row r="210" spans="1:32" s="36" customFormat="1" ht="12.75">
      <c r="A210" s="156"/>
      <c r="B210" s="91" t="s">
        <v>41</v>
      </c>
      <c r="C210" s="78" t="s">
        <v>191</v>
      </c>
      <c r="D210" s="65">
        <v>1</v>
      </c>
      <c r="E210" s="65">
        <v>2008</v>
      </c>
      <c r="F210" s="65">
        <v>165</v>
      </c>
      <c r="G210" s="65">
        <v>740670</v>
      </c>
      <c r="H210" s="49">
        <v>13668600</v>
      </c>
      <c r="I210" s="50">
        <f t="shared" si="12"/>
        <v>14748419.4</v>
      </c>
      <c r="J210" s="141">
        <v>3700000</v>
      </c>
      <c r="K210" s="141">
        <f>+I210-J210</f>
        <v>11048419.4</v>
      </c>
      <c r="M210" s="37"/>
      <c r="N210" s="37"/>
      <c r="O210" s="37"/>
      <c r="P210" s="120"/>
      <c r="Q210" s="37"/>
      <c r="R210" s="37"/>
      <c r="S210" s="37"/>
      <c r="T210" s="37"/>
      <c r="U210" s="37"/>
      <c r="V210" s="37"/>
      <c r="W210" s="37"/>
      <c r="X210" s="37"/>
      <c r="Y210" s="37"/>
      <c r="Z210" s="37"/>
      <c r="AA210" s="37"/>
      <c r="AB210" s="37"/>
      <c r="AC210" s="37"/>
      <c r="AD210" s="37"/>
      <c r="AE210" s="37"/>
      <c r="AF210" s="37"/>
    </row>
    <row r="211" spans="1:32" s="36" customFormat="1" ht="12.75">
      <c r="A211" s="156"/>
      <c r="B211" s="91" t="s">
        <v>41</v>
      </c>
      <c r="C211" s="78" t="s">
        <v>191</v>
      </c>
      <c r="D211" s="65">
        <v>1</v>
      </c>
      <c r="E211" s="65">
        <v>2008</v>
      </c>
      <c r="F211" s="65">
        <v>182</v>
      </c>
      <c r="G211" s="65">
        <v>741681</v>
      </c>
      <c r="H211" s="49">
        <v>13668600</v>
      </c>
      <c r="I211" s="50">
        <f t="shared" si="12"/>
        <v>14748419.4</v>
      </c>
      <c r="J211" s="141">
        <v>3700000</v>
      </c>
      <c r="K211" s="141">
        <f>+I211-J211</f>
        <v>11048419.4</v>
      </c>
      <c r="M211" s="37"/>
      <c r="N211" s="37"/>
      <c r="O211" s="37"/>
      <c r="P211" s="120"/>
      <c r="Q211" s="37"/>
      <c r="R211" s="37"/>
      <c r="S211" s="37"/>
      <c r="T211" s="37"/>
      <c r="U211" s="37"/>
      <c r="V211" s="37"/>
      <c r="W211" s="37"/>
      <c r="X211" s="37"/>
      <c r="Y211" s="37"/>
      <c r="Z211" s="37"/>
      <c r="AA211" s="37"/>
      <c r="AB211" s="37"/>
      <c r="AC211" s="37"/>
      <c r="AD211" s="37"/>
      <c r="AE211" s="37"/>
      <c r="AF211" s="37"/>
    </row>
    <row r="212" spans="1:32" s="36" customFormat="1" ht="12.75">
      <c r="A212" s="156"/>
      <c r="B212" s="91" t="s">
        <v>41</v>
      </c>
      <c r="C212" s="73" t="s">
        <v>194</v>
      </c>
      <c r="D212" s="65">
        <v>1</v>
      </c>
      <c r="E212" s="65">
        <v>2008</v>
      </c>
      <c r="F212" s="65">
        <v>291</v>
      </c>
      <c r="G212" s="65" t="s">
        <v>147</v>
      </c>
      <c r="H212" s="49">
        <v>22701975</v>
      </c>
      <c r="I212" s="50">
        <f t="shared" si="12"/>
        <v>24495431.025</v>
      </c>
      <c r="J212" s="141">
        <v>3500000</v>
      </c>
      <c r="K212" s="141">
        <f>I212-J212</f>
        <v>20995431.025</v>
      </c>
      <c r="M212" s="37"/>
      <c r="N212" s="37"/>
      <c r="O212" s="37"/>
      <c r="P212" s="120"/>
      <c r="Q212" s="37"/>
      <c r="R212" s="37"/>
      <c r="S212" s="37"/>
      <c r="T212" s="37"/>
      <c r="U212" s="37"/>
      <c r="V212" s="37"/>
      <c r="W212" s="37"/>
      <c r="X212" s="37"/>
      <c r="Y212" s="37"/>
      <c r="Z212" s="37"/>
      <c r="AA212" s="37"/>
      <c r="AB212" s="37"/>
      <c r="AC212" s="37"/>
      <c r="AD212" s="37"/>
      <c r="AE212" s="37"/>
      <c r="AF212" s="37"/>
    </row>
    <row r="213" spans="1:32" s="36" customFormat="1" ht="12.75">
      <c r="A213" s="156"/>
      <c r="B213" s="91" t="s">
        <v>41</v>
      </c>
      <c r="C213" s="78" t="s">
        <v>191</v>
      </c>
      <c r="D213" s="65">
        <v>1</v>
      </c>
      <c r="E213" s="65">
        <v>2008</v>
      </c>
      <c r="F213" s="65">
        <v>379</v>
      </c>
      <c r="G213" s="65">
        <v>774706</v>
      </c>
      <c r="H213" s="49">
        <v>13668600</v>
      </c>
      <c r="I213" s="50">
        <f t="shared" si="12"/>
        <v>14748419.4</v>
      </c>
      <c r="J213" s="141">
        <v>3700000</v>
      </c>
      <c r="K213" s="141">
        <f>+I213-J213</f>
        <v>11048419.4</v>
      </c>
      <c r="M213" s="37"/>
      <c r="N213" s="37"/>
      <c r="O213" s="37"/>
      <c r="P213" s="120"/>
      <c r="Q213" s="37"/>
      <c r="R213" s="37"/>
      <c r="S213" s="37"/>
      <c r="T213" s="37"/>
      <c r="U213" s="37"/>
      <c r="V213" s="37"/>
      <c r="W213" s="37"/>
      <c r="X213" s="37"/>
      <c r="Y213" s="37"/>
      <c r="Z213" s="37"/>
      <c r="AA213" s="37"/>
      <c r="AB213" s="37"/>
      <c r="AC213" s="37"/>
      <c r="AD213" s="37"/>
      <c r="AE213" s="37"/>
      <c r="AF213" s="37"/>
    </row>
    <row r="214" spans="1:32" s="36" customFormat="1" ht="12.75">
      <c r="A214" s="156"/>
      <c r="B214" s="91" t="s">
        <v>41</v>
      </c>
      <c r="C214" s="47" t="s">
        <v>190</v>
      </c>
      <c r="D214" s="65">
        <v>1</v>
      </c>
      <c r="E214" s="48">
        <v>2009</v>
      </c>
      <c r="F214" s="48">
        <v>514</v>
      </c>
      <c r="G214" s="48">
        <v>246228</v>
      </c>
      <c r="H214" s="49">
        <v>2722275</v>
      </c>
      <c r="I214" s="50">
        <f t="shared" si="12"/>
        <v>2937334.725</v>
      </c>
      <c r="J214" s="141">
        <v>0</v>
      </c>
      <c r="K214" s="141">
        <f>(I214-J214)*D214</f>
        <v>2937334.725</v>
      </c>
      <c r="M214" s="37"/>
      <c r="N214" s="37"/>
      <c r="O214" s="37"/>
      <c r="P214" s="120"/>
      <c r="Q214" s="37"/>
      <c r="R214" s="37"/>
      <c r="S214" s="37"/>
      <c r="T214" s="37"/>
      <c r="U214" s="37"/>
      <c r="V214" s="37"/>
      <c r="W214" s="37"/>
      <c r="X214" s="37"/>
      <c r="Y214" s="37"/>
      <c r="Z214" s="37"/>
      <c r="AA214" s="37"/>
      <c r="AB214" s="37"/>
      <c r="AC214" s="37"/>
      <c r="AD214" s="37"/>
      <c r="AE214" s="37"/>
      <c r="AF214" s="37"/>
    </row>
    <row r="215" spans="1:32" s="36" customFormat="1" ht="12.75">
      <c r="A215" s="156"/>
      <c r="B215" s="91" t="s">
        <v>199</v>
      </c>
      <c r="C215" s="78" t="s">
        <v>191</v>
      </c>
      <c r="D215" s="65">
        <v>1</v>
      </c>
      <c r="E215" s="65">
        <v>2008</v>
      </c>
      <c r="F215" s="65">
        <v>144</v>
      </c>
      <c r="G215" s="65">
        <v>740779</v>
      </c>
      <c r="H215" s="49">
        <v>13668600</v>
      </c>
      <c r="I215" s="50">
        <f t="shared" si="12"/>
        <v>14748419.4</v>
      </c>
      <c r="J215" s="141">
        <v>3700000</v>
      </c>
      <c r="K215" s="141">
        <f>+I215-J215</f>
        <v>11048419.4</v>
      </c>
      <c r="M215" s="37"/>
      <c r="N215" s="37"/>
      <c r="O215" s="37"/>
      <c r="P215" s="120"/>
      <c r="Q215" s="37"/>
      <c r="R215" s="37"/>
      <c r="S215" s="37"/>
      <c r="T215" s="37"/>
      <c r="U215" s="37"/>
      <c r="V215" s="37"/>
      <c r="W215" s="37"/>
      <c r="X215" s="37"/>
      <c r="Y215" s="37"/>
      <c r="Z215" s="37"/>
      <c r="AA215" s="37"/>
      <c r="AB215" s="37"/>
      <c r="AC215" s="37"/>
      <c r="AD215" s="37"/>
      <c r="AE215" s="37"/>
      <c r="AF215" s="37"/>
    </row>
    <row r="216" spans="1:32" s="36" customFormat="1" ht="12.75">
      <c r="A216" s="156"/>
      <c r="B216" s="91" t="s">
        <v>199</v>
      </c>
      <c r="C216" s="73" t="s">
        <v>194</v>
      </c>
      <c r="D216" s="65">
        <v>1</v>
      </c>
      <c r="E216" s="65">
        <v>2008</v>
      </c>
      <c r="F216" s="65">
        <v>279</v>
      </c>
      <c r="G216" s="65" t="s">
        <v>148</v>
      </c>
      <c r="H216" s="49">
        <v>22701975</v>
      </c>
      <c r="I216" s="50">
        <f t="shared" si="12"/>
        <v>24495431.025</v>
      </c>
      <c r="J216" s="141">
        <v>3500000</v>
      </c>
      <c r="K216" s="141">
        <f>I216-J216</f>
        <v>20995431.025</v>
      </c>
      <c r="M216" s="37"/>
      <c r="N216" s="37"/>
      <c r="O216" s="37"/>
      <c r="P216" s="120"/>
      <c r="Q216" s="37"/>
      <c r="R216" s="37"/>
      <c r="S216" s="37"/>
      <c r="T216" s="37"/>
      <c r="U216" s="37"/>
      <c r="V216" s="37"/>
      <c r="W216" s="37"/>
      <c r="X216" s="37"/>
      <c r="Y216" s="37"/>
      <c r="Z216" s="37"/>
      <c r="AA216" s="37"/>
      <c r="AB216" s="37"/>
      <c r="AC216" s="37"/>
      <c r="AD216" s="37"/>
      <c r="AE216" s="37"/>
      <c r="AF216" s="37"/>
    </row>
    <row r="217" spans="1:32" s="36" customFormat="1" ht="12.75">
      <c r="A217" s="156"/>
      <c r="B217" s="91" t="s">
        <v>199</v>
      </c>
      <c r="C217" s="73" t="s">
        <v>194</v>
      </c>
      <c r="D217" s="65">
        <v>1</v>
      </c>
      <c r="E217" s="65">
        <v>2008</v>
      </c>
      <c r="F217" s="65">
        <v>334</v>
      </c>
      <c r="G217" s="65" t="s">
        <v>149</v>
      </c>
      <c r="H217" s="49">
        <v>22701975</v>
      </c>
      <c r="I217" s="50">
        <f t="shared" si="12"/>
        <v>24495431.025</v>
      </c>
      <c r="J217" s="141">
        <v>3500000</v>
      </c>
      <c r="K217" s="141">
        <f>I217-J217</f>
        <v>20995431.025</v>
      </c>
      <c r="M217" s="37"/>
      <c r="N217" s="37"/>
      <c r="O217" s="37"/>
      <c r="P217" s="120"/>
      <c r="Q217" s="37"/>
      <c r="R217" s="37"/>
      <c r="S217" s="37"/>
      <c r="T217" s="37"/>
      <c r="U217" s="37"/>
      <c r="V217" s="37"/>
      <c r="W217" s="37"/>
      <c r="X217" s="37"/>
      <c r="Y217" s="37"/>
      <c r="Z217" s="37"/>
      <c r="AA217" s="37"/>
      <c r="AB217" s="37"/>
      <c r="AC217" s="37"/>
      <c r="AD217" s="37"/>
      <c r="AE217" s="37"/>
      <c r="AF217" s="37"/>
    </row>
    <row r="218" spans="1:32" s="36" customFormat="1" ht="12.75">
      <c r="A218" s="156"/>
      <c r="B218" s="91" t="s">
        <v>150</v>
      </c>
      <c r="C218" s="78" t="s">
        <v>191</v>
      </c>
      <c r="D218" s="65">
        <v>1</v>
      </c>
      <c r="E218" s="65">
        <v>2008</v>
      </c>
      <c r="F218" s="65">
        <v>87</v>
      </c>
      <c r="G218" s="65">
        <v>740742</v>
      </c>
      <c r="H218" s="49">
        <v>13668600</v>
      </c>
      <c r="I218" s="50">
        <f t="shared" si="12"/>
        <v>14748419.4</v>
      </c>
      <c r="J218" s="141">
        <v>3700000</v>
      </c>
      <c r="K218" s="141">
        <f>+I218-J218</f>
        <v>11048419.4</v>
      </c>
      <c r="M218" s="37"/>
      <c r="N218" s="37"/>
      <c r="O218" s="37"/>
      <c r="P218" s="120"/>
      <c r="Q218" s="37"/>
      <c r="R218" s="37"/>
      <c r="S218" s="37"/>
      <c r="T218" s="37"/>
      <c r="U218" s="37"/>
      <c r="V218" s="37"/>
      <c r="W218" s="37"/>
      <c r="X218" s="37"/>
      <c r="Y218" s="37"/>
      <c r="Z218" s="37"/>
      <c r="AA218" s="37"/>
      <c r="AB218" s="37"/>
      <c r="AC218" s="37"/>
      <c r="AD218" s="37"/>
      <c r="AE218" s="37"/>
      <c r="AF218" s="37"/>
    </row>
    <row r="219" spans="1:32" s="36" customFormat="1" ht="12.75">
      <c r="A219" s="156"/>
      <c r="B219" s="91" t="s">
        <v>150</v>
      </c>
      <c r="C219" s="78" t="s">
        <v>191</v>
      </c>
      <c r="D219" s="65">
        <v>1</v>
      </c>
      <c r="E219" s="65">
        <v>2008</v>
      </c>
      <c r="F219" s="65">
        <v>140</v>
      </c>
      <c r="G219" s="65">
        <v>736913</v>
      </c>
      <c r="H219" s="49">
        <v>13668600</v>
      </c>
      <c r="I219" s="50">
        <f t="shared" si="12"/>
        <v>14748419.4</v>
      </c>
      <c r="J219" s="141">
        <v>3700000</v>
      </c>
      <c r="K219" s="141">
        <f>+I219-J219</f>
        <v>11048419.4</v>
      </c>
      <c r="M219" s="37"/>
      <c r="N219" s="37"/>
      <c r="O219" s="37"/>
      <c r="P219" s="120"/>
      <c r="Q219" s="37"/>
      <c r="R219" s="37"/>
      <c r="S219" s="37"/>
      <c r="T219" s="37"/>
      <c r="U219" s="37"/>
      <c r="V219" s="37"/>
      <c r="W219" s="37"/>
      <c r="X219" s="37"/>
      <c r="Y219" s="37"/>
      <c r="Z219" s="37"/>
      <c r="AA219" s="37"/>
      <c r="AB219" s="37"/>
      <c r="AC219" s="37"/>
      <c r="AD219" s="37"/>
      <c r="AE219" s="37"/>
      <c r="AF219" s="37"/>
    </row>
    <row r="220" spans="1:32" s="36" customFormat="1" ht="12.75">
      <c r="A220" s="156"/>
      <c r="B220" s="91" t="s">
        <v>150</v>
      </c>
      <c r="C220" s="73" t="s">
        <v>194</v>
      </c>
      <c r="D220" s="65">
        <v>1</v>
      </c>
      <c r="E220" s="65">
        <v>2008</v>
      </c>
      <c r="F220" s="65">
        <v>292</v>
      </c>
      <c r="G220" s="65" t="s">
        <v>151</v>
      </c>
      <c r="H220" s="49">
        <v>22701975</v>
      </c>
      <c r="I220" s="50">
        <f t="shared" si="12"/>
        <v>24495431.025</v>
      </c>
      <c r="J220" s="141">
        <v>3500000</v>
      </c>
      <c r="K220" s="141">
        <f>I220-J220</f>
        <v>20995431.025</v>
      </c>
      <c r="M220" s="37"/>
      <c r="N220" s="37"/>
      <c r="O220" s="37"/>
      <c r="P220" s="120"/>
      <c r="Q220" s="37"/>
      <c r="R220" s="37"/>
      <c r="S220" s="37"/>
      <c r="T220" s="37"/>
      <c r="U220" s="37"/>
      <c r="V220" s="37"/>
      <c r="W220" s="37"/>
      <c r="X220" s="37"/>
      <c r="Y220" s="37"/>
      <c r="Z220" s="37"/>
      <c r="AA220" s="37"/>
      <c r="AB220" s="37"/>
      <c r="AC220" s="37"/>
      <c r="AD220" s="37"/>
      <c r="AE220" s="37"/>
      <c r="AF220" s="37"/>
    </row>
    <row r="221" spans="1:32" s="36" customFormat="1" ht="12.75">
      <c r="A221" s="156"/>
      <c r="B221" s="91" t="s">
        <v>200</v>
      </c>
      <c r="C221" s="78" t="s">
        <v>191</v>
      </c>
      <c r="D221" s="65">
        <v>1</v>
      </c>
      <c r="E221" s="65">
        <v>2008</v>
      </c>
      <c r="F221" s="65">
        <v>75</v>
      </c>
      <c r="G221" s="65">
        <v>744065</v>
      </c>
      <c r="H221" s="49">
        <v>13668600</v>
      </c>
      <c r="I221" s="50">
        <f aca="true" t="shared" si="14" ref="I221:I236">(H221*0.079)+H221</f>
        <v>14748419.4</v>
      </c>
      <c r="J221" s="141">
        <v>3700000</v>
      </c>
      <c r="K221" s="141">
        <f>+I221-J221</f>
        <v>11048419.4</v>
      </c>
      <c r="M221" s="37"/>
      <c r="N221" s="37"/>
      <c r="O221" s="37"/>
      <c r="P221" s="120"/>
      <c r="Q221" s="37"/>
      <c r="R221" s="37"/>
      <c r="S221" s="37"/>
      <c r="T221" s="37"/>
      <c r="U221" s="37"/>
      <c r="V221" s="37"/>
      <c r="W221" s="37"/>
      <c r="X221" s="37"/>
      <c r="Y221" s="37"/>
      <c r="Z221" s="37"/>
      <c r="AA221" s="37"/>
      <c r="AB221" s="37"/>
      <c r="AC221" s="37"/>
      <c r="AD221" s="37"/>
      <c r="AE221" s="37"/>
      <c r="AF221" s="37"/>
    </row>
    <row r="222" spans="1:32" s="36" customFormat="1" ht="12.75">
      <c r="A222" s="156"/>
      <c r="B222" s="91" t="s">
        <v>200</v>
      </c>
      <c r="C222" s="78" t="s">
        <v>191</v>
      </c>
      <c r="D222" s="65">
        <v>1</v>
      </c>
      <c r="E222" s="65">
        <v>2008</v>
      </c>
      <c r="F222" s="65">
        <v>246</v>
      </c>
      <c r="G222" s="65">
        <v>741622</v>
      </c>
      <c r="H222" s="49">
        <v>13668600</v>
      </c>
      <c r="I222" s="50">
        <f t="shared" si="14"/>
        <v>14748419.4</v>
      </c>
      <c r="J222" s="141">
        <v>3700000</v>
      </c>
      <c r="K222" s="141">
        <f>+I222-J222</f>
        <v>11048419.4</v>
      </c>
      <c r="M222" s="37"/>
      <c r="N222" s="37"/>
      <c r="O222" s="37"/>
      <c r="P222" s="120"/>
      <c r="Q222" s="37"/>
      <c r="R222" s="37"/>
      <c r="S222" s="37"/>
      <c r="T222" s="37"/>
      <c r="U222" s="37"/>
      <c r="V222" s="37"/>
      <c r="W222" s="37"/>
      <c r="X222" s="37"/>
      <c r="Y222" s="37"/>
      <c r="Z222" s="37"/>
      <c r="AA222" s="37"/>
      <c r="AB222" s="37"/>
      <c r="AC222" s="37"/>
      <c r="AD222" s="37"/>
      <c r="AE222" s="37"/>
      <c r="AF222" s="37"/>
    </row>
    <row r="223" spans="1:32" s="36" customFormat="1" ht="12.75">
      <c r="A223" s="156"/>
      <c r="B223" s="91" t="s">
        <v>32</v>
      </c>
      <c r="C223" s="47" t="s">
        <v>190</v>
      </c>
      <c r="D223" s="65">
        <v>1</v>
      </c>
      <c r="E223" s="48">
        <v>2009</v>
      </c>
      <c r="F223" s="48">
        <v>98</v>
      </c>
      <c r="G223" s="48" t="s">
        <v>269</v>
      </c>
      <c r="H223" s="49">
        <v>2722275</v>
      </c>
      <c r="I223" s="50">
        <f t="shared" si="14"/>
        <v>2937334.725</v>
      </c>
      <c r="J223" s="141">
        <v>0</v>
      </c>
      <c r="K223" s="141">
        <f aca="true" t="shared" si="15" ref="K223:K236">(I223-J223)*D223</f>
        <v>2937334.725</v>
      </c>
      <c r="M223" s="37"/>
      <c r="N223" s="37"/>
      <c r="O223" s="37"/>
      <c r="P223" s="120"/>
      <c r="Q223" s="37"/>
      <c r="R223" s="37"/>
      <c r="S223" s="37"/>
      <c r="T223" s="37"/>
      <c r="U223" s="37"/>
      <c r="V223" s="37"/>
      <c r="W223" s="37"/>
      <c r="X223" s="37"/>
      <c r="Y223" s="37"/>
      <c r="Z223" s="37"/>
      <c r="AA223" s="37"/>
      <c r="AB223" s="37"/>
      <c r="AC223" s="37"/>
      <c r="AD223" s="37"/>
      <c r="AE223" s="37"/>
      <c r="AF223" s="37"/>
    </row>
    <row r="224" spans="1:32" s="36" customFormat="1" ht="12.75">
      <c r="A224" s="156"/>
      <c r="B224" s="91" t="s">
        <v>32</v>
      </c>
      <c r="C224" s="47" t="s">
        <v>190</v>
      </c>
      <c r="D224" s="65">
        <v>1</v>
      </c>
      <c r="E224" s="48">
        <v>2007</v>
      </c>
      <c r="F224" s="48">
        <v>780</v>
      </c>
      <c r="G224" s="48" t="s">
        <v>270</v>
      </c>
      <c r="H224" s="49">
        <v>2722275</v>
      </c>
      <c r="I224" s="50">
        <f t="shared" si="14"/>
        <v>2937334.725</v>
      </c>
      <c r="J224" s="141">
        <v>0</v>
      </c>
      <c r="K224" s="141">
        <f t="shared" si="15"/>
        <v>2937334.725</v>
      </c>
      <c r="M224" s="37"/>
      <c r="N224" s="37"/>
      <c r="O224" s="37"/>
      <c r="P224" s="120"/>
      <c r="Q224" s="37"/>
      <c r="R224" s="37"/>
      <c r="S224" s="37"/>
      <c r="T224" s="37"/>
      <c r="U224" s="37"/>
      <c r="V224" s="37"/>
      <c r="W224" s="37"/>
      <c r="X224" s="37"/>
      <c r="Y224" s="37"/>
      <c r="Z224" s="37"/>
      <c r="AA224" s="37"/>
      <c r="AB224" s="37"/>
      <c r="AC224" s="37"/>
      <c r="AD224" s="37"/>
      <c r="AE224" s="37"/>
      <c r="AF224" s="37"/>
    </row>
    <row r="225" spans="1:32" s="36" customFormat="1" ht="12.75">
      <c r="A225" s="156"/>
      <c r="B225" s="91" t="s">
        <v>32</v>
      </c>
      <c r="C225" s="47" t="s">
        <v>190</v>
      </c>
      <c r="D225" s="65">
        <v>1</v>
      </c>
      <c r="E225" s="48">
        <v>2009</v>
      </c>
      <c r="F225" s="48">
        <v>1274</v>
      </c>
      <c r="G225" s="48" t="s">
        <v>271</v>
      </c>
      <c r="H225" s="49">
        <v>2722275</v>
      </c>
      <c r="I225" s="50">
        <f t="shared" si="14"/>
        <v>2937334.725</v>
      </c>
      <c r="J225" s="141">
        <v>0</v>
      </c>
      <c r="K225" s="141">
        <f t="shared" si="15"/>
        <v>2937334.725</v>
      </c>
      <c r="M225" s="37"/>
      <c r="N225" s="37"/>
      <c r="O225" s="37"/>
      <c r="P225" s="120"/>
      <c r="Q225" s="37"/>
      <c r="R225" s="37"/>
      <c r="S225" s="37"/>
      <c r="T225" s="37"/>
      <c r="U225" s="37"/>
      <c r="V225" s="37"/>
      <c r="W225" s="37"/>
      <c r="X225" s="37"/>
      <c r="Y225" s="37"/>
      <c r="Z225" s="37"/>
      <c r="AA225" s="37"/>
      <c r="AB225" s="37"/>
      <c r="AC225" s="37"/>
      <c r="AD225" s="37"/>
      <c r="AE225" s="37"/>
      <c r="AF225" s="37"/>
    </row>
    <row r="226" spans="1:32" s="36" customFormat="1" ht="12.75">
      <c r="A226" s="156"/>
      <c r="B226" s="91" t="s">
        <v>32</v>
      </c>
      <c r="C226" s="47" t="s">
        <v>190</v>
      </c>
      <c r="D226" s="65">
        <v>1</v>
      </c>
      <c r="E226" s="48">
        <v>2009</v>
      </c>
      <c r="F226" s="48">
        <v>1347</v>
      </c>
      <c r="G226" s="48" t="s">
        <v>272</v>
      </c>
      <c r="H226" s="49">
        <v>2722275</v>
      </c>
      <c r="I226" s="50">
        <f t="shared" si="14"/>
        <v>2937334.725</v>
      </c>
      <c r="J226" s="141">
        <v>0</v>
      </c>
      <c r="K226" s="141">
        <f t="shared" si="15"/>
        <v>2937334.725</v>
      </c>
      <c r="M226" s="37"/>
      <c r="N226" s="37"/>
      <c r="O226" s="37"/>
      <c r="P226" s="120"/>
      <c r="Q226" s="37"/>
      <c r="R226" s="37"/>
      <c r="S226" s="37"/>
      <c r="T226" s="37"/>
      <c r="U226" s="37"/>
      <c r="V226" s="37"/>
      <c r="W226" s="37"/>
      <c r="X226" s="37"/>
      <c r="Y226" s="37"/>
      <c r="Z226" s="37"/>
      <c r="AA226" s="37"/>
      <c r="AB226" s="37"/>
      <c r="AC226" s="37"/>
      <c r="AD226" s="37"/>
      <c r="AE226" s="37"/>
      <c r="AF226" s="37"/>
    </row>
    <row r="227" spans="1:32" s="36" customFormat="1" ht="12.75">
      <c r="A227" s="156"/>
      <c r="B227" s="91" t="s">
        <v>32</v>
      </c>
      <c r="C227" s="47" t="s">
        <v>190</v>
      </c>
      <c r="D227" s="65">
        <v>1</v>
      </c>
      <c r="E227" s="48">
        <v>2009</v>
      </c>
      <c r="F227" s="48">
        <v>1349</v>
      </c>
      <c r="G227" s="48" t="s">
        <v>273</v>
      </c>
      <c r="H227" s="49">
        <v>2722275</v>
      </c>
      <c r="I227" s="50">
        <f t="shared" si="14"/>
        <v>2937334.725</v>
      </c>
      <c r="J227" s="141">
        <v>0</v>
      </c>
      <c r="K227" s="141">
        <f t="shared" si="15"/>
        <v>2937334.725</v>
      </c>
      <c r="M227" s="37"/>
      <c r="N227" s="37"/>
      <c r="O227" s="37"/>
      <c r="P227" s="120"/>
      <c r="Q227" s="37"/>
      <c r="R227" s="37"/>
      <c r="S227" s="37"/>
      <c r="T227" s="37"/>
      <c r="U227" s="37"/>
      <c r="V227" s="37"/>
      <c r="W227" s="37"/>
      <c r="X227" s="37"/>
      <c r="Y227" s="37"/>
      <c r="Z227" s="37"/>
      <c r="AA227" s="37"/>
      <c r="AB227" s="37"/>
      <c r="AC227" s="37"/>
      <c r="AD227" s="37"/>
      <c r="AE227" s="37"/>
      <c r="AF227" s="37"/>
    </row>
    <row r="228" spans="1:32" s="36" customFormat="1" ht="12.75">
      <c r="A228" s="156"/>
      <c r="B228" s="91" t="s">
        <v>33</v>
      </c>
      <c r="C228" s="47" t="s">
        <v>190</v>
      </c>
      <c r="D228" s="65">
        <v>1</v>
      </c>
      <c r="E228" s="48">
        <v>2008</v>
      </c>
      <c r="F228" s="48">
        <v>501</v>
      </c>
      <c r="G228" s="48">
        <v>244921</v>
      </c>
      <c r="H228" s="49">
        <v>2722275</v>
      </c>
      <c r="I228" s="50">
        <f t="shared" si="14"/>
        <v>2937334.725</v>
      </c>
      <c r="J228" s="141">
        <v>0</v>
      </c>
      <c r="K228" s="141">
        <f t="shared" si="15"/>
        <v>2937334.725</v>
      </c>
      <c r="M228" s="37"/>
      <c r="N228" s="37"/>
      <c r="O228" s="37"/>
      <c r="P228" s="120"/>
      <c r="Q228" s="37"/>
      <c r="R228" s="37"/>
      <c r="S228" s="37"/>
      <c r="T228" s="37"/>
      <c r="U228" s="37"/>
      <c r="V228" s="37"/>
      <c r="W228" s="37"/>
      <c r="X228" s="37"/>
      <c r="Y228" s="37"/>
      <c r="Z228" s="37"/>
      <c r="AA228" s="37"/>
      <c r="AB228" s="37"/>
      <c r="AC228" s="37"/>
      <c r="AD228" s="37"/>
      <c r="AE228" s="37"/>
      <c r="AF228" s="37"/>
    </row>
    <row r="229" spans="1:32" s="36" customFormat="1" ht="12.75">
      <c r="A229" s="156"/>
      <c r="B229" s="91" t="s">
        <v>25</v>
      </c>
      <c r="C229" s="47" t="s">
        <v>190</v>
      </c>
      <c r="D229" s="65">
        <v>1</v>
      </c>
      <c r="E229" s="48">
        <v>2009</v>
      </c>
      <c r="F229" s="48">
        <v>503</v>
      </c>
      <c r="G229" s="48">
        <v>244953</v>
      </c>
      <c r="H229" s="49">
        <v>2722275</v>
      </c>
      <c r="I229" s="50">
        <f t="shared" si="14"/>
        <v>2937334.725</v>
      </c>
      <c r="J229" s="141">
        <v>0</v>
      </c>
      <c r="K229" s="141">
        <f t="shared" si="15"/>
        <v>2937334.725</v>
      </c>
      <c r="M229" s="37"/>
      <c r="N229" s="37"/>
      <c r="O229" s="37"/>
      <c r="P229" s="120"/>
      <c r="Q229" s="37"/>
      <c r="R229" s="37"/>
      <c r="S229" s="37"/>
      <c r="T229" s="37"/>
      <c r="U229" s="37"/>
      <c r="V229" s="37"/>
      <c r="W229" s="37"/>
      <c r="X229" s="37"/>
      <c r="Y229" s="37"/>
      <c r="Z229" s="37"/>
      <c r="AA229" s="37"/>
      <c r="AB229" s="37"/>
      <c r="AC229" s="37"/>
      <c r="AD229" s="37"/>
      <c r="AE229" s="37"/>
      <c r="AF229" s="37"/>
    </row>
    <row r="230" spans="1:32" s="36" customFormat="1" ht="12.75">
      <c r="A230" s="156"/>
      <c r="B230" s="91" t="s">
        <v>31</v>
      </c>
      <c r="C230" s="47" t="s">
        <v>190</v>
      </c>
      <c r="D230" s="65">
        <v>1</v>
      </c>
      <c r="E230" s="48">
        <v>2009</v>
      </c>
      <c r="F230" s="48">
        <v>505</v>
      </c>
      <c r="G230" s="48">
        <v>244954</v>
      </c>
      <c r="H230" s="49">
        <v>2722275</v>
      </c>
      <c r="I230" s="50">
        <f t="shared" si="14"/>
        <v>2937334.725</v>
      </c>
      <c r="J230" s="141">
        <v>0</v>
      </c>
      <c r="K230" s="141">
        <f t="shared" si="15"/>
        <v>2937334.725</v>
      </c>
      <c r="M230" s="37"/>
      <c r="N230" s="37"/>
      <c r="O230" s="37"/>
      <c r="P230" s="120"/>
      <c r="Q230" s="37"/>
      <c r="R230" s="37"/>
      <c r="S230" s="37"/>
      <c r="T230" s="37"/>
      <c r="U230" s="37"/>
      <c r="V230" s="37"/>
      <c r="W230" s="37"/>
      <c r="X230" s="37"/>
      <c r="Y230" s="37"/>
      <c r="Z230" s="37"/>
      <c r="AA230" s="37"/>
      <c r="AB230" s="37"/>
      <c r="AC230" s="37"/>
      <c r="AD230" s="37"/>
      <c r="AE230" s="37"/>
      <c r="AF230" s="37"/>
    </row>
    <row r="231" spans="1:32" s="36" customFormat="1" ht="12.75">
      <c r="A231" s="156"/>
      <c r="B231" s="91" t="s">
        <v>31</v>
      </c>
      <c r="C231" s="47" t="s">
        <v>190</v>
      </c>
      <c r="D231" s="65">
        <v>1</v>
      </c>
      <c r="E231" s="48">
        <v>2004</v>
      </c>
      <c r="F231" s="48">
        <v>1006</v>
      </c>
      <c r="G231" s="48" t="s">
        <v>274</v>
      </c>
      <c r="H231" s="49">
        <v>2722275</v>
      </c>
      <c r="I231" s="50">
        <f t="shared" si="14"/>
        <v>2937334.725</v>
      </c>
      <c r="J231" s="141">
        <v>0</v>
      </c>
      <c r="K231" s="141">
        <f t="shared" si="15"/>
        <v>2937334.725</v>
      </c>
      <c r="M231" s="37"/>
      <c r="N231" s="37"/>
      <c r="O231" s="37"/>
      <c r="P231" s="120"/>
      <c r="Q231" s="37"/>
      <c r="R231" s="37"/>
      <c r="S231" s="37"/>
      <c r="T231" s="37"/>
      <c r="U231" s="37"/>
      <c r="V231" s="37"/>
      <c r="W231" s="37"/>
      <c r="X231" s="37"/>
      <c r="Y231" s="37"/>
      <c r="Z231" s="37"/>
      <c r="AA231" s="37"/>
      <c r="AB231" s="37"/>
      <c r="AC231" s="37"/>
      <c r="AD231" s="37"/>
      <c r="AE231" s="37"/>
      <c r="AF231" s="37"/>
    </row>
    <row r="232" spans="1:32" s="36" customFormat="1" ht="12.75">
      <c r="A232" s="156"/>
      <c r="B232" s="91" t="s">
        <v>30</v>
      </c>
      <c r="C232" s="47" t="s">
        <v>190</v>
      </c>
      <c r="D232" s="65">
        <v>1</v>
      </c>
      <c r="E232" s="48">
        <v>2009</v>
      </c>
      <c r="F232" s="48">
        <v>507</v>
      </c>
      <c r="G232" s="48">
        <v>244948</v>
      </c>
      <c r="H232" s="49">
        <v>2722275</v>
      </c>
      <c r="I232" s="50">
        <f t="shared" si="14"/>
        <v>2937334.725</v>
      </c>
      <c r="J232" s="141">
        <v>0</v>
      </c>
      <c r="K232" s="141">
        <f t="shared" si="15"/>
        <v>2937334.725</v>
      </c>
      <c r="M232" s="37"/>
      <c r="N232" s="37"/>
      <c r="O232" s="37"/>
      <c r="P232" s="120"/>
      <c r="Q232" s="37"/>
      <c r="R232" s="37"/>
      <c r="S232" s="37"/>
      <c r="T232" s="37"/>
      <c r="U232" s="37"/>
      <c r="V232" s="37"/>
      <c r="W232" s="37"/>
      <c r="X232" s="37"/>
      <c r="Y232" s="37"/>
      <c r="Z232" s="37"/>
      <c r="AA232" s="37"/>
      <c r="AB232" s="37"/>
      <c r="AC232" s="37"/>
      <c r="AD232" s="37"/>
      <c r="AE232" s="37"/>
      <c r="AF232" s="37"/>
    </row>
    <row r="233" spans="1:32" s="36" customFormat="1" ht="12.75">
      <c r="A233" s="156"/>
      <c r="B233" s="91" t="s">
        <v>37</v>
      </c>
      <c r="C233" s="47" t="s">
        <v>190</v>
      </c>
      <c r="D233" s="65">
        <v>1</v>
      </c>
      <c r="E233" s="48">
        <v>2009</v>
      </c>
      <c r="F233" s="48">
        <v>508</v>
      </c>
      <c r="G233" s="48">
        <v>244961</v>
      </c>
      <c r="H233" s="49">
        <v>2722275</v>
      </c>
      <c r="I233" s="50">
        <f t="shared" si="14"/>
        <v>2937334.725</v>
      </c>
      <c r="J233" s="141">
        <v>0</v>
      </c>
      <c r="K233" s="141">
        <f t="shared" si="15"/>
        <v>2937334.725</v>
      </c>
      <c r="M233" s="37"/>
      <c r="N233" s="37"/>
      <c r="O233" s="37"/>
      <c r="P233" s="120"/>
      <c r="Q233" s="37"/>
      <c r="R233" s="37"/>
      <c r="S233" s="37"/>
      <c r="T233" s="37"/>
      <c r="U233" s="37"/>
      <c r="V233" s="37"/>
      <c r="W233" s="37"/>
      <c r="X233" s="37"/>
      <c r="Y233" s="37"/>
      <c r="Z233" s="37"/>
      <c r="AA233" s="37"/>
      <c r="AB233" s="37"/>
      <c r="AC233" s="37"/>
      <c r="AD233" s="37"/>
      <c r="AE233" s="37"/>
      <c r="AF233" s="37"/>
    </row>
    <row r="234" spans="1:32" s="36" customFormat="1" ht="12.75">
      <c r="A234" s="156"/>
      <c r="B234" s="91" t="s">
        <v>38</v>
      </c>
      <c r="C234" s="47" t="s">
        <v>190</v>
      </c>
      <c r="D234" s="65">
        <v>1</v>
      </c>
      <c r="E234" s="48">
        <v>2009</v>
      </c>
      <c r="F234" s="48">
        <v>509</v>
      </c>
      <c r="G234" s="48">
        <v>245103</v>
      </c>
      <c r="H234" s="49">
        <v>2722275</v>
      </c>
      <c r="I234" s="50">
        <f t="shared" si="14"/>
        <v>2937334.725</v>
      </c>
      <c r="J234" s="141">
        <v>0</v>
      </c>
      <c r="K234" s="141">
        <f t="shared" si="15"/>
        <v>2937334.725</v>
      </c>
      <c r="M234" s="37"/>
      <c r="N234" s="37"/>
      <c r="O234" s="37"/>
      <c r="P234" s="120"/>
      <c r="Q234" s="37"/>
      <c r="R234" s="37"/>
      <c r="S234" s="37"/>
      <c r="T234" s="37"/>
      <c r="U234" s="37"/>
      <c r="V234" s="37"/>
      <c r="W234" s="37"/>
      <c r="X234" s="37"/>
      <c r="Y234" s="37"/>
      <c r="Z234" s="37"/>
      <c r="AA234" s="37"/>
      <c r="AB234" s="37"/>
      <c r="AC234" s="37"/>
      <c r="AD234" s="37"/>
      <c r="AE234" s="37"/>
      <c r="AF234" s="37"/>
    </row>
    <row r="235" spans="1:32" s="36" customFormat="1" ht="12.75">
      <c r="A235" s="156"/>
      <c r="B235" s="91" t="s">
        <v>40</v>
      </c>
      <c r="C235" s="47" t="s">
        <v>190</v>
      </c>
      <c r="D235" s="65">
        <v>1</v>
      </c>
      <c r="E235" s="48">
        <v>2009</v>
      </c>
      <c r="F235" s="48">
        <v>512</v>
      </c>
      <c r="G235" s="48">
        <v>246229</v>
      </c>
      <c r="H235" s="49">
        <v>2722275</v>
      </c>
      <c r="I235" s="50">
        <f t="shared" si="14"/>
        <v>2937334.725</v>
      </c>
      <c r="J235" s="141">
        <v>0</v>
      </c>
      <c r="K235" s="141">
        <f t="shared" si="15"/>
        <v>2937334.725</v>
      </c>
      <c r="M235" s="37"/>
      <c r="N235" s="37"/>
      <c r="O235" s="37"/>
      <c r="P235" s="120"/>
      <c r="Q235" s="37"/>
      <c r="R235" s="37"/>
      <c r="S235" s="37"/>
      <c r="T235" s="37"/>
      <c r="U235" s="37"/>
      <c r="V235" s="37"/>
      <c r="W235" s="37"/>
      <c r="X235" s="37"/>
      <c r="Y235" s="37"/>
      <c r="Z235" s="37"/>
      <c r="AA235" s="37"/>
      <c r="AB235" s="37"/>
      <c r="AC235" s="37"/>
      <c r="AD235" s="37"/>
      <c r="AE235" s="37"/>
      <c r="AF235" s="37"/>
    </row>
    <row r="236" spans="1:32" s="36" customFormat="1" ht="12.75">
      <c r="A236" s="156"/>
      <c r="B236" s="91" t="s">
        <v>27</v>
      </c>
      <c r="C236" s="47" t="s">
        <v>190</v>
      </c>
      <c r="D236" s="65">
        <v>1</v>
      </c>
      <c r="E236" s="48">
        <v>2009</v>
      </c>
      <c r="F236" s="48">
        <v>513</v>
      </c>
      <c r="G236" s="48">
        <v>246243</v>
      </c>
      <c r="H236" s="49">
        <v>2722275</v>
      </c>
      <c r="I236" s="50">
        <f t="shared" si="14"/>
        <v>2937334.725</v>
      </c>
      <c r="J236" s="141">
        <v>0</v>
      </c>
      <c r="K236" s="141">
        <f t="shared" si="15"/>
        <v>2937334.725</v>
      </c>
      <c r="M236" s="37"/>
      <c r="N236" s="37"/>
      <c r="O236" s="37"/>
      <c r="P236" s="120"/>
      <c r="Q236" s="37"/>
      <c r="R236" s="37"/>
      <c r="S236" s="37"/>
      <c r="T236" s="37"/>
      <c r="U236" s="37"/>
      <c r="V236" s="37"/>
      <c r="W236" s="37"/>
      <c r="X236" s="37"/>
      <c r="Y236" s="37"/>
      <c r="Z236" s="37"/>
      <c r="AA236" s="37"/>
      <c r="AB236" s="37"/>
      <c r="AC236" s="37"/>
      <c r="AD236" s="37"/>
      <c r="AE236" s="37"/>
      <c r="AF236" s="37"/>
    </row>
    <row r="237" spans="1:32" s="36" customFormat="1" ht="12.75">
      <c r="A237" s="156"/>
      <c r="B237" s="20" t="s">
        <v>202</v>
      </c>
      <c r="C237" s="20"/>
      <c r="D237" s="34">
        <f>SUM(D238:D252)</f>
        <v>31</v>
      </c>
      <c r="E237" s="34"/>
      <c r="F237" s="34"/>
      <c r="G237" s="34"/>
      <c r="H237" s="35"/>
      <c r="I237" s="35"/>
      <c r="J237" s="140"/>
      <c r="K237" s="140">
        <f>SUM(K238:K252)</f>
        <v>1009825687.6499999</v>
      </c>
      <c r="M237" s="37"/>
      <c r="N237" s="37"/>
      <c r="O237" s="37"/>
      <c r="P237" s="120"/>
      <c r="Q237" s="37"/>
      <c r="R237" s="37"/>
      <c r="S237" s="37"/>
      <c r="T237" s="37"/>
      <c r="U237" s="37"/>
      <c r="V237" s="37"/>
      <c r="W237" s="37"/>
      <c r="X237" s="37"/>
      <c r="Y237" s="37"/>
      <c r="Z237" s="37"/>
      <c r="AA237" s="37"/>
      <c r="AB237" s="37"/>
      <c r="AC237" s="37"/>
      <c r="AD237" s="37"/>
      <c r="AE237" s="37"/>
      <c r="AF237" s="37"/>
    </row>
    <row r="238" spans="1:32" s="36" customFormat="1" ht="25.5">
      <c r="A238" s="156"/>
      <c r="B238" s="93" t="s">
        <v>19</v>
      </c>
      <c r="C238" s="64" t="s">
        <v>195</v>
      </c>
      <c r="D238" s="76">
        <v>1</v>
      </c>
      <c r="E238" s="77"/>
      <c r="F238" s="65"/>
      <c r="G238" s="77"/>
      <c r="H238" s="49">
        <v>53532625</v>
      </c>
      <c r="I238" s="50">
        <f aca="true" t="shared" si="16" ref="I238:I252">(H238*0.079)+H238</f>
        <v>57761702.375</v>
      </c>
      <c r="J238" s="141">
        <v>0</v>
      </c>
      <c r="K238" s="143">
        <f aca="true" t="shared" si="17" ref="K238:K252">(I238-J238)*D238</f>
        <v>57761702.375</v>
      </c>
      <c r="M238" s="37"/>
      <c r="N238" s="37"/>
      <c r="O238" s="37"/>
      <c r="P238" s="120"/>
      <c r="Q238" s="37"/>
      <c r="R238" s="37"/>
      <c r="S238" s="37"/>
      <c r="T238" s="37"/>
      <c r="U238" s="37"/>
      <c r="V238" s="37"/>
      <c r="W238" s="37"/>
      <c r="X238" s="37"/>
      <c r="Y238" s="37"/>
      <c r="Z238" s="37"/>
      <c r="AA238" s="37"/>
      <c r="AB238" s="37"/>
      <c r="AC238" s="37"/>
      <c r="AD238" s="37"/>
      <c r="AE238" s="37"/>
      <c r="AF238" s="37"/>
    </row>
    <row r="239" spans="1:32" s="36" customFormat="1" ht="25.5">
      <c r="A239" s="156"/>
      <c r="B239" s="93" t="s">
        <v>20</v>
      </c>
      <c r="C239" s="73" t="s">
        <v>195</v>
      </c>
      <c r="D239" s="76">
        <v>1</v>
      </c>
      <c r="E239" s="77"/>
      <c r="F239" s="65"/>
      <c r="G239" s="77"/>
      <c r="H239" s="49">
        <v>53532625</v>
      </c>
      <c r="I239" s="50">
        <f t="shared" si="16"/>
        <v>57761702.375</v>
      </c>
      <c r="J239" s="141">
        <v>0</v>
      </c>
      <c r="K239" s="143">
        <f t="shared" si="17"/>
        <v>57761702.375</v>
      </c>
      <c r="M239" s="37"/>
      <c r="N239" s="37"/>
      <c r="O239" s="37"/>
      <c r="P239" s="120"/>
      <c r="Q239" s="37"/>
      <c r="R239" s="37"/>
      <c r="S239" s="37"/>
      <c r="T239" s="37"/>
      <c r="U239" s="37"/>
      <c r="V239" s="37"/>
      <c r="W239" s="37"/>
      <c r="X239" s="37"/>
      <c r="Y239" s="37"/>
      <c r="Z239" s="37"/>
      <c r="AA239" s="37"/>
      <c r="AB239" s="37"/>
      <c r="AC239" s="37"/>
      <c r="AD239" s="37"/>
      <c r="AE239" s="37"/>
      <c r="AF239" s="37"/>
    </row>
    <row r="240" spans="1:32" s="36" customFormat="1" ht="25.5">
      <c r="A240" s="156"/>
      <c r="B240" s="93" t="s">
        <v>21</v>
      </c>
      <c r="C240" s="73" t="s">
        <v>195</v>
      </c>
      <c r="D240" s="76">
        <v>1</v>
      </c>
      <c r="E240" s="77"/>
      <c r="F240" s="65"/>
      <c r="G240" s="77"/>
      <c r="H240" s="49">
        <v>53532625</v>
      </c>
      <c r="I240" s="50">
        <f t="shared" si="16"/>
        <v>57761702.375</v>
      </c>
      <c r="J240" s="141">
        <v>0</v>
      </c>
      <c r="K240" s="143">
        <f t="shared" si="17"/>
        <v>57761702.375</v>
      </c>
      <c r="M240" s="37"/>
      <c r="N240" s="37"/>
      <c r="O240" s="37"/>
      <c r="P240" s="120"/>
      <c r="Q240" s="37"/>
      <c r="R240" s="37"/>
      <c r="S240" s="37"/>
      <c r="T240" s="37"/>
      <c r="U240" s="37"/>
      <c r="V240" s="37"/>
      <c r="W240" s="37"/>
      <c r="X240" s="37"/>
      <c r="Y240" s="37"/>
      <c r="Z240" s="37"/>
      <c r="AA240" s="37"/>
      <c r="AB240" s="37"/>
      <c r="AC240" s="37"/>
      <c r="AD240" s="37"/>
      <c r="AE240" s="37"/>
      <c r="AF240" s="37"/>
    </row>
    <row r="241" spans="1:32" s="36" customFormat="1" ht="25.5">
      <c r="A241" s="156"/>
      <c r="B241" s="93" t="s">
        <v>22</v>
      </c>
      <c r="C241" s="64" t="s">
        <v>195</v>
      </c>
      <c r="D241" s="76">
        <v>1</v>
      </c>
      <c r="E241" s="77"/>
      <c r="F241" s="65"/>
      <c r="G241" s="77"/>
      <c r="H241" s="49">
        <v>53532625</v>
      </c>
      <c r="I241" s="50">
        <f t="shared" si="16"/>
        <v>57761702.375</v>
      </c>
      <c r="J241" s="141">
        <v>0</v>
      </c>
      <c r="K241" s="143">
        <f t="shared" si="17"/>
        <v>57761702.375</v>
      </c>
      <c r="M241" s="37"/>
      <c r="N241" s="37"/>
      <c r="O241" s="37"/>
      <c r="P241" s="120"/>
      <c r="Q241" s="37"/>
      <c r="R241" s="37"/>
      <c r="S241" s="37"/>
      <c r="T241" s="37"/>
      <c r="U241" s="37"/>
      <c r="V241" s="37"/>
      <c r="W241" s="37"/>
      <c r="X241" s="37"/>
      <c r="Y241" s="37"/>
      <c r="Z241" s="37"/>
      <c r="AA241" s="37"/>
      <c r="AB241" s="37"/>
      <c r="AC241" s="37"/>
      <c r="AD241" s="37"/>
      <c r="AE241" s="37"/>
      <c r="AF241" s="37"/>
    </row>
    <row r="242" spans="1:32" s="36" customFormat="1" ht="12.75">
      <c r="A242" s="156"/>
      <c r="B242" s="93" t="s">
        <v>25</v>
      </c>
      <c r="C242" s="73" t="s">
        <v>186</v>
      </c>
      <c r="D242" s="76">
        <v>1</v>
      </c>
      <c r="E242" s="77"/>
      <c r="F242" s="65"/>
      <c r="G242" s="77"/>
      <c r="H242" s="49">
        <v>13668600</v>
      </c>
      <c r="I242" s="50">
        <f t="shared" si="16"/>
        <v>14748419.4</v>
      </c>
      <c r="J242" s="141">
        <v>0</v>
      </c>
      <c r="K242" s="143">
        <f t="shared" si="17"/>
        <v>14748419.4</v>
      </c>
      <c r="M242" s="37"/>
      <c r="N242" s="37"/>
      <c r="O242" s="37"/>
      <c r="P242" s="120"/>
      <c r="Q242" s="37"/>
      <c r="R242" s="37"/>
      <c r="S242" s="37"/>
      <c r="T242" s="37"/>
      <c r="U242" s="37"/>
      <c r="V242" s="37"/>
      <c r="W242" s="37"/>
      <c r="X242" s="37"/>
      <c r="Y242" s="37"/>
      <c r="Z242" s="37"/>
      <c r="AA242" s="37"/>
      <c r="AB242" s="37"/>
      <c r="AC242" s="37"/>
      <c r="AD242" s="37"/>
      <c r="AE242" s="37"/>
      <c r="AF242" s="37"/>
    </row>
    <row r="243" spans="1:32" s="36" customFormat="1" ht="12.75">
      <c r="A243" s="156"/>
      <c r="B243" s="93" t="s">
        <v>26</v>
      </c>
      <c r="C243" s="73" t="s">
        <v>186</v>
      </c>
      <c r="D243" s="76">
        <v>1</v>
      </c>
      <c r="E243" s="77"/>
      <c r="F243" s="65"/>
      <c r="G243" s="77"/>
      <c r="H243" s="49">
        <v>13668600</v>
      </c>
      <c r="I243" s="50">
        <f t="shared" si="16"/>
        <v>14748419.4</v>
      </c>
      <c r="J243" s="141">
        <v>0</v>
      </c>
      <c r="K243" s="143">
        <f t="shared" si="17"/>
        <v>14748419.4</v>
      </c>
      <c r="M243" s="37"/>
      <c r="N243" s="37"/>
      <c r="O243" s="37"/>
      <c r="P243" s="120"/>
      <c r="Q243" s="37"/>
      <c r="R243" s="37"/>
      <c r="S243" s="37"/>
      <c r="T243" s="37"/>
      <c r="U243" s="37"/>
      <c r="V243" s="37"/>
      <c r="W243" s="37"/>
      <c r="X243" s="37"/>
      <c r="Y243" s="37"/>
      <c r="Z243" s="37"/>
      <c r="AA243" s="37"/>
      <c r="AB243" s="37"/>
      <c r="AC243" s="37"/>
      <c r="AD243" s="37"/>
      <c r="AE243" s="37"/>
      <c r="AF243" s="37"/>
    </row>
    <row r="244" spans="1:32" s="36" customFormat="1" ht="12.75">
      <c r="A244" s="156"/>
      <c r="B244" s="93" t="s">
        <v>27</v>
      </c>
      <c r="C244" s="64" t="s">
        <v>186</v>
      </c>
      <c r="D244" s="76">
        <v>1</v>
      </c>
      <c r="E244" s="77"/>
      <c r="F244" s="65"/>
      <c r="G244" s="77"/>
      <c r="H244" s="49">
        <v>13668600</v>
      </c>
      <c r="I244" s="50">
        <f t="shared" si="16"/>
        <v>14748419.4</v>
      </c>
      <c r="J244" s="141">
        <v>0</v>
      </c>
      <c r="K244" s="143">
        <f t="shared" si="17"/>
        <v>14748419.4</v>
      </c>
      <c r="M244" s="37"/>
      <c r="N244" s="37"/>
      <c r="O244" s="37"/>
      <c r="P244" s="120"/>
      <c r="Q244" s="37"/>
      <c r="R244" s="37"/>
      <c r="S244" s="37"/>
      <c r="T244" s="37"/>
      <c r="U244" s="37"/>
      <c r="V244" s="37"/>
      <c r="W244" s="37"/>
      <c r="X244" s="37"/>
      <c r="Y244" s="37"/>
      <c r="Z244" s="37"/>
      <c r="AA244" s="37"/>
      <c r="AB244" s="37"/>
      <c r="AC244" s="37"/>
      <c r="AD244" s="37"/>
      <c r="AE244" s="37"/>
      <c r="AF244" s="37"/>
    </row>
    <row r="245" spans="1:32" s="36" customFormat="1" ht="12.75">
      <c r="A245" s="156"/>
      <c r="B245" s="93" t="s">
        <v>291</v>
      </c>
      <c r="C245" s="73" t="s">
        <v>186</v>
      </c>
      <c r="D245" s="76">
        <v>6</v>
      </c>
      <c r="E245" s="77"/>
      <c r="F245" s="65"/>
      <c r="G245" s="77"/>
      <c r="H245" s="49">
        <v>13668600</v>
      </c>
      <c r="I245" s="50">
        <f t="shared" si="16"/>
        <v>14748419.4</v>
      </c>
      <c r="J245" s="141">
        <v>0</v>
      </c>
      <c r="K245" s="143">
        <f t="shared" si="17"/>
        <v>88490516.4</v>
      </c>
      <c r="M245" s="37"/>
      <c r="N245" s="37"/>
      <c r="O245" s="37"/>
      <c r="P245" s="120"/>
      <c r="Q245" s="37"/>
      <c r="R245" s="37"/>
      <c r="S245" s="37"/>
      <c r="T245" s="37"/>
      <c r="U245" s="37"/>
      <c r="V245" s="37"/>
      <c r="W245" s="37"/>
      <c r="X245" s="37"/>
      <c r="Y245" s="37"/>
      <c r="Z245" s="37"/>
      <c r="AA245" s="37"/>
      <c r="AB245" s="37"/>
      <c r="AC245" s="37"/>
      <c r="AD245" s="37"/>
      <c r="AE245" s="37"/>
      <c r="AF245" s="37"/>
    </row>
    <row r="246" spans="1:32" s="36" customFormat="1" ht="12.75">
      <c r="A246" s="156"/>
      <c r="B246" s="93" t="s">
        <v>291</v>
      </c>
      <c r="C246" s="73" t="s">
        <v>189</v>
      </c>
      <c r="D246" s="76">
        <v>8</v>
      </c>
      <c r="E246" s="77"/>
      <c r="F246" s="65"/>
      <c r="G246" s="77"/>
      <c r="H246" s="49">
        <v>22701975</v>
      </c>
      <c r="I246" s="50">
        <f t="shared" si="16"/>
        <v>24495431.025</v>
      </c>
      <c r="J246" s="141">
        <v>0</v>
      </c>
      <c r="K246" s="143">
        <f t="shared" si="17"/>
        <v>195963448.2</v>
      </c>
      <c r="M246" s="37"/>
      <c r="N246" s="37"/>
      <c r="O246" s="37"/>
      <c r="P246" s="120"/>
      <c r="Q246" s="37"/>
      <c r="R246" s="37"/>
      <c r="S246" s="37"/>
      <c r="T246" s="37"/>
      <c r="U246" s="37"/>
      <c r="V246" s="37"/>
      <c r="W246" s="37"/>
      <c r="X246" s="37"/>
      <c r="Y246" s="37"/>
      <c r="Z246" s="37"/>
      <c r="AA246" s="37"/>
      <c r="AB246" s="37"/>
      <c r="AC246" s="37"/>
      <c r="AD246" s="37"/>
      <c r="AE246" s="37"/>
      <c r="AF246" s="37"/>
    </row>
    <row r="247" spans="1:32" s="36" customFormat="1" ht="12.75">
      <c r="A247" s="156"/>
      <c r="B247" s="93" t="s">
        <v>291</v>
      </c>
      <c r="C247" s="64" t="s">
        <v>187</v>
      </c>
      <c r="D247" s="76">
        <v>5</v>
      </c>
      <c r="E247" s="77"/>
      <c r="F247" s="65"/>
      <c r="G247" s="77"/>
      <c r="H247" s="49">
        <v>53532625</v>
      </c>
      <c r="I247" s="50">
        <f t="shared" si="16"/>
        <v>57761702.375</v>
      </c>
      <c r="J247" s="141">
        <v>0</v>
      </c>
      <c r="K247" s="143">
        <f t="shared" si="17"/>
        <v>288808511.875</v>
      </c>
      <c r="M247" s="37"/>
      <c r="N247" s="37"/>
      <c r="O247" s="37"/>
      <c r="P247" s="120"/>
      <c r="Q247" s="37"/>
      <c r="R247" s="37"/>
      <c r="S247" s="37"/>
      <c r="T247" s="37"/>
      <c r="U247" s="37"/>
      <c r="V247" s="37"/>
      <c r="W247" s="37"/>
      <c r="X247" s="37"/>
      <c r="Y247" s="37"/>
      <c r="Z247" s="37"/>
      <c r="AA247" s="37"/>
      <c r="AB247" s="37"/>
      <c r="AC247" s="37"/>
      <c r="AD247" s="37"/>
      <c r="AE247" s="37"/>
      <c r="AF247" s="37"/>
    </row>
    <row r="248" spans="1:16" s="37" customFormat="1" ht="12.75">
      <c r="A248" s="157"/>
      <c r="B248" s="93" t="s">
        <v>29</v>
      </c>
      <c r="C248" s="73" t="s">
        <v>187</v>
      </c>
      <c r="D248" s="76">
        <v>1</v>
      </c>
      <c r="E248" s="77"/>
      <c r="F248" s="65"/>
      <c r="G248" s="77"/>
      <c r="H248" s="49">
        <v>53532625</v>
      </c>
      <c r="I248" s="50">
        <f t="shared" si="16"/>
        <v>57761702.375</v>
      </c>
      <c r="J248" s="141">
        <v>0</v>
      </c>
      <c r="K248" s="143">
        <f t="shared" si="17"/>
        <v>57761702.375</v>
      </c>
      <c r="P248" s="120"/>
    </row>
    <row r="249" spans="1:32" s="36" customFormat="1" ht="25.5">
      <c r="A249" s="156"/>
      <c r="B249" s="93" t="s">
        <v>29</v>
      </c>
      <c r="C249" s="73" t="s">
        <v>283</v>
      </c>
      <c r="D249" s="76">
        <v>1</v>
      </c>
      <c r="E249" s="77"/>
      <c r="F249" s="65"/>
      <c r="G249" s="77"/>
      <c r="H249" s="49">
        <v>23982725</v>
      </c>
      <c r="I249" s="50">
        <f t="shared" si="16"/>
        <v>25877360.275</v>
      </c>
      <c r="J249" s="141">
        <v>0</v>
      </c>
      <c r="K249" s="143">
        <f t="shared" si="17"/>
        <v>25877360.275</v>
      </c>
      <c r="M249" s="37"/>
      <c r="N249" s="37"/>
      <c r="O249" s="37"/>
      <c r="P249" s="120"/>
      <c r="Q249" s="37"/>
      <c r="R249" s="37"/>
      <c r="S249" s="37"/>
      <c r="T249" s="37"/>
      <c r="U249" s="37"/>
      <c r="V249" s="37"/>
      <c r="W249" s="37"/>
      <c r="X249" s="37"/>
      <c r="Y249" s="37"/>
      <c r="Z249" s="37"/>
      <c r="AA249" s="37"/>
      <c r="AB249" s="37"/>
      <c r="AC249" s="37"/>
      <c r="AD249" s="37"/>
      <c r="AE249" s="37"/>
      <c r="AF249" s="37"/>
    </row>
    <row r="250" spans="1:32" s="36" customFormat="1" ht="25.5">
      <c r="A250" s="156"/>
      <c r="B250" s="93" t="s">
        <v>25</v>
      </c>
      <c r="C250" s="73" t="s">
        <v>283</v>
      </c>
      <c r="D250" s="76">
        <v>1</v>
      </c>
      <c r="E250" s="77"/>
      <c r="F250" s="65"/>
      <c r="G250" s="77"/>
      <c r="H250" s="49">
        <v>23982725</v>
      </c>
      <c r="I250" s="50">
        <f t="shared" si="16"/>
        <v>25877360.275</v>
      </c>
      <c r="J250" s="141">
        <v>0</v>
      </c>
      <c r="K250" s="143">
        <f t="shared" si="17"/>
        <v>25877360.275</v>
      </c>
      <c r="M250" s="37"/>
      <c r="N250" s="37"/>
      <c r="O250" s="37"/>
      <c r="P250" s="120"/>
      <c r="Q250" s="37"/>
      <c r="R250" s="37"/>
      <c r="S250" s="37"/>
      <c r="T250" s="37"/>
      <c r="U250" s="37"/>
      <c r="V250" s="37"/>
      <c r="W250" s="37"/>
      <c r="X250" s="37"/>
      <c r="Y250" s="37"/>
      <c r="Z250" s="37"/>
      <c r="AA250" s="37"/>
      <c r="AB250" s="37"/>
      <c r="AC250" s="37"/>
      <c r="AD250" s="37"/>
      <c r="AE250" s="37"/>
      <c r="AF250" s="37"/>
    </row>
    <row r="251" spans="1:32" s="36" customFormat="1" ht="25.5">
      <c r="A251" s="156"/>
      <c r="B251" s="93" t="s">
        <v>30</v>
      </c>
      <c r="C251" s="73" t="s">
        <v>283</v>
      </c>
      <c r="D251" s="76">
        <v>1</v>
      </c>
      <c r="E251" s="77"/>
      <c r="F251" s="65"/>
      <c r="G251" s="77"/>
      <c r="H251" s="49">
        <v>23982725</v>
      </c>
      <c r="I251" s="50">
        <f t="shared" si="16"/>
        <v>25877360.275</v>
      </c>
      <c r="J251" s="141">
        <v>0</v>
      </c>
      <c r="K251" s="143">
        <f t="shared" si="17"/>
        <v>25877360.275</v>
      </c>
      <c r="M251" s="37"/>
      <c r="N251" s="37"/>
      <c r="O251" s="37"/>
      <c r="P251" s="120"/>
      <c r="Q251" s="37"/>
      <c r="R251" s="37"/>
      <c r="S251" s="37"/>
      <c r="T251" s="37"/>
      <c r="U251" s="37"/>
      <c r="V251" s="37"/>
      <c r="W251" s="37"/>
      <c r="X251" s="37"/>
      <c r="Y251" s="37"/>
      <c r="Z251" s="37"/>
      <c r="AA251" s="37"/>
      <c r="AB251" s="37"/>
      <c r="AC251" s="37"/>
      <c r="AD251" s="37"/>
      <c r="AE251" s="37"/>
      <c r="AF251" s="37"/>
    </row>
    <row r="252" spans="1:32" s="36" customFormat="1" ht="25.5">
      <c r="A252" s="156"/>
      <c r="B252" s="93" t="s">
        <v>31</v>
      </c>
      <c r="C252" s="73" t="s">
        <v>283</v>
      </c>
      <c r="D252" s="76">
        <v>1</v>
      </c>
      <c r="E252" s="77"/>
      <c r="F252" s="65"/>
      <c r="G252" s="77"/>
      <c r="H252" s="49">
        <v>23982725</v>
      </c>
      <c r="I252" s="50">
        <f t="shared" si="16"/>
        <v>25877360.275</v>
      </c>
      <c r="J252" s="141">
        <v>0</v>
      </c>
      <c r="K252" s="143">
        <f t="shared" si="17"/>
        <v>25877360.275</v>
      </c>
      <c r="M252" s="37"/>
      <c r="N252" s="37"/>
      <c r="O252" s="37"/>
      <c r="P252" s="120"/>
      <c r="Q252" s="37"/>
      <c r="R252" s="37"/>
      <c r="S252" s="37"/>
      <c r="T252" s="37"/>
      <c r="U252" s="37"/>
      <c r="V252" s="37"/>
      <c r="W252" s="37"/>
      <c r="X252" s="37"/>
      <c r="Y252" s="37"/>
      <c r="Z252" s="37"/>
      <c r="AA252" s="37"/>
      <c r="AB252" s="37"/>
      <c r="AC252" s="37"/>
      <c r="AD252" s="37"/>
      <c r="AE252" s="37"/>
      <c r="AF252" s="37"/>
    </row>
    <row r="253" spans="1:32" s="36" customFormat="1" ht="12.75">
      <c r="A253" s="155">
        <v>284331006</v>
      </c>
      <c r="B253" s="43" t="s">
        <v>203</v>
      </c>
      <c r="C253" s="43"/>
      <c r="D253" s="44">
        <f>SUM(D254:D267)</f>
        <v>14</v>
      </c>
      <c r="E253" s="92"/>
      <c r="F253" s="92"/>
      <c r="G253" s="92"/>
      <c r="H253" s="43"/>
      <c r="I253" s="43"/>
      <c r="J253" s="43"/>
      <c r="K253" s="45">
        <f>SUM(K254:K267)</f>
        <v>239789891.55000004</v>
      </c>
      <c r="M253" s="37"/>
      <c r="N253" s="37"/>
      <c r="O253" s="37"/>
      <c r="P253" s="120"/>
      <c r="Q253" s="37"/>
      <c r="R253" s="37"/>
      <c r="S253" s="37"/>
      <c r="T253" s="37"/>
      <c r="U253" s="37"/>
      <c r="V253" s="37"/>
      <c r="W253" s="37"/>
      <c r="X253" s="37"/>
      <c r="Y253" s="37"/>
      <c r="Z253" s="37"/>
      <c r="AA253" s="37"/>
      <c r="AB253" s="37"/>
      <c r="AC253" s="37"/>
      <c r="AD253" s="37"/>
      <c r="AE253" s="37"/>
      <c r="AF253" s="37"/>
    </row>
    <row r="254" spans="1:32" s="36" customFormat="1" ht="12.75">
      <c r="A254" s="156"/>
      <c r="B254" s="93" t="s">
        <v>95</v>
      </c>
      <c r="C254" s="64" t="s">
        <v>191</v>
      </c>
      <c r="D254" s="76">
        <v>1</v>
      </c>
      <c r="E254" s="77">
        <v>2007</v>
      </c>
      <c r="F254" s="65">
        <v>142</v>
      </c>
      <c r="G254" s="77">
        <v>672374</v>
      </c>
      <c r="H254" s="49">
        <v>13668600</v>
      </c>
      <c r="I254" s="50">
        <f aca="true" t="shared" si="18" ref="I254:I267">(H254*0.079)+H254</f>
        <v>14748419.4</v>
      </c>
      <c r="J254" s="141">
        <v>3700000</v>
      </c>
      <c r="K254" s="143">
        <f aca="true" t="shared" si="19" ref="K254:K264">+I254-J254</f>
        <v>11048419.4</v>
      </c>
      <c r="M254" s="37"/>
      <c r="N254" s="37"/>
      <c r="O254" s="37"/>
      <c r="P254" s="120"/>
      <c r="Q254" s="37"/>
      <c r="R254" s="37"/>
      <c r="S254" s="37"/>
      <c r="T254" s="37"/>
      <c r="U254" s="37"/>
      <c r="V254" s="37"/>
      <c r="W254" s="37"/>
      <c r="X254" s="37"/>
      <c r="Y254" s="37"/>
      <c r="Z254" s="37"/>
      <c r="AA254" s="37"/>
      <c r="AB254" s="37"/>
      <c r="AC254" s="37"/>
      <c r="AD254" s="37"/>
      <c r="AE254" s="37"/>
      <c r="AF254" s="37"/>
    </row>
    <row r="255" spans="1:32" s="36" customFormat="1" ht="12.75">
      <c r="A255" s="156"/>
      <c r="B255" s="93" t="s">
        <v>95</v>
      </c>
      <c r="C255" s="73" t="s">
        <v>194</v>
      </c>
      <c r="D255" s="76">
        <v>1</v>
      </c>
      <c r="E255" s="77">
        <v>2007</v>
      </c>
      <c r="F255" s="65">
        <v>152</v>
      </c>
      <c r="G255" s="77" t="s">
        <v>96</v>
      </c>
      <c r="H255" s="49">
        <v>22701975</v>
      </c>
      <c r="I255" s="50">
        <f t="shared" si="18"/>
        <v>24495431.025</v>
      </c>
      <c r="J255" s="141">
        <v>3500000</v>
      </c>
      <c r="K255" s="143">
        <f t="shared" si="19"/>
        <v>20995431.025</v>
      </c>
      <c r="L255" s="36">
        <f>+K255/1.079</f>
        <v>19458230.79240037</v>
      </c>
      <c r="M255" s="37"/>
      <c r="N255" s="37"/>
      <c r="O255" s="37"/>
      <c r="P255" s="120"/>
      <c r="Q255" s="37"/>
      <c r="R255" s="37"/>
      <c r="S255" s="37"/>
      <c r="T255" s="37"/>
      <c r="U255" s="37"/>
      <c r="V255" s="37"/>
      <c r="W255" s="37"/>
      <c r="X255" s="37"/>
      <c r="Y255" s="37"/>
      <c r="Z255" s="37"/>
      <c r="AA255" s="37"/>
      <c r="AB255" s="37"/>
      <c r="AC255" s="37"/>
      <c r="AD255" s="37"/>
      <c r="AE255" s="37"/>
      <c r="AF255" s="37"/>
    </row>
    <row r="256" spans="1:32" s="36" customFormat="1" ht="12.75">
      <c r="A256" s="156"/>
      <c r="B256" s="93" t="s">
        <v>95</v>
      </c>
      <c r="C256" s="73" t="s">
        <v>194</v>
      </c>
      <c r="D256" s="76">
        <v>1</v>
      </c>
      <c r="E256" s="77">
        <v>2007</v>
      </c>
      <c r="F256" s="65">
        <v>164</v>
      </c>
      <c r="G256" s="77">
        <v>673820</v>
      </c>
      <c r="H256" s="49">
        <v>22701975</v>
      </c>
      <c r="I256" s="50">
        <f t="shared" si="18"/>
        <v>24495431.025</v>
      </c>
      <c r="J256" s="141">
        <v>3500000</v>
      </c>
      <c r="K256" s="143">
        <f t="shared" si="19"/>
        <v>20995431.025</v>
      </c>
      <c r="M256" s="37"/>
      <c r="N256" s="37"/>
      <c r="O256" s="37"/>
      <c r="P256" s="120"/>
      <c r="Q256" s="37"/>
      <c r="R256" s="37"/>
      <c r="S256" s="37"/>
      <c r="T256" s="37"/>
      <c r="U256" s="37"/>
      <c r="V256" s="37"/>
      <c r="W256" s="37"/>
      <c r="X256" s="37"/>
      <c r="Y256" s="37"/>
      <c r="Z256" s="37"/>
      <c r="AA256" s="37"/>
      <c r="AB256" s="37"/>
      <c r="AC256" s="37"/>
      <c r="AD256" s="37"/>
      <c r="AE256" s="37"/>
      <c r="AF256" s="37"/>
    </row>
    <row r="257" spans="1:32" s="36" customFormat="1" ht="12.75">
      <c r="A257" s="156"/>
      <c r="B257" s="93" t="s">
        <v>95</v>
      </c>
      <c r="C257" s="73" t="s">
        <v>194</v>
      </c>
      <c r="D257" s="76">
        <v>1</v>
      </c>
      <c r="E257" s="77">
        <v>2007</v>
      </c>
      <c r="F257" s="65">
        <v>251</v>
      </c>
      <c r="G257" s="77">
        <v>676366</v>
      </c>
      <c r="H257" s="49">
        <v>22701975</v>
      </c>
      <c r="I257" s="50">
        <f t="shared" si="18"/>
        <v>24495431.025</v>
      </c>
      <c r="J257" s="141">
        <v>3500000</v>
      </c>
      <c r="K257" s="143">
        <f t="shared" si="19"/>
        <v>20995431.025</v>
      </c>
      <c r="M257" s="37"/>
      <c r="N257" s="37"/>
      <c r="O257" s="37"/>
      <c r="P257" s="120"/>
      <c r="Q257" s="37"/>
      <c r="R257" s="37"/>
      <c r="S257" s="37"/>
      <c r="T257" s="37"/>
      <c r="U257" s="37"/>
      <c r="V257" s="37"/>
      <c r="W257" s="37"/>
      <c r="X257" s="37"/>
      <c r="Y257" s="37"/>
      <c r="Z257" s="37"/>
      <c r="AA257" s="37"/>
      <c r="AB257" s="37"/>
      <c r="AC257" s="37"/>
      <c r="AD257" s="37"/>
      <c r="AE257" s="37"/>
      <c r="AF257" s="37"/>
    </row>
    <row r="258" spans="1:32" s="36" customFormat="1" ht="12.75">
      <c r="A258" s="156"/>
      <c r="B258" s="93" t="s">
        <v>67</v>
      </c>
      <c r="C258" s="73" t="s">
        <v>194</v>
      </c>
      <c r="D258" s="76">
        <v>1</v>
      </c>
      <c r="E258" s="77">
        <v>2006</v>
      </c>
      <c r="F258" s="65">
        <v>188</v>
      </c>
      <c r="G258" s="77">
        <v>622338</v>
      </c>
      <c r="H258" s="49">
        <v>22701975</v>
      </c>
      <c r="I258" s="50">
        <f t="shared" si="18"/>
        <v>24495431.025</v>
      </c>
      <c r="J258" s="141">
        <v>3500000</v>
      </c>
      <c r="K258" s="143">
        <f t="shared" si="19"/>
        <v>20995431.025</v>
      </c>
      <c r="M258" s="37"/>
      <c r="N258" s="37"/>
      <c r="O258" s="37"/>
      <c r="P258" s="120"/>
      <c r="Q258" s="37"/>
      <c r="R258" s="37"/>
      <c r="S258" s="37"/>
      <c r="T258" s="37"/>
      <c r="U258" s="37"/>
      <c r="V258" s="37"/>
      <c r="W258" s="37"/>
      <c r="X258" s="37"/>
      <c r="Y258" s="37"/>
      <c r="Z258" s="37"/>
      <c r="AA258" s="37"/>
      <c r="AB258" s="37"/>
      <c r="AC258" s="37"/>
      <c r="AD258" s="37"/>
      <c r="AE258" s="37"/>
      <c r="AF258" s="37"/>
    </row>
    <row r="259" spans="1:32" s="36" customFormat="1" ht="12.75">
      <c r="A259" s="156"/>
      <c r="B259" s="93" t="s">
        <v>84</v>
      </c>
      <c r="C259" s="73" t="s">
        <v>194</v>
      </c>
      <c r="D259" s="76">
        <v>1</v>
      </c>
      <c r="E259" s="77">
        <v>2007</v>
      </c>
      <c r="F259" s="65">
        <v>110</v>
      </c>
      <c r="G259" s="77" t="s">
        <v>85</v>
      </c>
      <c r="H259" s="49">
        <v>22701975</v>
      </c>
      <c r="I259" s="50">
        <f t="shared" si="18"/>
        <v>24495431.025</v>
      </c>
      <c r="J259" s="141">
        <v>3500000</v>
      </c>
      <c r="K259" s="143">
        <f t="shared" si="19"/>
        <v>20995431.025</v>
      </c>
      <c r="M259" s="37"/>
      <c r="N259" s="37"/>
      <c r="O259" s="37"/>
      <c r="P259" s="120"/>
      <c r="Q259" s="37"/>
      <c r="R259" s="37"/>
      <c r="S259" s="37"/>
      <c r="T259" s="37"/>
      <c r="U259" s="37"/>
      <c r="V259" s="37"/>
      <c r="W259" s="37"/>
      <c r="X259" s="37"/>
      <c r="Y259" s="37"/>
      <c r="Z259" s="37"/>
      <c r="AA259" s="37"/>
      <c r="AB259" s="37"/>
      <c r="AC259" s="37"/>
      <c r="AD259" s="37"/>
      <c r="AE259" s="37"/>
      <c r="AF259" s="37"/>
    </row>
    <row r="260" spans="1:32" s="36" customFormat="1" ht="12.75">
      <c r="A260" s="156"/>
      <c r="B260" s="93" t="s">
        <v>86</v>
      </c>
      <c r="C260" s="64" t="s">
        <v>191</v>
      </c>
      <c r="D260" s="76">
        <v>1</v>
      </c>
      <c r="E260" s="77">
        <v>2007</v>
      </c>
      <c r="F260" s="65">
        <v>167</v>
      </c>
      <c r="G260" s="77">
        <v>672271</v>
      </c>
      <c r="H260" s="49">
        <v>13668600</v>
      </c>
      <c r="I260" s="50">
        <f t="shared" si="18"/>
        <v>14748419.4</v>
      </c>
      <c r="J260" s="141">
        <v>3700000</v>
      </c>
      <c r="K260" s="143">
        <f t="shared" si="19"/>
        <v>11048419.4</v>
      </c>
      <c r="M260" s="37"/>
      <c r="N260" s="37"/>
      <c r="O260" s="37"/>
      <c r="P260" s="120"/>
      <c r="Q260" s="37"/>
      <c r="R260" s="37"/>
      <c r="S260" s="37"/>
      <c r="T260" s="37"/>
      <c r="U260" s="37"/>
      <c r="V260" s="37"/>
      <c r="W260" s="37"/>
      <c r="X260" s="37"/>
      <c r="Y260" s="37"/>
      <c r="Z260" s="37"/>
      <c r="AA260" s="37"/>
      <c r="AB260" s="37"/>
      <c r="AC260" s="37"/>
      <c r="AD260" s="37"/>
      <c r="AE260" s="37"/>
      <c r="AF260" s="37"/>
    </row>
    <row r="261" spans="1:32" s="36" customFormat="1" ht="12.75">
      <c r="A261" s="156"/>
      <c r="B261" s="93" t="s">
        <v>87</v>
      </c>
      <c r="C261" s="64" t="s">
        <v>191</v>
      </c>
      <c r="D261" s="76">
        <v>1</v>
      </c>
      <c r="E261" s="77">
        <v>2007</v>
      </c>
      <c r="F261" s="65">
        <v>168</v>
      </c>
      <c r="G261" s="77">
        <v>672381</v>
      </c>
      <c r="H261" s="49">
        <v>13668600</v>
      </c>
      <c r="I261" s="50">
        <f t="shared" si="18"/>
        <v>14748419.4</v>
      </c>
      <c r="J261" s="141">
        <v>3700000</v>
      </c>
      <c r="K261" s="143">
        <f t="shared" si="19"/>
        <v>11048419.4</v>
      </c>
      <c r="M261" s="37"/>
      <c r="N261" s="37"/>
      <c r="O261" s="37"/>
      <c r="P261" s="120"/>
      <c r="Q261" s="37"/>
      <c r="R261" s="37"/>
      <c r="S261" s="37"/>
      <c r="T261" s="37"/>
      <c r="U261" s="37"/>
      <c r="V261" s="37"/>
      <c r="W261" s="37"/>
      <c r="X261" s="37"/>
      <c r="Y261" s="37"/>
      <c r="Z261" s="37"/>
      <c r="AA261" s="37"/>
      <c r="AB261" s="37"/>
      <c r="AC261" s="37"/>
      <c r="AD261" s="37"/>
      <c r="AE261" s="37"/>
      <c r="AF261" s="37"/>
    </row>
    <row r="262" spans="1:32" s="36" customFormat="1" ht="12.75">
      <c r="A262" s="156"/>
      <c r="B262" s="93" t="s">
        <v>88</v>
      </c>
      <c r="C262" s="73" t="s">
        <v>194</v>
      </c>
      <c r="D262" s="76">
        <v>1</v>
      </c>
      <c r="E262" s="77">
        <v>2007</v>
      </c>
      <c r="F262" s="65">
        <v>101</v>
      </c>
      <c r="G262" s="77" t="s">
        <v>89</v>
      </c>
      <c r="H262" s="49">
        <v>22701975</v>
      </c>
      <c r="I262" s="50">
        <f t="shared" si="18"/>
        <v>24495431.025</v>
      </c>
      <c r="J262" s="141">
        <v>3500000</v>
      </c>
      <c r="K262" s="143">
        <f t="shared" si="19"/>
        <v>20995431.025</v>
      </c>
      <c r="M262" s="37"/>
      <c r="N262" s="37"/>
      <c r="O262" s="37"/>
      <c r="P262" s="120"/>
      <c r="Q262" s="37"/>
      <c r="R262" s="37"/>
      <c r="S262" s="37"/>
      <c r="T262" s="37"/>
      <c r="U262" s="37"/>
      <c r="V262" s="37"/>
      <c r="W262" s="37"/>
      <c r="X262" s="37"/>
      <c r="Y262" s="37"/>
      <c r="Z262" s="37"/>
      <c r="AA262" s="37"/>
      <c r="AB262" s="37"/>
      <c r="AC262" s="37"/>
      <c r="AD262" s="37"/>
      <c r="AE262" s="37"/>
      <c r="AF262" s="37"/>
    </row>
    <row r="263" spans="1:32" s="36" customFormat="1" ht="12.75">
      <c r="A263" s="156"/>
      <c r="B263" s="93" t="s">
        <v>90</v>
      </c>
      <c r="C263" s="73" t="s">
        <v>194</v>
      </c>
      <c r="D263" s="76">
        <v>1</v>
      </c>
      <c r="E263" s="77">
        <v>2007</v>
      </c>
      <c r="F263" s="65">
        <v>102</v>
      </c>
      <c r="G263" s="77" t="s">
        <v>91</v>
      </c>
      <c r="H263" s="49">
        <v>22701975</v>
      </c>
      <c r="I263" s="50">
        <f t="shared" si="18"/>
        <v>24495431.025</v>
      </c>
      <c r="J263" s="141">
        <v>3500000</v>
      </c>
      <c r="K263" s="143">
        <f t="shared" si="19"/>
        <v>20995431.025</v>
      </c>
      <c r="M263" s="37"/>
      <c r="N263" s="37"/>
      <c r="O263" s="37"/>
      <c r="P263" s="120"/>
      <c r="Q263" s="37"/>
      <c r="R263" s="37"/>
      <c r="S263" s="37"/>
      <c r="T263" s="37"/>
      <c r="U263" s="37"/>
      <c r="V263" s="37"/>
      <c r="W263" s="37"/>
      <c r="X263" s="37"/>
      <c r="Y263" s="37"/>
      <c r="Z263" s="37"/>
      <c r="AA263" s="37"/>
      <c r="AB263" s="37"/>
      <c r="AC263" s="37"/>
      <c r="AD263" s="37"/>
      <c r="AE263" s="37"/>
      <c r="AF263" s="37"/>
    </row>
    <row r="264" spans="1:32" s="36" customFormat="1" ht="12.75">
      <c r="A264" s="156"/>
      <c r="B264" s="93" t="s">
        <v>92</v>
      </c>
      <c r="C264" s="73" t="s">
        <v>194</v>
      </c>
      <c r="D264" s="76">
        <v>1</v>
      </c>
      <c r="E264" s="77">
        <v>2007</v>
      </c>
      <c r="F264" s="65">
        <v>314</v>
      </c>
      <c r="G264" s="77">
        <v>674328</v>
      </c>
      <c r="H264" s="49">
        <v>22701975</v>
      </c>
      <c r="I264" s="50">
        <f t="shared" si="18"/>
        <v>24495431.025</v>
      </c>
      <c r="J264" s="141">
        <v>3500000</v>
      </c>
      <c r="K264" s="143">
        <f t="shared" si="19"/>
        <v>20995431.025</v>
      </c>
      <c r="M264" s="37"/>
      <c r="N264" s="37"/>
      <c r="O264" s="37"/>
      <c r="P264" s="120"/>
      <c r="Q264" s="37"/>
      <c r="R264" s="37"/>
      <c r="S264" s="37"/>
      <c r="T264" s="37"/>
      <c r="U264" s="37"/>
      <c r="V264" s="37"/>
      <c r="W264" s="37"/>
      <c r="X264" s="37"/>
      <c r="Y264" s="37"/>
      <c r="Z264" s="37"/>
      <c r="AA264" s="37"/>
      <c r="AB264" s="37"/>
      <c r="AC264" s="37"/>
      <c r="AD264" s="37"/>
      <c r="AE264" s="37"/>
      <c r="AF264" s="37"/>
    </row>
    <row r="265" spans="1:32" s="36" customFormat="1" ht="12.75">
      <c r="A265" s="156"/>
      <c r="B265" s="93" t="s">
        <v>93</v>
      </c>
      <c r="C265" s="47" t="s">
        <v>190</v>
      </c>
      <c r="D265" s="76">
        <v>1</v>
      </c>
      <c r="E265" s="77">
        <v>2009</v>
      </c>
      <c r="F265" s="65"/>
      <c r="G265" s="77">
        <v>1218</v>
      </c>
      <c r="H265" s="49">
        <v>2722275</v>
      </c>
      <c r="I265" s="50">
        <f t="shared" si="18"/>
        <v>2937334.725</v>
      </c>
      <c r="J265" s="141">
        <v>0</v>
      </c>
      <c r="K265" s="141">
        <f>I265-J265</f>
        <v>2937334.725</v>
      </c>
      <c r="M265" s="37"/>
      <c r="N265" s="37"/>
      <c r="O265" s="37"/>
      <c r="P265" s="120"/>
      <c r="Q265" s="37"/>
      <c r="R265" s="37"/>
      <c r="S265" s="37"/>
      <c r="T265" s="37"/>
      <c r="U265" s="37"/>
      <c r="V265" s="37"/>
      <c r="W265" s="37"/>
      <c r="X265" s="37"/>
      <c r="Y265" s="37"/>
      <c r="Z265" s="37"/>
      <c r="AA265" s="37"/>
      <c r="AB265" s="37"/>
      <c r="AC265" s="37"/>
      <c r="AD265" s="37"/>
      <c r="AE265" s="37"/>
      <c r="AF265" s="37"/>
    </row>
    <row r="266" spans="1:32" s="36" customFormat="1" ht="12.75">
      <c r="A266" s="156"/>
      <c r="B266" s="93" t="s">
        <v>93</v>
      </c>
      <c r="C266" s="73" t="s">
        <v>194</v>
      </c>
      <c r="D266" s="76">
        <v>1</v>
      </c>
      <c r="E266" s="77">
        <v>2007</v>
      </c>
      <c r="F266" s="65">
        <v>112</v>
      </c>
      <c r="G266" s="77" t="s">
        <v>94</v>
      </c>
      <c r="H266" s="49">
        <v>22701975</v>
      </c>
      <c r="I266" s="50">
        <f t="shared" si="18"/>
        <v>24495431.025</v>
      </c>
      <c r="J266" s="141">
        <v>3500000</v>
      </c>
      <c r="K266" s="143">
        <f>+I266-J266</f>
        <v>20995431.025</v>
      </c>
      <c r="M266" s="37"/>
      <c r="N266" s="37"/>
      <c r="O266" s="37"/>
      <c r="P266" s="120"/>
      <c r="Q266" s="37"/>
      <c r="R266" s="37"/>
      <c r="S266" s="37"/>
      <c r="T266" s="37"/>
      <c r="U266" s="37"/>
      <c r="V266" s="37"/>
      <c r="W266" s="37"/>
      <c r="X266" s="37"/>
      <c r="Y266" s="37"/>
      <c r="Z266" s="37"/>
      <c r="AA266" s="37"/>
      <c r="AB266" s="37"/>
      <c r="AC266" s="37"/>
      <c r="AD266" s="37"/>
      <c r="AE266" s="37"/>
      <c r="AF266" s="37"/>
    </row>
    <row r="267" spans="1:32" s="36" customFormat="1" ht="12.75">
      <c r="A267" s="156"/>
      <c r="B267" s="113" t="s">
        <v>184</v>
      </c>
      <c r="C267" s="78" t="s">
        <v>186</v>
      </c>
      <c r="D267" s="65">
        <v>1</v>
      </c>
      <c r="E267" s="48"/>
      <c r="F267" s="48"/>
      <c r="G267" s="48"/>
      <c r="H267" s="49">
        <v>13668600</v>
      </c>
      <c r="I267" s="50">
        <f t="shared" si="18"/>
        <v>14748419.4</v>
      </c>
      <c r="J267" s="141">
        <v>0</v>
      </c>
      <c r="K267" s="141">
        <f>(I267-J267)*D267</f>
        <v>14748419.4</v>
      </c>
      <c r="M267" s="37"/>
      <c r="N267" s="37"/>
      <c r="O267" s="37"/>
      <c r="P267" s="120"/>
      <c r="Q267" s="37"/>
      <c r="R267" s="37"/>
      <c r="S267" s="37"/>
      <c r="T267" s="37"/>
      <c r="U267" s="37"/>
      <c r="V267" s="37"/>
      <c r="W267" s="37"/>
      <c r="X267" s="37"/>
      <c r="Y267" s="37"/>
      <c r="Z267" s="37"/>
      <c r="AA267" s="37"/>
      <c r="AB267" s="37"/>
      <c r="AC267" s="37"/>
      <c r="AD267" s="37"/>
      <c r="AE267" s="37"/>
      <c r="AF267" s="37"/>
    </row>
    <row r="268" spans="1:32" s="36" customFormat="1" ht="12.75">
      <c r="A268" s="155">
        <v>23803480</v>
      </c>
      <c r="B268" s="43" t="s">
        <v>204</v>
      </c>
      <c r="C268" s="43"/>
      <c r="D268" s="44">
        <f>+D269+D270+D271</f>
        <v>7</v>
      </c>
      <c r="E268" s="92"/>
      <c r="F268" s="92"/>
      <c r="G268" s="92"/>
      <c r="H268" s="43"/>
      <c r="I268" s="43"/>
      <c r="J268" s="43"/>
      <c r="K268" s="45">
        <f>SUM(K269:K271)</f>
        <v>167968017.175</v>
      </c>
      <c r="M268" s="37"/>
      <c r="N268" s="37"/>
      <c r="O268" s="37"/>
      <c r="P268" s="120"/>
      <c r="Q268" s="37"/>
      <c r="R268" s="37"/>
      <c r="S268" s="37"/>
      <c r="T268" s="37"/>
      <c r="U268" s="37"/>
      <c r="V268" s="37"/>
      <c r="W268" s="37"/>
      <c r="X268" s="37"/>
      <c r="Y268" s="37"/>
      <c r="Z268" s="37"/>
      <c r="AA268" s="37"/>
      <c r="AB268" s="37"/>
      <c r="AC268" s="37"/>
      <c r="AD268" s="37"/>
      <c r="AE268" s="37"/>
      <c r="AF268" s="37"/>
    </row>
    <row r="269" spans="1:16" s="37" customFormat="1" ht="12.75">
      <c r="A269" s="157"/>
      <c r="B269" s="46" t="s">
        <v>42</v>
      </c>
      <c r="C269" s="47" t="s">
        <v>189</v>
      </c>
      <c r="D269" s="48">
        <v>1</v>
      </c>
      <c r="E269" s="65"/>
      <c r="F269" s="65"/>
      <c r="G269" s="65"/>
      <c r="H269" s="49">
        <v>22701975</v>
      </c>
      <c r="I269" s="50">
        <f>(H269*0.079)+H269</f>
        <v>24495431.025</v>
      </c>
      <c r="J269" s="141">
        <v>0</v>
      </c>
      <c r="K269" s="141">
        <f>I269-J269</f>
        <v>24495431.025</v>
      </c>
      <c r="P269" s="120"/>
    </row>
    <row r="270" spans="1:16" s="37" customFormat="1" ht="12.75">
      <c r="A270" s="157"/>
      <c r="B270" s="46" t="s">
        <v>43</v>
      </c>
      <c r="C270" s="47" t="s">
        <v>189</v>
      </c>
      <c r="D270" s="48">
        <v>5</v>
      </c>
      <c r="E270" s="65"/>
      <c r="F270" s="65"/>
      <c r="G270" s="65"/>
      <c r="H270" s="49">
        <v>22701975</v>
      </c>
      <c r="I270" s="50">
        <f>(H270*0.079)+H270</f>
        <v>24495431.025</v>
      </c>
      <c r="J270" s="141">
        <v>0</v>
      </c>
      <c r="K270" s="141">
        <f>(I270-J270)*D270</f>
        <v>122477155.125</v>
      </c>
      <c r="P270" s="120"/>
    </row>
    <row r="271" spans="1:32" s="36" customFormat="1" ht="13.5" thickBot="1">
      <c r="A271" s="156"/>
      <c r="B271" s="51" t="s">
        <v>157</v>
      </c>
      <c r="C271" s="94" t="s">
        <v>194</v>
      </c>
      <c r="D271" s="95">
        <v>1</v>
      </c>
      <c r="E271" s="96">
        <v>2007</v>
      </c>
      <c r="F271" s="97">
        <v>1134</v>
      </c>
      <c r="G271" s="96">
        <v>1134</v>
      </c>
      <c r="H271" s="54">
        <v>22701975</v>
      </c>
      <c r="I271" s="55">
        <f>(H271*0.079)+H271</f>
        <v>24495431.025</v>
      </c>
      <c r="J271" s="146">
        <v>3500000</v>
      </c>
      <c r="K271" s="149">
        <f>I271-J271</f>
        <v>20995431.025</v>
      </c>
      <c r="M271" s="37"/>
      <c r="N271" s="37"/>
      <c r="O271" s="37"/>
      <c r="P271" s="120"/>
      <c r="Q271" s="37"/>
      <c r="R271" s="37"/>
      <c r="S271" s="37"/>
      <c r="T271" s="37"/>
      <c r="U271" s="37"/>
      <c r="V271" s="37"/>
      <c r="W271" s="37"/>
      <c r="X271" s="37"/>
      <c r="Y271" s="37"/>
      <c r="Z271" s="37"/>
      <c r="AA271" s="37"/>
      <c r="AB271" s="37"/>
      <c r="AC271" s="37"/>
      <c r="AD271" s="37"/>
      <c r="AE271" s="37"/>
      <c r="AF271" s="37"/>
    </row>
    <row r="430" ht="12.75"/>
    <row r="431" ht="12.75"/>
    <row r="432" ht="12.75"/>
    <row r="433" ht="12.75"/>
    <row r="434" ht="12.75"/>
    <row r="435" ht="12.75"/>
    <row r="436" ht="12.75"/>
    <row r="437" ht="12.75"/>
  </sheetData>
  <sheetProtection selectLockedCells="1" selectUnlockedCells="1"/>
  <autoFilter ref="B6:K271"/>
  <mergeCells count="3">
    <mergeCell ref="B1:K1"/>
    <mergeCell ref="B2:K2"/>
    <mergeCell ref="F50:G50"/>
  </mergeCells>
  <printOptions horizontalCentered="1"/>
  <pageMargins left="0.7416666666666667" right="0.46597222222222223" top="0.6881944444444444" bottom="0.59375" header="0.5118055555555555" footer="0.5104166666666666"/>
  <pageSetup horizontalDpi="300" verticalDpi="300" orientation="landscape" paperSize="9" r:id="rId3"/>
  <headerFooter alignWithMargins="0">
    <oddFooter xml:space="preserve">&amp;R&amp;"Times New Roman,Cursiva"&amp;6Anteproyecto Presupuesto Vehículos 2015. </oddFooter>
  </headerFooter>
  <legacyDrawing r:id="rId2"/>
</worksheet>
</file>

<file path=xl/worksheets/sheet2.xml><?xml version="1.0" encoding="utf-8"?>
<worksheet xmlns="http://schemas.openxmlformats.org/spreadsheetml/2006/main" xmlns:r="http://schemas.openxmlformats.org/officeDocument/2006/relationships">
  <dimension ref="A1:L29"/>
  <sheetViews>
    <sheetView workbookViewId="0" topLeftCell="A1">
      <selection activeCell="F23" sqref="F23"/>
    </sheetView>
  </sheetViews>
  <sheetFormatPr defaultColWidth="11.421875" defaultRowHeight="12.75"/>
  <cols>
    <col min="1" max="1" width="27.8515625" style="0" customWidth="1"/>
    <col min="2" max="2" width="22.28125" style="15" customWidth="1"/>
    <col min="3" max="3" width="19.8515625" style="15" customWidth="1"/>
    <col min="4" max="4" width="20.7109375" style="15" customWidth="1"/>
    <col min="5" max="5" width="19.00390625" style="15" customWidth="1"/>
    <col min="6" max="6" width="19.140625" style="0" customWidth="1"/>
    <col min="7" max="7" width="14.140625" style="0" bestFit="1" customWidth="1"/>
    <col min="8" max="8" width="22.00390625" style="0" customWidth="1"/>
  </cols>
  <sheetData>
    <row r="1" spans="1:12" ht="15.75" thickBot="1">
      <c r="A1" s="179"/>
      <c r="B1" s="179"/>
      <c r="C1" s="179"/>
      <c r="D1" s="179"/>
      <c r="E1" s="179"/>
      <c r="F1" s="179"/>
      <c r="G1" s="2"/>
      <c r="H1" s="2"/>
      <c r="I1" s="2"/>
      <c r="J1" s="2"/>
      <c r="K1" s="2"/>
      <c r="L1" s="2"/>
    </row>
    <row r="2" spans="1:12" ht="15">
      <c r="A2" s="180" t="s">
        <v>182</v>
      </c>
      <c r="B2" s="181"/>
      <c r="C2" s="181"/>
      <c r="D2" s="181"/>
      <c r="E2" s="181"/>
      <c r="F2" s="182"/>
      <c r="G2" s="2"/>
      <c r="H2" s="2"/>
      <c r="I2" s="2"/>
      <c r="J2" s="2"/>
      <c r="K2" s="2"/>
      <c r="L2" s="2"/>
    </row>
    <row r="3" spans="1:12" ht="15.75" thickBot="1">
      <c r="A3" s="183" t="s">
        <v>236</v>
      </c>
      <c r="B3" s="184"/>
      <c r="C3" s="184"/>
      <c r="D3" s="184"/>
      <c r="E3" s="184"/>
      <c r="F3" s="185"/>
      <c r="G3" s="2"/>
      <c r="H3" s="2"/>
      <c r="I3" s="2"/>
      <c r="J3" s="2"/>
      <c r="K3" s="2"/>
      <c r="L3" s="2"/>
    </row>
    <row r="4" spans="1:12" ht="60.75" thickBot="1">
      <c r="A4" s="105" t="s">
        <v>228</v>
      </c>
      <c r="B4" s="105" t="s">
        <v>221</v>
      </c>
      <c r="C4" s="106" t="s">
        <v>222</v>
      </c>
      <c r="D4" s="106" t="s">
        <v>301</v>
      </c>
      <c r="E4" s="106" t="s">
        <v>227</v>
      </c>
      <c r="F4" s="106" t="s">
        <v>230</v>
      </c>
      <c r="G4" s="2"/>
      <c r="H4" s="2"/>
      <c r="I4" s="2"/>
      <c r="J4" s="2"/>
      <c r="K4" s="2"/>
      <c r="L4" s="2"/>
    </row>
    <row r="5" spans="1:12" ht="19.5" customHeight="1">
      <c r="A5" s="7" t="s">
        <v>224</v>
      </c>
      <c r="B5" s="8">
        <f>SUM(B6:B15)</f>
        <v>197</v>
      </c>
      <c r="C5" s="115"/>
      <c r="D5" s="115"/>
      <c r="E5" s="115"/>
      <c r="F5" s="9">
        <f>SUM(F6:F15)</f>
        <v>2621253241</v>
      </c>
      <c r="G5" s="109"/>
      <c r="H5" s="2"/>
      <c r="I5" s="2"/>
      <c r="J5" s="2"/>
      <c r="K5" s="2"/>
      <c r="L5" s="2"/>
    </row>
    <row r="6" spans="1:12" ht="28.5">
      <c r="A6" s="3" t="s">
        <v>216</v>
      </c>
      <c r="B6" s="4">
        <v>48</v>
      </c>
      <c r="C6" s="4">
        <v>2937335</v>
      </c>
      <c r="D6" s="4">
        <v>0</v>
      </c>
      <c r="E6" s="4">
        <v>2937335</v>
      </c>
      <c r="F6" s="3">
        <v>140992044</v>
      </c>
      <c r="G6" s="109"/>
      <c r="H6" s="2"/>
      <c r="I6" s="2"/>
      <c r="J6" s="2"/>
      <c r="K6" s="2"/>
      <c r="L6" s="2"/>
    </row>
    <row r="7" spans="1:12" ht="14.25">
      <c r="A7" s="3" t="s">
        <v>234</v>
      </c>
      <c r="B7" s="4">
        <v>2</v>
      </c>
      <c r="C7" s="4">
        <v>14999738</v>
      </c>
      <c r="D7" s="4">
        <v>3500000</v>
      </c>
      <c r="E7" s="4">
        <v>11499738</v>
      </c>
      <c r="F7" s="3">
        <v>22999476</v>
      </c>
      <c r="G7" s="2"/>
      <c r="H7" s="2"/>
      <c r="I7" s="2"/>
      <c r="J7" s="2"/>
      <c r="K7" s="2"/>
      <c r="L7" s="2"/>
    </row>
    <row r="8" spans="1:12" ht="28.5">
      <c r="A8" s="3" t="s">
        <v>217</v>
      </c>
      <c r="B8" s="4">
        <v>1</v>
      </c>
      <c r="C8" s="4">
        <v>57761702</v>
      </c>
      <c r="D8" s="4">
        <v>3500000</v>
      </c>
      <c r="E8" s="4">
        <v>54261703</v>
      </c>
      <c r="F8" s="3">
        <v>54261703</v>
      </c>
      <c r="G8" s="2"/>
      <c r="H8" s="2"/>
      <c r="I8" s="2"/>
      <c r="J8" s="2"/>
      <c r="K8" s="2"/>
      <c r="L8" s="2"/>
    </row>
    <row r="9" spans="1:12" ht="14.25">
      <c r="A9" s="3" t="s">
        <v>225</v>
      </c>
      <c r="B9" s="4">
        <v>2</v>
      </c>
      <c r="C9" s="4">
        <v>25877360</v>
      </c>
      <c r="D9" s="4">
        <v>7000000</v>
      </c>
      <c r="E9" s="4">
        <v>18877360</v>
      </c>
      <c r="F9" s="3">
        <f>+E9*B9</f>
        <v>37754720</v>
      </c>
      <c r="G9" s="2"/>
      <c r="H9" s="2"/>
      <c r="I9" s="2"/>
      <c r="J9" s="2"/>
      <c r="K9" s="2"/>
      <c r="L9" s="2"/>
    </row>
    <row r="10" spans="1:12" ht="14.25">
      <c r="A10" s="3" t="s">
        <v>226</v>
      </c>
      <c r="B10" s="4">
        <v>2</v>
      </c>
      <c r="C10" s="4">
        <v>32196011</v>
      </c>
      <c r="D10" s="4">
        <v>4200000</v>
      </c>
      <c r="E10" s="4">
        <v>27996013</v>
      </c>
      <c r="F10" s="3">
        <f>+E10*B10</f>
        <v>55992026</v>
      </c>
      <c r="G10" s="2"/>
      <c r="H10" s="2"/>
      <c r="I10" s="2"/>
      <c r="J10" s="2"/>
      <c r="K10" s="2"/>
      <c r="L10" s="2"/>
    </row>
    <row r="11" spans="1:12" ht="15.75" customHeight="1">
      <c r="A11" s="3" t="s">
        <v>231</v>
      </c>
      <c r="B11" s="4">
        <v>63</v>
      </c>
      <c r="C11" s="4">
        <v>24495431</v>
      </c>
      <c r="D11" s="4">
        <v>3500000</v>
      </c>
      <c r="E11" s="4">
        <v>20995431</v>
      </c>
      <c r="F11" s="3">
        <f>+E11*B11</f>
        <v>1322712153</v>
      </c>
      <c r="G11" s="109"/>
      <c r="H11" s="109"/>
      <c r="I11" s="2"/>
      <c r="J11" s="2"/>
      <c r="K11" s="2"/>
      <c r="L11" s="2"/>
    </row>
    <row r="12" spans="1:12" ht="16.5" customHeight="1">
      <c r="A12" s="3" t="s">
        <v>231</v>
      </c>
      <c r="B12" s="4">
        <v>4</v>
      </c>
      <c r="C12" s="4">
        <v>24495431</v>
      </c>
      <c r="D12" s="4">
        <v>0</v>
      </c>
      <c r="E12" s="4">
        <f>+C12</f>
        <v>24495431</v>
      </c>
      <c r="F12" s="3">
        <f>+E12*B12</f>
        <v>97981724</v>
      </c>
      <c r="G12" s="109"/>
      <c r="H12" s="109"/>
      <c r="I12" s="2"/>
      <c r="J12" s="2"/>
      <c r="K12" s="2"/>
      <c r="L12" s="2"/>
    </row>
    <row r="13" spans="1:12" ht="14.25">
      <c r="A13" s="3" t="s">
        <v>215</v>
      </c>
      <c r="B13" s="4">
        <v>69</v>
      </c>
      <c r="C13" s="4">
        <v>14748419</v>
      </c>
      <c r="D13" s="4">
        <v>3700000</v>
      </c>
      <c r="E13" s="4">
        <v>11048419</v>
      </c>
      <c r="F13" s="3">
        <f>+E13*B13</f>
        <v>762340911</v>
      </c>
      <c r="G13" s="2"/>
      <c r="H13" s="109"/>
      <c r="I13" s="2"/>
      <c r="J13" s="2"/>
      <c r="K13" s="2"/>
      <c r="L13" s="2"/>
    </row>
    <row r="14" spans="1:12" ht="14.25">
      <c r="A14" s="3" t="s">
        <v>232</v>
      </c>
      <c r="B14" s="4">
        <v>5</v>
      </c>
      <c r="C14" s="4">
        <v>25136411</v>
      </c>
      <c r="D14" s="4">
        <v>4100000</v>
      </c>
      <c r="E14" s="4">
        <v>21036411</v>
      </c>
      <c r="F14" s="3">
        <v>105182055</v>
      </c>
      <c r="G14" s="2"/>
      <c r="H14" s="109"/>
      <c r="I14" s="2"/>
      <c r="J14" s="2"/>
      <c r="K14" s="2"/>
      <c r="L14" s="2"/>
    </row>
    <row r="15" spans="1:12" ht="14.25">
      <c r="A15" s="3" t="s">
        <v>233</v>
      </c>
      <c r="B15" s="4">
        <v>1</v>
      </c>
      <c r="C15" s="4">
        <v>25136411</v>
      </c>
      <c r="D15" s="4">
        <v>4100000</v>
      </c>
      <c r="E15" s="4">
        <v>21036411</v>
      </c>
      <c r="F15" s="3">
        <v>21036429</v>
      </c>
      <c r="G15" s="109"/>
      <c r="H15" s="2"/>
      <c r="I15" s="2"/>
      <c r="J15" s="2"/>
      <c r="K15" s="2"/>
      <c r="L15" s="2"/>
    </row>
    <row r="16" spans="1:12" ht="21" customHeight="1">
      <c r="A16" s="10" t="s">
        <v>229</v>
      </c>
      <c r="B16" s="8">
        <f>SUM(B17:B22)</f>
        <v>51</v>
      </c>
      <c r="C16" s="116"/>
      <c r="D16" s="116"/>
      <c r="E16" s="116"/>
      <c r="F16" s="11">
        <f>SUM(F17:F22)</f>
        <v>1372449811</v>
      </c>
      <c r="G16" s="109"/>
      <c r="H16" s="109"/>
      <c r="I16" s="2"/>
      <c r="J16" s="2"/>
      <c r="K16" s="2"/>
      <c r="L16" s="2"/>
    </row>
    <row r="17" spans="1:12" ht="14.25">
      <c r="A17" s="3" t="s">
        <v>235</v>
      </c>
      <c r="B17" s="4">
        <v>4</v>
      </c>
      <c r="C17" s="4">
        <v>25877360</v>
      </c>
      <c r="D17" s="4">
        <v>0</v>
      </c>
      <c r="E17" s="4">
        <v>0</v>
      </c>
      <c r="F17" s="3">
        <v>103509440</v>
      </c>
      <c r="G17" s="2"/>
      <c r="H17" s="2"/>
      <c r="I17" s="2"/>
      <c r="J17" s="2"/>
      <c r="K17" s="2"/>
      <c r="L17" s="2"/>
    </row>
    <row r="18" spans="1:12" ht="14.25">
      <c r="A18" s="3" t="s">
        <v>219</v>
      </c>
      <c r="B18" s="4">
        <v>4</v>
      </c>
      <c r="C18" s="4">
        <v>57761702</v>
      </c>
      <c r="D18" s="4">
        <v>0</v>
      </c>
      <c r="E18" s="4">
        <v>0</v>
      </c>
      <c r="F18" s="3">
        <v>231046808</v>
      </c>
      <c r="G18" s="2"/>
      <c r="H18" s="5"/>
      <c r="I18" s="5"/>
      <c r="J18" s="5"/>
      <c r="K18" s="5"/>
      <c r="L18" s="5"/>
    </row>
    <row r="19" spans="1:12" ht="14.25">
      <c r="A19" s="3" t="s">
        <v>220</v>
      </c>
      <c r="B19" s="4">
        <v>6</v>
      </c>
      <c r="C19" s="4">
        <v>57761702</v>
      </c>
      <c r="D19" s="4">
        <v>0</v>
      </c>
      <c r="E19" s="4">
        <v>0</v>
      </c>
      <c r="F19" s="3">
        <v>346570212</v>
      </c>
      <c r="G19" s="2"/>
      <c r="H19" s="6"/>
      <c r="I19" s="6"/>
      <c r="J19" s="6"/>
      <c r="K19" s="6"/>
      <c r="L19" s="6"/>
    </row>
    <row r="20" spans="1:12" ht="14.25">
      <c r="A20" s="3" t="s">
        <v>285</v>
      </c>
      <c r="B20" s="4">
        <v>11</v>
      </c>
      <c r="C20" s="4">
        <v>14748419</v>
      </c>
      <c r="D20" s="4">
        <v>0</v>
      </c>
      <c r="E20" s="4">
        <v>0</v>
      </c>
      <c r="F20" s="3">
        <v>162232622</v>
      </c>
      <c r="G20" s="109"/>
      <c r="H20" s="6"/>
      <c r="I20" s="6"/>
      <c r="J20" s="6"/>
      <c r="K20" s="6"/>
      <c r="L20" s="6"/>
    </row>
    <row r="21" spans="1:12" ht="14.25">
      <c r="A21" s="3" t="s">
        <v>278</v>
      </c>
      <c r="B21" s="4">
        <v>21</v>
      </c>
      <c r="C21" s="4">
        <v>24495431</v>
      </c>
      <c r="D21" s="4">
        <v>0</v>
      </c>
      <c r="E21" s="4">
        <v>0</v>
      </c>
      <c r="F21" s="3">
        <v>514404054</v>
      </c>
      <c r="G21" s="2"/>
      <c r="H21" s="6"/>
      <c r="I21" s="6"/>
      <c r="J21" s="6"/>
      <c r="K21" s="6"/>
      <c r="L21" s="6"/>
    </row>
    <row r="22" spans="1:12" ht="14.25">
      <c r="A22" s="3" t="s">
        <v>218</v>
      </c>
      <c r="B22" s="4">
        <v>5</v>
      </c>
      <c r="C22" s="4">
        <v>2937335</v>
      </c>
      <c r="D22" s="4">
        <v>0</v>
      </c>
      <c r="E22" s="4">
        <v>0</v>
      </c>
      <c r="F22" s="3">
        <f>+C22*B22</f>
        <v>14686675</v>
      </c>
      <c r="G22" s="2"/>
      <c r="H22" s="6"/>
      <c r="I22" s="6"/>
      <c r="J22" s="6"/>
      <c r="K22" s="6"/>
      <c r="L22" s="6"/>
    </row>
    <row r="23" spans="1:12" ht="19.5" customHeight="1">
      <c r="A23" s="12" t="s">
        <v>223</v>
      </c>
      <c r="B23" s="13">
        <f>+B16+B5</f>
        <v>248</v>
      </c>
      <c r="C23" s="177"/>
      <c r="D23" s="178"/>
      <c r="E23" s="13"/>
      <c r="F23" s="14">
        <f>+F16+F5</f>
        <v>3993703052</v>
      </c>
      <c r="G23" s="109"/>
      <c r="H23" s="112"/>
      <c r="I23" s="6"/>
      <c r="J23" s="6"/>
      <c r="K23" s="6"/>
      <c r="L23" s="6"/>
    </row>
    <row r="29" ht="12.75">
      <c r="C29" s="18"/>
    </row>
  </sheetData>
  <mergeCells count="4">
    <mergeCell ref="C23:D23"/>
    <mergeCell ref="A1:F1"/>
    <mergeCell ref="A2:F2"/>
    <mergeCell ref="A3:F3"/>
  </mergeCells>
  <printOptions/>
  <pageMargins left="0.75" right="0.75" top="1" bottom="1" header="0" footer="0"/>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IV243"/>
  <sheetViews>
    <sheetView workbookViewId="0" topLeftCell="A1">
      <selection activeCell="A1" sqref="A1:J1"/>
    </sheetView>
  </sheetViews>
  <sheetFormatPr defaultColWidth="11.421875" defaultRowHeight="12.75"/>
  <cols>
    <col min="1" max="1" width="50.421875" style="56" customWidth="1"/>
    <col min="2" max="2" width="34.7109375" style="57" bestFit="1" customWidth="1"/>
    <col min="3" max="3" width="9.8515625" style="58" customWidth="1"/>
    <col min="4" max="4" width="8.28125" style="58" customWidth="1"/>
    <col min="5" max="5" width="10.00390625" style="58" customWidth="1"/>
    <col min="6" max="6" width="12.57421875" style="99" customWidth="1"/>
    <col min="7" max="7" width="12.7109375" style="59" bestFit="1" customWidth="1"/>
    <col min="8" max="8" width="15.28125" style="60" bestFit="1" customWidth="1"/>
    <col min="9" max="9" width="11.421875" style="60" bestFit="1" customWidth="1"/>
    <col min="10" max="10" width="15.8515625" style="60" bestFit="1" customWidth="1"/>
    <col min="11" max="11" width="18.8515625" style="26" customWidth="1"/>
    <col min="12" max="16384" width="11.57421875" style="26" customWidth="1"/>
  </cols>
  <sheetData>
    <row r="1" spans="1:10" ht="12.75">
      <c r="A1" s="188" t="s">
        <v>249</v>
      </c>
      <c r="B1" s="189"/>
      <c r="C1" s="189"/>
      <c r="D1" s="189"/>
      <c r="E1" s="189"/>
      <c r="F1" s="189"/>
      <c r="G1" s="189"/>
      <c r="H1" s="189"/>
      <c r="I1" s="189"/>
      <c r="J1" s="189"/>
    </row>
    <row r="2" spans="1:10" ht="12.75">
      <c r="A2" s="186" t="s">
        <v>295</v>
      </c>
      <c r="B2" s="187"/>
      <c r="C2" s="187"/>
      <c r="D2" s="187"/>
      <c r="E2" s="187"/>
      <c r="F2" s="187"/>
      <c r="G2" s="187"/>
      <c r="H2" s="187"/>
      <c r="I2" s="187"/>
      <c r="J2" s="187"/>
    </row>
    <row r="3" spans="1:10" ht="12.75">
      <c r="A3" s="172" t="s">
        <v>250</v>
      </c>
      <c r="B3" s="172"/>
      <c r="C3" s="172"/>
      <c r="D3" s="172"/>
      <c r="E3" s="172"/>
      <c r="F3" s="172"/>
      <c r="G3" s="172"/>
      <c r="H3" s="172"/>
      <c r="I3" s="172"/>
      <c r="J3" s="172"/>
    </row>
    <row r="4" spans="1:10" s="30" customFormat="1" ht="12.75">
      <c r="A4" s="27" t="s">
        <v>0</v>
      </c>
      <c r="B4" s="27" t="s">
        <v>1</v>
      </c>
      <c r="C4" s="28" t="s">
        <v>2</v>
      </c>
      <c r="D4" s="28" t="s">
        <v>44</v>
      </c>
      <c r="E4" s="28" t="s">
        <v>45</v>
      </c>
      <c r="F4" s="28"/>
      <c r="G4" s="29" t="s">
        <v>3</v>
      </c>
      <c r="H4" s="29" t="s">
        <v>3</v>
      </c>
      <c r="I4" s="29" t="s">
        <v>4</v>
      </c>
      <c r="J4" s="29" t="s">
        <v>5</v>
      </c>
    </row>
    <row r="5" spans="1:10" s="30" customFormat="1" ht="38.25">
      <c r="A5" s="27" t="s">
        <v>6</v>
      </c>
      <c r="B5" s="27" t="s">
        <v>7</v>
      </c>
      <c r="C5" s="28"/>
      <c r="D5" s="28"/>
      <c r="E5" s="28" t="s">
        <v>257</v>
      </c>
      <c r="F5" s="28" t="s">
        <v>46</v>
      </c>
      <c r="G5" s="29" t="s">
        <v>8</v>
      </c>
      <c r="H5" s="29" t="s">
        <v>188</v>
      </c>
      <c r="I5" s="29" t="s">
        <v>9</v>
      </c>
      <c r="J5" s="29" t="s">
        <v>10</v>
      </c>
    </row>
    <row r="6" spans="1:10" s="30" customFormat="1" ht="12.75">
      <c r="A6" s="27"/>
      <c r="B6" s="27"/>
      <c r="C6" s="28"/>
      <c r="D6" s="28"/>
      <c r="E6" s="28"/>
      <c r="F6" s="28"/>
      <c r="G6" s="29"/>
      <c r="H6" s="29"/>
      <c r="I6" s="29"/>
      <c r="J6" s="29"/>
    </row>
    <row r="7" spans="1:11" s="30" customFormat="1" ht="21.75" customHeight="1">
      <c r="A7" s="150" t="s">
        <v>293</v>
      </c>
      <c r="B7" s="150"/>
      <c r="C7" s="151">
        <f>+C8+C65+C101+C228+C242</f>
        <v>197</v>
      </c>
      <c r="D7" s="150"/>
      <c r="E7" s="151"/>
      <c r="F7" s="151"/>
      <c r="G7" s="150"/>
      <c r="H7" s="150"/>
      <c r="I7" s="150"/>
      <c r="J7" s="150">
        <f>+J8+J65+J101+J228+J242</f>
        <v>2621253241.1979995</v>
      </c>
      <c r="K7" s="32"/>
    </row>
    <row r="8" spans="1:11" ht="21.75" customHeight="1">
      <c r="A8" s="21" t="s">
        <v>207</v>
      </c>
      <c r="B8" s="22"/>
      <c r="C8" s="23">
        <f>+C9+C12+C15+C18+C22+C26+C30+C34+C36+C39+C42+C47+C50+C52+C44</f>
        <v>41</v>
      </c>
      <c r="D8" s="22"/>
      <c r="E8" s="24"/>
      <c r="F8" s="24"/>
      <c r="G8" s="22"/>
      <c r="H8" s="22"/>
      <c r="I8" s="22"/>
      <c r="J8" s="25">
        <f>+J9+J12+J15+J18+J22+J26+J30+J34+J36+J39+J42+J47+J50+J52+J44</f>
        <v>779182067.2729999</v>
      </c>
      <c r="K8" s="33"/>
    </row>
    <row r="9" spans="1:11" s="36" customFormat="1" ht="12.75">
      <c r="A9" s="20" t="s">
        <v>57</v>
      </c>
      <c r="B9" s="20"/>
      <c r="C9" s="62">
        <f>SUM(C10:C11)</f>
        <v>2</v>
      </c>
      <c r="D9" s="62"/>
      <c r="E9" s="62"/>
      <c r="F9" s="62"/>
      <c r="G9" s="35"/>
      <c r="H9" s="35"/>
      <c r="I9" s="35"/>
      <c r="J9" s="35">
        <f>SUM(J10:J11)</f>
        <v>32043850.424999997</v>
      </c>
      <c r="K9" s="81"/>
    </row>
    <row r="10" spans="1:10" s="37" customFormat="1" ht="12.75">
      <c r="A10" s="63" t="s">
        <v>57</v>
      </c>
      <c r="B10" s="64" t="s">
        <v>191</v>
      </c>
      <c r="C10" s="65">
        <v>1</v>
      </c>
      <c r="D10" s="66">
        <v>2007</v>
      </c>
      <c r="E10" s="65" t="s">
        <v>68</v>
      </c>
      <c r="F10" s="65">
        <v>674776</v>
      </c>
      <c r="G10" s="49">
        <v>13668600</v>
      </c>
      <c r="H10" s="50">
        <f>(G10*0.079)+G10</f>
        <v>14748419.4</v>
      </c>
      <c r="I10" s="50">
        <v>3700000</v>
      </c>
      <c r="J10" s="67">
        <f>+H10-I10</f>
        <v>11048419.4</v>
      </c>
    </row>
    <row r="11" spans="1:10" s="37" customFormat="1" ht="12.75">
      <c r="A11" s="63" t="s">
        <v>57</v>
      </c>
      <c r="B11" s="68" t="s">
        <v>214</v>
      </c>
      <c r="C11" s="69">
        <v>1</v>
      </c>
      <c r="D11" s="70">
        <v>2006</v>
      </c>
      <c r="E11" s="69" t="s">
        <v>58</v>
      </c>
      <c r="F11" s="71" t="s">
        <v>59</v>
      </c>
      <c r="G11" s="49">
        <v>22701975</v>
      </c>
      <c r="H11" s="50">
        <f>(G11*0.079)+G11</f>
        <v>24495431.025</v>
      </c>
      <c r="I11" s="50">
        <v>3500000</v>
      </c>
      <c r="J11" s="67">
        <f>H11-I11</f>
        <v>20995431.025</v>
      </c>
    </row>
    <row r="12" spans="1:10" s="42" customFormat="1" ht="12.75">
      <c r="A12" s="20" t="s">
        <v>69</v>
      </c>
      <c r="B12" s="20"/>
      <c r="C12" s="34">
        <f>SUM(C13:C14)</f>
        <v>2</v>
      </c>
      <c r="D12" s="34"/>
      <c r="E12" s="34"/>
      <c r="F12" s="34"/>
      <c r="G12" s="35"/>
      <c r="H12" s="35"/>
      <c r="I12" s="35"/>
      <c r="J12" s="35">
        <f>SUM(J13:J14)</f>
        <v>41990862.05</v>
      </c>
    </row>
    <row r="13" spans="1:10" s="36" customFormat="1" ht="12.75">
      <c r="A13" s="72" t="s">
        <v>69</v>
      </c>
      <c r="B13" s="73" t="s">
        <v>194</v>
      </c>
      <c r="C13" s="74">
        <v>1</v>
      </c>
      <c r="D13" s="70">
        <v>2007</v>
      </c>
      <c r="E13" s="75">
        <v>1122</v>
      </c>
      <c r="F13" s="75">
        <v>1122</v>
      </c>
      <c r="G13" s="49">
        <v>22701975</v>
      </c>
      <c r="H13" s="50">
        <f>(G13*0.079)+G13</f>
        <v>24495431.025</v>
      </c>
      <c r="I13" s="50">
        <v>3500000</v>
      </c>
      <c r="J13" s="67">
        <f>H13-I13</f>
        <v>20995431.025</v>
      </c>
    </row>
    <row r="14" spans="1:10" s="36" customFormat="1" ht="12.75">
      <c r="A14" s="72" t="s">
        <v>69</v>
      </c>
      <c r="B14" s="73" t="s">
        <v>194</v>
      </c>
      <c r="C14" s="74">
        <v>1</v>
      </c>
      <c r="D14" s="70">
        <v>2009</v>
      </c>
      <c r="E14" s="75">
        <v>1239</v>
      </c>
      <c r="F14" s="75">
        <v>1239</v>
      </c>
      <c r="G14" s="49">
        <v>22701975</v>
      </c>
      <c r="H14" s="50">
        <f>(G14*0.079)+G14</f>
        <v>24495431.025</v>
      </c>
      <c r="I14" s="50">
        <v>3500000</v>
      </c>
      <c r="J14" s="67">
        <f>H14-I14</f>
        <v>20995431.025</v>
      </c>
    </row>
    <row r="15" spans="1:10" s="36" customFormat="1" ht="12.75">
      <c r="A15" s="20" t="s">
        <v>158</v>
      </c>
      <c r="B15" s="20"/>
      <c r="C15" s="34">
        <f>SUM(C16:C17)</f>
        <v>2</v>
      </c>
      <c r="D15" s="34"/>
      <c r="E15" s="34"/>
      <c r="F15" s="34"/>
      <c r="G15" s="35"/>
      <c r="H15" s="35"/>
      <c r="I15" s="35"/>
      <c r="J15" s="35">
        <f>SUM(J16:J17)</f>
        <v>5874669</v>
      </c>
    </row>
    <row r="16" spans="1:10" s="37" customFormat="1" ht="12.75">
      <c r="A16" s="63" t="s">
        <v>97</v>
      </c>
      <c r="B16" s="47" t="s">
        <v>190</v>
      </c>
      <c r="C16" s="76">
        <v>1</v>
      </c>
      <c r="D16" s="77">
        <v>2008</v>
      </c>
      <c r="E16" s="65">
        <v>1195</v>
      </c>
      <c r="F16" s="77">
        <v>1195</v>
      </c>
      <c r="G16" s="49">
        <v>2722275</v>
      </c>
      <c r="H16" s="50">
        <v>2937335</v>
      </c>
      <c r="I16" s="50">
        <v>0</v>
      </c>
      <c r="J16" s="67">
        <f>H16-I16</f>
        <v>2937335</v>
      </c>
    </row>
    <row r="17" spans="1:10" s="37" customFormat="1" ht="12.75">
      <c r="A17" s="63" t="s">
        <v>97</v>
      </c>
      <c r="B17" s="47" t="s">
        <v>190</v>
      </c>
      <c r="C17" s="76">
        <v>1</v>
      </c>
      <c r="D17" s="77">
        <v>2008</v>
      </c>
      <c r="E17" s="65">
        <v>1196</v>
      </c>
      <c r="F17" s="77">
        <v>1196</v>
      </c>
      <c r="G17" s="49">
        <v>2722275</v>
      </c>
      <c r="H17" s="50">
        <v>2937334</v>
      </c>
      <c r="I17" s="50">
        <v>0</v>
      </c>
      <c r="J17" s="67">
        <f>H17-I17</f>
        <v>2937334</v>
      </c>
    </row>
    <row r="18" spans="1:10" s="36" customFormat="1" ht="12.75">
      <c r="A18" s="20" t="s">
        <v>192</v>
      </c>
      <c r="B18" s="20"/>
      <c r="C18" s="34">
        <f>SUM(C19:C21)</f>
        <v>3</v>
      </c>
      <c r="D18" s="34"/>
      <c r="E18" s="34"/>
      <c r="F18" s="34"/>
      <c r="G18" s="35"/>
      <c r="H18" s="35"/>
      <c r="I18" s="35"/>
      <c r="J18" s="35">
        <f>SUM(J19:J21)</f>
        <v>62986293.074999996</v>
      </c>
    </row>
    <row r="19" spans="1:10" s="37" customFormat="1" ht="12.75">
      <c r="A19" s="63" t="s">
        <v>70</v>
      </c>
      <c r="B19" s="73" t="s">
        <v>194</v>
      </c>
      <c r="C19" s="48">
        <v>1</v>
      </c>
      <c r="D19" s="66">
        <v>2007</v>
      </c>
      <c r="E19" s="65">
        <v>1124</v>
      </c>
      <c r="F19" s="66">
        <v>1124</v>
      </c>
      <c r="G19" s="49">
        <v>22701975</v>
      </c>
      <c r="H19" s="50">
        <f>(G19*0.079)+G19</f>
        <v>24495431.025</v>
      </c>
      <c r="I19" s="50">
        <v>3500000</v>
      </c>
      <c r="J19" s="67">
        <f>H19-I19</f>
        <v>20995431.025</v>
      </c>
    </row>
    <row r="20" spans="1:10" s="37" customFormat="1" ht="12.75">
      <c r="A20" s="63" t="s">
        <v>70</v>
      </c>
      <c r="B20" s="73" t="s">
        <v>194</v>
      </c>
      <c r="C20" s="48">
        <v>1</v>
      </c>
      <c r="D20" s="66">
        <v>2008</v>
      </c>
      <c r="E20" s="65">
        <v>1189</v>
      </c>
      <c r="F20" s="66">
        <v>1189</v>
      </c>
      <c r="G20" s="49">
        <v>22701975</v>
      </c>
      <c r="H20" s="50">
        <f>(G20*0.079)+G20</f>
        <v>24495431.025</v>
      </c>
      <c r="I20" s="50">
        <v>3500000</v>
      </c>
      <c r="J20" s="67">
        <f>H20-I20</f>
        <v>20995431.025</v>
      </c>
    </row>
    <row r="21" spans="1:10" s="37" customFormat="1" ht="12.75">
      <c r="A21" s="63" t="s">
        <v>70</v>
      </c>
      <c r="B21" s="73" t="s">
        <v>194</v>
      </c>
      <c r="C21" s="48">
        <v>1</v>
      </c>
      <c r="D21" s="66">
        <v>2009</v>
      </c>
      <c r="E21" s="65">
        <v>1295</v>
      </c>
      <c r="F21" s="66">
        <v>1295</v>
      </c>
      <c r="G21" s="49">
        <v>22701975</v>
      </c>
      <c r="H21" s="50">
        <f>(G21*0.079)+G21</f>
        <v>24495431.025</v>
      </c>
      <c r="I21" s="50">
        <v>3500000</v>
      </c>
      <c r="J21" s="67">
        <f>H21-I21</f>
        <v>20995431.025</v>
      </c>
    </row>
    <row r="22" spans="1:10" s="36" customFormat="1" ht="12.75">
      <c r="A22" s="20" t="s">
        <v>159</v>
      </c>
      <c r="B22" s="20"/>
      <c r="C22" s="34">
        <f>SUM(C23:C25)</f>
        <v>3</v>
      </c>
      <c r="D22" s="34"/>
      <c r="E22" s="34"/>
      <c r="F22" s="34"/>
      <c r="G22" s="35"/>
      <c r="H22" s="35"/>
      <c r="I22" s="35"/>
      <c r="J22" s="35">
        <f>SUM(J23:J25)</f>
        <v>62986293.074999996</v>
      </c>
    </row>
    <row r="23" spans="1:10" s="37" customFormat="1" ht="12.75">
      <c r="A23" s="63" t="s">
        <v>11</v>
      </c>
      <c r="B23" s="73" t="s">
        <v>194</v>
      </c>
      <c r="C23" s="48">
        <v>1</v>
      </c>
      <c r="D23" s="66">
        <v>2008</v>
      </c>
      <c r="E23" s="65">
        <v>1157</v>
      </c>
      <c r="F23" s="66">
        <v>1157</v>
      </c>
      <c r="G23" s="49">
        <v>22701975</v>
      </c>
      <c r="H23" s="50">
        <f>(G23*0.079)+G23</f>
        <v>24495431.025</v>
      </c>
      <c r="I23" s="50">
        <v>3500000</v>
      </c>
      <c r="J23" s="67">
        <f>H23-I23</f>
        <v>20995431.025</v>
      </c>
    </row>
    <row r="24" spans="1:10" s="37" customFormat="1" ht="12.75">
      <c r="A24" s="63" t="s">
        <v>11</v>
      </c>
      <c r="B24" s="73" t="s">
        <v>194</v>
      </c>
      <c r="C24" s="48">
        <v>1</v>
      </c>
      <c r="D24" s="66">
        <v>2009</v>
      </c>
      <c r="E24" s="65">
        <v>1286</v>
      </c>
      <c r="F24" s="66">
        <v>1286</v>
      </c>
      <c r="G24" s="49">
        <v>22701975</v>
      </c>
      <c r="H24" s="50">
        <f>(G24*0.079)+G24</f>
        <v>24495431.025</v>
      </c>
      <c r="I24" s="50">
        <v>3500000</v>
      </c>
      <c r="J24" s="67">
        <f>H24-I24</f>
        <v>20995431.025</v>
      </c>
    </row>
    <row r="25" spans="1:10" s="36" customFormat="1" ht="12.75">
      <c r="A25" s="63" t="s">
        <v>11</v>
      </c>
      <c r="B25" s="73" t="s">
        <v>194</v>
      </c>
      <c r="C25" s="48">
        <v>1</v>
      </c>
      <c r="D25" s="66">
        <v>2005</v>
      </c>
      <c r="E25" s="65">
        <v>1144</v>
      </c>
      <c r="F25" s="66">
        <v>1144</v>
      </c>
      <c r="G25" s="49">
        <v>22701975</v>
      </c>
      <c r="H25" s="50">
        <f>(G25*0.079)+G25</f>
        <v>24495431.025</v>
      </c>
      <c r="I25" s="50">
        <v>3500000</v>
      </c>
      <c r="J25" s="67">
        <f>H25-I25</f>
        <v>20995431.025</v>
      </c>
    </row>
    <row r="26" spans="1:10" s="36" customFormat="1" ht="25.5">
      <c r="A26" s="20" t="s">
        <v>160</v>
      </c>
      <c r="B26" s="20"/>
      <c r="C26" s="34">
        <f>SUM(C27:C29)</f>
        <v>3</v>
      </c>
      <c r="D26" s="34"/>
      <c r="E26" s="34"/>
      <c r="F26" s="34"/>
      <c r="G26" s="35"/>
      <c r="H26" s="35"/>
      <c r="I26" s="35"/>
      <c r="J26" s="35">
        <f>SUM(J27:J29)</f>
        <v>62986293.074999996</v>
      </c>
    </row>
    <row r="27" spans="1:10" s="36" customFormat="1" ht="25.5">
      <c r="A27" s="78" t="s">
        <v>12</v>
      </c>
      <c r="B27" s="73" t="s">
        <v>194</v>
      </c>
      <c r="C27" s="65">
        <v>1</v>
      </c>
      <c r="D27" s="66">
        <v>2007</v>
      </c>
      <c r="E27" s="65" t="s">
        <v>71</v>
      </c>
      <c r="F27" s="65" t="s">
        <v>71</v>
      </c>
      <c r="G27" s="49">
        <v>22701975</v>
      </c>
      <c r="H27" s="50">
        <f>(G27*0.079)+G27</f>
        <v>24495431.025</v>
      </c>
      <c r="I27" s="50">
        <v>3500000</v>
      </c>
      <c r="J27" s="67">
        <f>H27-I27</f>
        <v>20995431.025</v>
      </c>
    </row>
    <row r="28" spans="1:10" s="36" customFormat="1" ht="25.5">
      <c r="A28" s="78" t="s">
        <v>12</v>
      </c>
      <c r="B28" s="73" t="s">
        <v>194</v>
      </c>
      <c r="C28" s="65">
        <v>1</v>
      </c>
      <c r="D28" s="66">
        <v>2009</v>
      </c>
      <c r="E28" s="65" t="s">
        <v>152</v>
      </c>
      <c r="F28" s="65" t="s">
        <v>152</v>
      </c>
      <c r="G28" s="49">
        <v>22701975</v>
      </c>
      <c r="H28" s="50">
        <f>(G28*0.079)+G28</f>
        <v>24495431.025</v>
      </c>
      <c r="I28" s="50">
        <v>3500000</v>
      </c>
      <c r="J28" s="67">
        <f>H28-I28</f>
        <v>20995431.025</v>
      </c>
    </row>
    <row r="29" spans="1:10" s="36" customFormat="1" ht="25.5">
      <c r="A29" s="78" t="s">
        <v>12</v>
      </c>
      <c r="B29" s="73" t="s">
        <v>194</v>
      </c>
      <c r="C29" s="65">
        <v>1</v>
      </c>
      <c r="D29" s="66">
        <v>2009</v>
      </c>
      <c r="E29" s="65" t="s">
        <v>153</v>
      </c>
      <c r="F29" s="65" t="s">
        <v>153</v>
      </c>
      <c r="G29" s="49">
        <v>22701975</v>
      </c>
      <c r="H29" s="50">
        <f>(G29*0.079)+G29</f>
        <v>24495431.025</v>
      </c>
      <c r="I29" s="50">
        <v>3500000</v>
      </c>
      <c r="J29" s="67">
        <f>H29-I29</f>
        <v>20995431.025</v>
      </c>
    </row>
    <row r="30" spans="1:10" s="36" customFormat="1" ht="12.75">
      <c r="A30" s="20" t="s">
        <v>193</v>
      </c>
      <c r="B30" s="20"/>
      <c r="C30" s="34">
        <f>+C31+C32+C33</f>
        <v>3</v>
      </c>
      <c r="D30" s="34"/>
      <c r="E30" s="34"/>
      <c r="F30" s="34"/>
      <c r="G30" s="35"/>
      <c r="H30" s="35"/>
      <c r="I30" s="35"/>
      <c r="J30" s="35">
        <f>+J31+J32+J33</f>
        <v>62986294.154</v>
      </c>
    </row>
    <row r="31" spans="1:10" s="36" customFormat="1" ht="12.75">
      <c r="A31" s="72" t="s">
        <v>14</v>
      </c>
      <c r="B31" s="73" t="s">
        <v>194</v>
      </c>
      <c r="C31" s="48">
        <v>1</v>
      </c>
      <c r="D31" s="66">
        <v>2009</v>
      </c>
      <c r="E31" s="65">
        <v>1191</v>
      </c>
      <c r="F31" s="66">
        <v>1191</v>
      </c>
      <c r="G31" s="49">
        <v>22701975</v>
      </c>
      <c r="H31" s="50">
        <f>(G31*0.079)+G31</f>
        <v>24495431.025</v>
      </c>
      <c r="I31" s="50">
        <v>3500000</v>
      </c>
      <c r="J31" s="67">
        <f>H31-I31</f>
        <v>20995431.025</v>
      </c>
    </row>
    <row r="32" spans="1:10" s="36" customFormat="1" ht="12.75">
      <c r="A32" s="72" t="s">
        <v>279</v>
      </c>
      <c r="B32" s="73" t="s">
        <v>194</v>
      </c>
      <c r="C32" s="48">
        <v>1</v>
      </c>
      <c r="D32" s="66">
        <v>2009</v>
      </c>
      <c r="E32" s="65" t="s">
        <v>280</v>
      </c>
      <c r="F32" s="66" t="s">
        <v>281</v>
      </c>
      <c r="G32" s="49">
        <v>22701975</v>
      </c>
      <c r="H32" s="50">
        <f>(G32*0.079)+G32</f>
        <v>24495431.025</v>
      </c>
      <c r="I32" s="50">
        <v>3500000</v>
      </c>
      <c r="J32" s="67">
        <f>H32-I32</f>
        <v>20995431.025</v>
      </c>
    </row>
    <row r="33" spans="1:10" s="36" customFormat="1" ht="12.75">
      <c r="A33" s="72" t="s">
        <v>279</v>
      </c>
      <c r="B33" s="73" t="s">
        <v>194</v>
      </c>
      <c r="C33" s="48">
        <v>1</v>
      </c>
      <c r="D33" s="66">
        <v>2008</v>
      </c>
      <c r="E33" s="65"/>
      <c r="F33" s="66" t="s">
        <v>282</v>
      </c>
      <c r="G33" s="49">
        <v>22701976</v>
      </c>
      <c r="H33" s="50">
        <f>(G33*0.079)+G33</f>
        <v>24495432.104</v>
      </c>
      <c r="I33" s="50">
        <v>3500000</v>
      </c>
      <c r="J33" s="67">
        <f>H33-I33</f>
        <v>20995432.104</v>
      </c>
    </row>
    <row r="34" spans="1:10" s="37" customFormat="1" ht="12.75">
      <c r="A34" s="20" t="s">
        <v>161</v>
      </c>
      <c r="B34" s="20"/>
      <c r="C34" s="34">
        <f>SUM(C35:C35)</f>
        <v>1</v>
      </c>
      <c r="D34" s="34"/>
      <c r="E34" s="34"/>
      <c r="F34" s="34"/>
      <c r="G34" s="35"/>
      <c r="H34" s="35"/>
      <c r="I34" s="35"/>
      <c r="J34" s="35">
        <f>SUM(J35:J35)</f>
        <v>24495431.025</v>
      </c>
    </row>
    <row r="35" spans="1:10" s="37" customFormat="1" ht="12.75">
      <c r="A35" s="46" t="s">
        <v>154</v>
      </c>
      <c r="B35" s="73" t="s">
        <v>194</v>
      </c>
      <c r="C35" s="48">
        <v>1</v>
      </c>
      <c r="D35" s="66">
        <v>2009</v>
      </c>
      <c r="E35" s="65">
        <v>1293</v>
      </c>
      <c r="F35" s="66">
        <v>1293</v>
      </c>
      <c r="G35" s="49">
        <v>22701975</v>
      </c>
      <c r="H35" s="50">
        <f>(G35*0.079)+G35</f>
        <v>24495431.025</v>
      </c>
      <c r="I35" s="50">
        <v>0</v>
      </c>
      <c r="J35" s="67">
        <f>H35-I35</f>
        <v>24495431.025</v>
      </c>
    </row>
    <row r="36" spans="1:10" s="36" customFormat="1" ht="12.75">
      <c r="A36" s="20" t="s">
        <v>162</v>
      </c>
      <c r="B36" s="20"/>
      <c r="C36" s="34">
        <f>SUM(C37:C38)</f>
        <v>2</v>
      </c>
      <c r="D36" s="34"/>
      <c r="E36" s="34"/>
      <c r="F36" s="34"/>
      <c r="G36" s="35"/>
      <c r="H36" s="35"/>
      <c r="I36" s="35"/>
      <c r="J36" s="35">
        <f>SUM(J37:J38)</f>
        <v>41990862.05</v>
      </c>
    </row>
    <row r="37" spans="1:10" s="36" customFormat="1" ht="12.75">
      <c r="A37" s="79" t="s">
        <v>60</v>
      </c>
      <c r="B37" s="73" t="s">
        <v>194</v>
      </c>
      <c r="C37" s="65">
        <v>1</v>
      </c>
      <c r="D37" s="66">
        <v>2006</v>
      </c>
      <c r="E37" s="65" t="s">
        <v>61</v>
      </c>
      <c r="F37" s="65" t="s">
        <v>61</v>
      </c>
      <c r="G37" s="49">
        <v>22701975</v>
      </c>
      <c r="H37" s="50">
        <f>(G37*0.079)+G37</f>
        <v>24495431.025</v>
      </c>
      <c r="I37" s="50">
        <v>3500000</v>
      </c>
      <c r="J37" s="67">
        <f>H37-I37</f>
        <v>20995431.025</v>
      </c>
    </row>
    <row r="38" spans="1:10" s="36" customFormat="1" ht="12.75">
      <c r="A38" s="79" t="s">
        <v>60</v>
      </c>
      <c r="B38" s="73" t="s">
        <v>194</v>
      </c>
      <c r="C38" s="65">
        <v>1</v>
      </c>
      <c r="D38" s="66">
        <v>2006</v>
      </c>
      <c r="E38" s="65" t="s">
        <v>62</v>
      </c>
      <c r="F38" s="65" t="s">
        <v>62</v>
      </c>
      <c r="G38" s="49">
        <v>22701975</v>
      </c>
      <c r="H38" s="50">
        <f>(G38*0.079)+G38</f>
        <v>24495431.025</v>
      </c>
      <c r="I38" s="50">
        <v>3500000</v>
      </c>
      <c r="J38" s="67">
        <f>H38-I38</f>
        <v>20995431.025</v>
      </c>
    </row>
    <row r="39" spans="1:10" s="36" customFormat="1" ht="12.75">
      <c r="A39" s="20" t="s">
        <v>163</v>
      </c>
      <c r="B39" s="20"/>
      <c r="C39" s="34">
        <f>SUM(C40:C41)</f>
        <v>2</v>
      </c>
      <c r="D39" s="34"/>
      <c r="E39" s="34"/>
      <c r="F39" s="34"/>
      <c r="G39" s="35"/>
      <c r="H39" s="35"/>
      <c r="I39" s="35"/>
      <c r="J39" s="35">
        <f>SUM(J40:J41)</f>
        <v>41990862.05</v>
      </c>
    </row>
    <row r="40" spans="1:10" s="36" customFormat="1" ht="13.5" customHeight="1">
      <c r="A40" s="72" t="s">
        <v>15</v>
      </c>
      <c r="B40" s="73" t="s">
        <v>194</v>
      </c>
      <c r="C40" s="48">
        <v>1</v>
      </c>
      <c r="D40" s="66">
        <v>2009</v>
      </c>
      <c r="E40" s="65">
        <v>1242</v>
      </c>
      <c r="F40" s="66">
        <v>1242</v>
      </c>
      <c r="G40" s="49">
        <v>22701975</v>
      </c>
      <c r="H40" s="50">
        <f>(G40*0.079)+G40</f>
        <v>24495431.025</v>
      </c>
      <c r="I40" s="50">
        <v>3500000</v>
      </c>
      <c r="J40" s="67">
        <f>H40-I40</f>
        <v>20995431.025</v>
      </c>
    </row>
    <row r="41" spans="1:10" s="36" customFormat="1" ht="12.75">
      <c r="A41" s="72" t="s">
        <v>15</v>
      </c>
      <c r="B41" s="73" t="s">
        <v>194</v>
      </c>
      <c r="C41" s="48">
        <v>1</v>
      </c>
      <c r="D41" s="66">
        <v>2009</v>
      </c>
      <c r="E41" s="65">
        <v>1297</v>
      </c>
      <c r="F41" s="66">
        <v>1297</v>
      </c>
      <c r="G41" s="49">
        <v>22701975</v>
      </c>
      <c r="H41" s="50">
        <f>(G41*0.079)+G41</f>
        <v>24495431.025</v>
      </c>
      <c r="I41" s="50">
        <v>3500000</v>
      </c>
      <c r="J41" s="67">
        <f>H41-I41</f>
        <v>20995431.025</v>
      </c>
    </row>
    <row r="42" spans="1:10" s="36" customFormat="1" ht="12.75">
      <c r="A42" s="20" t="s">
        <v>284</v>
      </c>
      <c r="B42" s="20"/>
      <c r="C42" s="34">
        <f>+C43</f>
        <v>1</v>
      </c>
      <c r="D42" s="34"/>
      <c r="E42" s="34"/>
      <c r="F42" s="34"/>
      <c r="G42" s="35"/>
      <c r="H42" s="35"/>
      <c r="I42" s="35"/>
      <c r="J42" s="35">
        <f>+J43</f>
        <v>20995431.025</v>
      </c>
    </row>
    <row r="43" spans="1:10" s="36" customFormat="1" ht="12.75">
      <c r="A43" s="72" t="s">
        <v>16</v>
      </c>
      <c r="B43" s="73" t="s">
        <v>194</v>
      </c>
      <c r="C43" s="48">
        <v>1</v>
      </c>
      <c r="D43" s="48">
        <v>2008</v>
      </c>
      <c r="E43" s="48">
        <v>490081</v>
      </c>
      <c r="F43" s="48">
        <v>1208</v>
      </c>
      <c r="G43" s="49">
        <v>22701975</v>
      </c>
      <c r="H43" s="50">
        <f>(G43*0.079)+G43</f>
        <v>24495431.025</v>
      </c>
      <c r="I43" s="50">
        <v>3500000</v>
      </c>
      <c r="J43" s="67">
        <f>H43-I43</f>
        <v>20995431.025</v>
      </c>
    </row>
    <row r="44" spans="1:10" s="36" customFormat="1" ht="12.75">
      <c r="A44" s="20" t="s">
        <v>164</v>
      </c>
      <c r="B44" s="20"/>
      <c r="C44" s="34">
        <f>+C45+C46</f>
        <v>2</v>
      </c>
      <c r="D44" s="34"/>
      <c r="E44" s="34"/>
      <c r="F44" s="34"/>
      <c r="G44" s="35"/>
      <c r="H44" s="35"/>
      <c r="I44" s="35"/>
      <c r="J44" s="35">
        <f>+J45+J46</f>
        <v>41990863.025</v>
      </c>
    </row>
    <row r="45" spans="1:10" s="36" customFormat="1" ht="12.75">
      <c r="A45" s="72" t="s">
        <v>16</v>
      </c>
      <c r="B45" s="73" t="s">
        <v>194</v>
      </c>
      <c r="C45" s="48">
        <v>1</v>
      </c>
      <c r="D45" s="48">
        <v>2009</v>
      </c>
      <c r="E45" s="48">
        <v>490141</v>
      </c>
      <c r="F45" s="48">
        <v>1294</v>
      </c>
      <c r="G45" s="49">
        <v>22701975</v>
      </c>
      <c r="H45" s="50">
        <f>(G45*0.079)+G45</f>
        <v>24495431.025</v>
      </c>
      <c r="I45" s="50">
        <v>3500000</v>
      </c>
      <c r="J45" s="67">
        <f>H45-I45</f>
        <v>20995431.025</v>
      </c>
    </row>
    <row r="46" spans="1:10" s="37" customFormat="1" ht="12.75">
      <c r="A46" s="72" t="s">
        <v>16</v>
      </c>
      <c r="B46" s="73" t="s">
        <v>194</v>
      </c>
      <c r="C46" s="48">
        <v>1</v>
      </c>
      <c r="D46" s="48">
        <v>2009</v>
      </c>
      <c r="E46" s="48">
        <v>490140</v>
      </c>
      <c r="F46" s="48">
        <v>1296</v>
      </c>
      <c r="G46" s="49">
        <v>22701975</v>
      </c>
      <c r="H46" s="50">
        <f>(G46*0.079)+G46</f>
        <v>24495431.025</v>
      </c>
      <c r="I46" s="50">
        <v>3500000</v>
      </c>
      <c r="J46" s="67">
        <v>20995432</v>
      </c>
    </row>
    <row r="47" spans="1:10" s="36" customFormat="1" ht="12.75">
      <c r="A47" s="20" t="s">
        <v>51</v>
      </c>
      <c r="B47" s="20"/>
      <c r="C47" s="34">
        <f>SUM(C48:C49)</f>
        <v>2</v>
      </c>
      <c r="D47" s="34"/>
      <c r="E47" s="34"/>
      <c r="F47" s="34"/>
      <c r="G47" s="35"/>
      <c r="H47" s="35"/>
      <c r="I47" s="35"/>
      <c r="J47" s="35">
        <f>SUM(J48:J49)</f>
        <v>22999475.844</v>
      </c>
    </row>
    <row r="48" spans="1:10" s="36" customFormat="1" ht="12.75">
      <c r="A48" s="63" t="s">
        <v>51</v>
      </c>
      <c r="B48" s="80" t="s">
        <v>52</v>
      </c>
      <c r="C48" s="48">
        <v>1</v>
      </c>
      <c r="D48" s="48">
        <v>2004</v>
      </c>
      <c r="E48" s="48"/>
      <c r="F48" s="48"/>
      <c r="G48" s="50">
        <v>13901518</v>
      </c>
      <c r="H48" s="50">
        <f>(G48*0.079)+G48</f>
        <v>14999737.922</v>
      </c>
      <c r="I48" s="50">
        <v>3500000</v>
      </c>
      <c r="J48" s="50">
        <f>H48-I48</f>
        <v>11499737.922</v>
      </c>
    </row>
    <row r="49" spans="1:10" s="36" customFormat="1" ht="12.75">
      <c r="A49" s="63" t="s">
        <v>51</v>
      </c>
      <c r="B49" s="80" t="s">
        <v>52</v>
      </c>
      <c r="C49" s="48">
        <v>1</v>
      </c>
      <c r="D49" s="48">
        <v>2004</v>
      </c>
      <c r="E49" s="48">
        <v>377323</v>
      </c>
      <c r="F49" s="48">
        <v>377323</v>
      </c>
      <c r="G49" s="50">
        <v>13901518</v>
      </c>
      <c r="H49" s="50">
        <f>(G49*0.079)+G49</f>
        <v>14999737.922</v>
      </c>
      <c r="I49" s="50">
        <v>3500000</v>
      </c>
      <c r="J49" s="50">
        <f>H49-I49</f>
        <v>11499737.922</v>
      </c>
    </row>
    <row r="50" spans="1:10" s="36" customFormat="1" ht="12.75">
      <c r="A50" s="20" t="s">
        <v>167</v>
      </c>
      <c r="B50" s="20"/>
      <c r="C50" s="34">
        <f>+C51</f>
        <v>1</v>
      </c>
      <c r="D50" s="34"/>
      <c r="E50" s="34"/>
      <c r="F50" s="34"/>
      <c r="G50" s="35"/>
      <c r="H50" s="35"/>
      <c r="I50" s="35"/>
      <c r="J50" s="35">
        <f>+J51</f>
        <v>20995431.025</v>
      </c>
    </row>
    <row r="51" spans="1:10" s="36" customFormat="1" ht="12.75">
      <c r="A51" s="46" t="s">
        <v>72</v>
      </c>
      <c r="B51" s="73" t="s">
        <v>194</v>
      </c>
      <c r="C51" s="69">
        <v>1</v>
      </c>
      <c r="D51" s="70">
        <v>2007</v>
      </c>
      <c r="E51" s="69">
        <v>1148</v>
      </c>
      <c r="F51" s="71" t="s">
        <v>73</v>
      </c>
      <c r="G51" s="49">
        <v>22701975</v>
      </c>
      <c r="H51" s="50">
        <f>(G51*0.079)+G51</f>
        <v>24495431.025</v>
      </c>
      <c r="I51" s="50">
        <v>3500000</v>
      </c>
      <c r="J51" s="67">
        <f>H51-I51</f>
        <v>20995431.025</v>
      </c>
    </row>
    <row r="52" spans="1:10" s="36" customFormat="1" ht="12.75">
      <c r="A52" s="20" t="s">
        <v>168</v>
      </c>
      <c r="B52" s="20"/>
      <c r="C52" s="34">
        <f>SUM(C53:C64)</f>
        <v>12</v>
      </c>
      <c r="D52" s="34"/>
      <c r="E52" s="34"/>
      <c r="F52" s="34"/>
      <c r="G52" s="35"/>
      <c r="H52" s="35"/>
      <c r="I52" s="35"/>
      <c r="J52" s="35">
        <f>SUM(J53:J64)</f>
        <v>231869156.37500003</v>
      </c>
    </row>
    <row r="53" spans="1:10" s="36" customFormat="1" ht="12.75">
      <c r="A53" s="46" t="s">
        <v>18</v>
      </c>
      <c r="B53" s="73" t="s">
        <v>194</v>
      </c>
      <c r="C53" s="69">
        <v>1</v>
      </c>
      <c r="D53" s="70">
        <v>2007</v>
      </c>
      <c r="E53" s="69">
        <v>1116</v>
      </c>
      <c r="F53" s="71" t="s">
        <v>74</v>
      </c>
      <c r="G53" s="49">
        <v>22701975</v>
      </c>
      <c r="H53" s="50">
        <f aca="true" t="shared" si="0" ref="H53:H64">(G53*0.079)+G53</f>
        <v>24495431.025</v>
      </c>
      <c r="I53" s="50">
        <v>3500000</v>
      </c>
      <c r="J53" s="67">
        <f>+H53-I53</f>
        <v>20995431.025</v>
      </c>
    </row>
    <row r="54" spans="1:10" s="36" customFormat="1" ht="12.75">
      <c r="A54" s="46" t="s">
        <v>18</v>
      </c>
      <c r="B54" s="64" t="s">
        <v>288</v>
      </c>
      <c r="C54" s="69">
        <v>1</v>
      </c>
      <c r="D54" s="70">
        <v>2005</v>
      </c>
      <c r="E54" s="69">
        <v>1096</v>
      </c>
      <c r="F54" s="71" t="s">
        <v>55</v>
      </c>
      <c r="G54" s="50">
        <v>23982725</v>
      </c>
      <c r="H54" s="50">
        <f t="shared" si="0"/>
        <v>25877360.275</v>
      </c>
      <c r="I54" s="50">
        <v>7000000</v>
      </c>
      <c r="J54" s="67">
        <f>H54-I54</f>
        <v>18877360.275</v>
      </c>
    </row>
    <row r="55" spans="1:10" s="36" customFormat="1" ht="12.75">
      <c r="A55" s="46" t="s">
        <v>18</v>
      </c>
      <c r="B55" s="64" t="s">
        <v>288</v>
      </c>
      <c r="C55" s="69">
        <v>1</v>
      </c>
      <c r="D55" s="70">
        <v>2005</v>
      </c>
      <c r="E55" s="69">
        <v>1095</v>
      </c>
      <c r="F55" s="71" t="s">
        <v>56</v>
      </c>
      <c r="G55" s="50">
        <v>23982725</v>
      </c>
      <c r="H55" s="50">
        <f t="shared" si="0"/>
        <v>25877360.275</v>
      </c>
      <c r="I55" s="50">
        <v>7000000</v>
      </c>
      <c r="J55" s="67">
        <f>H55-I55</f>
        <v>18877360.275</v>
      </c>
    </row>
    <row r="56" spans="1:10" s="36" customFormat="1" ht="12.75">
      <c r="A56" s="46" t="s">
        <v>18</v>
      </c>
      <c r="B56" s="73" t="s">
        <v>194</v>
      </c>
      <c r="C56" s="69">
        <v>1</v>
      </c>
      <c r="D56" s="70">
        <v>2007</v>
      </c>
      <c r="E56" s="69">
        <v>1126</v>
      </c>
      <c r="F56" s="71" t="s">
        <v>75</v>
      </c>
      <c r="G56" s="49">
        <v>22701975</v>
      </c>
      <c r="H56" s="50">
        <f t="shared" si="0"/>
        <v>24495431.025</v>
      </c>
      <c r="I56" s="50">
        <v>3500000</v>
      </c>
      <c r="J56" s="67">
        <f>H56-I56</f>
        <v>20995431.025</v>
      </c>
    </row>
    <row r="57" spans="1:10" s="36" customFormat="1" ht="12.75">
      <c r="A57" s="46" t="s">
        <v>18</v>
      </c>
      <c r="B57" s="73" t="s">
        <v>194</v>
      </c>
      <c r="C57" s="69">
        <v>1</v>
      </c>
      <c r="D57" s="70">
        <v>2007</v>
      </c>
      <c r="E57" s="69">
        <v>1127</v>
      </c>
      <c r="F57" s="71" t="s">
        <v>76</v>
      </c>
      <c r="G57" s="49">
        <v>22701975</v>
      </c>
      <c r="H57" s="50">
        <f t="shared" si="0"/>
        <v>24495431.025</v>
      </c>
      <c r="I57" s="50">
        <v>3500000</v>
      </c>
      <c r="J57" s="67">
        <f>H57-I57</f>
        <v>20995431.025</v>
      </c>
    </row>
    <row r="58" spans="1:10" s="36" customFormat="1" ht="12.75">
      <c r="A58" s="46" t="s">
        <v>18</v>
      </c>
      <c r="B58" s="64" t="s">
        <v>191</v>
      </c>
      <c r="C58" s="76">
        <v>1</v>
      </c>
      <c r="D58" s="77">
        <v>2007</v>
      </c>
      <c r="E58" s="65">
        <v>1129</v>
      </c>
      <c r="F58" s="77">
        <v>1129</v>
      </c>
      <c r="G58" s="49">
        <v>13668600</v>
      </c>
      <c r="H58" s="50">
        <f t="shared" si="0"/>
        <v>14748419.4</v>
      </c>
      <c r="I58" s="50">
        <v>3700000</v>
      </c>
      <c r="J58" s="67">
        <f>+H58-I58</f>
        <v>11048419.4</v>
      </c>
    </row>
    <row r="59" spans="1:10" s="36" customFormat="1" ht="12.75">
      <c r="A59" s="46" t="s">
        <v>18</v>
      </c>
      <c r="B59" s="64" t="s">
        <v>191</v>
      </c>
      <c r="C59" s="76">
        <v>1</v>
      </c>
      <c r="D59" s="77">
        <v>2007</v>
      </c>
      <c r="E59" s="65">
        <v>1130</v>
      </c>
      <c r="F59" s="77">
        <v>1130</v>
      </c>
      <c r="G59" s="49">
        <v>13668600</v>
      </c>
      <c r="H59" s="50">
        <f t="shared" si="0"/>
        <v>14748419.4</v>
      </c>
      <c r="I59" s="50">
        <v>3700000</v>
      </c>
      <c r="J59" s="67">
        <f>+H59-I59</f>
        <v>11048419.4</v>
      </c>
    </row>
    <row r="60" spans="1:10" s="36" customFormat="1" ht="12.75">
      <c r="A60" s="46" t="s">
        <v>18</v>
      </c>
      <c r="B60" s="73" t="s">
        <v>194</v>
      </c>
      <c r="C60" s="69">
        <v>1</v>
      </c>
      <c r="D60" s="70">
        <v>2007</v>
      </c>
      <c r="E60" s="69">
        <v>1131</v>
      </c>
      <c r="F60" s="71" t="s">
        <v>77</v>
      </c>
      <c r="G60" s="49">
        <v>22701975</v>
      </c>
      <c r="H60" s="50">
        <f t="shared" si="0"/>
        <v>24495431.025</v>
      </c>
      <c r="I60" s="50">
        <v>3500000</v>
      </c>
      <c r="J60" s="67">
        <f>H60-I60</f>
        <v>20995431.025</v>
      </c>
    </row>
    <row r="61" spans="1:10" s="36" customFormat="1" ht="12.75">
      <c r="A61" s="46" t="s">
        <v>18</v>
      </c>
      <c r="B61" s="64" t="s">
        <v>78</v>
      </c>
      <c r="C61" s="69">
        <v>1</v>
      </c>
      <c r="D61" s="70">
        <v>2007</v>
      </c>
      <c r="E61" s="69">
        <v>1152</v>
      </c>
      <c r="F61" s="71" t="s">
        <v>79</v>
      </c>
      <c r="G61" s="50">
        <v>29838750</v>
      </c>
      <c r="H61" s="67">
        <f t="shared" si="0"/>
        <v>32196011.25</v>
      </c>
      <c r="I61" s="67">
        <v>4200000</v>
      </c>
      <c r="J61" s="67">
        <f>H61-I61</f>
        <v>27996011.25</v>
      </c>
    </row>
    <row r="62" spans="1:10" s="36" customFormat="1" ht="12.75">
      <c r="A62" s="46" t="s">
        <v>18</v>
      </c>
      <c r="B62" s="64" t="s">
        <v>78</v>
      </c>
      <c r="C62" s="69">
        <v>1</v>
      </c>
      <c r="D62" s="70">
        <v>2007</v>
      </c>
      <c r="E62" s="69">
        <v>1154</v>
      </c>
      <c r="F62" s="71" t="s">
        <v>80</v>
      </c>
      <c r="G62" s="50">
        <v>29838750</v>
      </c>
      <c r="H62" s="67">
        <f t="shared" si="0"/>
        <v>32196011.25</v>
      </c>
      <c r="I62" s="67">
        <v>4200000</v>
      </c>
      <c r="J62" s="67">
        <f>H62-I62</f>
        <v>27996011.25</v>
      </c>
    </row>
    <row r="63" spans="1:10" s="36" customFormat="1" ht="12.75">
      <c r="A63" s="46" t="s">
        <v>18</v>
      </c>
      <c r="B63" s="73" t="s">
        <v>194</v>
      </c>
      <c r="C63" s="69">
        <v>1</v>
      </c>
      <c r="D63" s="70">
        <v>2008</v>
      </c>
      <c r="E63" s="69">
        <v>1210</v>
      </c>
      <c r="F63" s="71" t="s">
        <v>98</v>
      </c>
      <c r="G63" s="50">
        <v>22701975</v>
      </c>
      <c r="H63" s="50">
        <f t="shared" si="0"/>
        <v>24495431.025</v>
      </c>
      <c r="I63" s="50">
        <v>3500000</v>
      </c>
      <c r="J63" s="67">
        <f>H63-I63</f>
        <v>20995431.025</v>
      </c>
    </row>
    <row r="64" spans="1:18" s="83" customFormat="1" ht="24.75" customHeight="1">
      <c r="A64" s="46" t="s">
        <v>18</v>
      </c>
      <c r="B64" s="64" t="s">
        <v>191</v>
      </c>
      <c r="C64" s="76">
        <v>1</v>
      </c>
      <c r="D64" s="77">
        <v>2007</v>
      </c>
      <c r="E64" s="65">
        <v>1451</v>
      </c>
      <c r="F64" s="77">
        <v>1451</v>
      </c>
      <c r="G64" s="49">
        <v>13668600</v>
      </c>
      <c r="H64" s="50">
        <f t="shared" si="0"/>
        <v>14748419.4</v>
      </c>
      <c r="I64" s="50">
        <v>3700000</v>
      </c>
      <c r="J64" s="67">
        <f>+H64-I64</f>
        <v>11048419.4</v>
      </c>
      <c r="K64" s="36"/>
      <c r="L64" s="36"/>
      <c r="M64" s="82"/>
      <c r="N64" s="82"/>
      <c r="O64" s="82"/>
      <c r="P64" s="82"/>
      <c r="Q64" s="82"/>
      <c r="R64" s="82"/>
    </row>
    <row r="65" spans="1:18" s="83" customFormat="1" ht="12.75">
      <c r="A65" s="38" t="s">
        <v>206</v>
      </c>
      <c r="B65" s="38"/>
      <c r="C65" s="39">
        <f>+C66+C69+C73+C81+C84+C91+C93+C99</f>
        <v>27</v>
      </c>
      <c r="D65" s="40"/>
      <c r="E65" s="40"/>
      <c r="F65" s="39"/>
      <c r="G65" s="40"/>
      <c r="H65" s="40"/>
      <c r="I65" s="40"/>
      <c r="J65" s="41">
        <f>+J66+J69+J73+J81+J84+J91+J93+J99</f>
        <v>111752355.375</v>
      </c>
      <c r="K65" s="36"/>
      <c r="L65" s="36"/>
      <c r="M65" s="82"/>
      <c r="N65" s="82"/>
      <c r="O65" s="82"/>
      <c r="P65" s="82"/>
      <c r="Q65" s="82"/>
      <c r="R65" s="82"/>
    </row>
    <row r="66" spans="1:10" s="36" customFormat="1" ht="12.75">
      <c r="A66" s="20" t="s">
        <v>208</v>
      </c>
      <c r="B66" s="20"/>
      <c r="C66" s="31">
        <v>2</v>
      </c>
      <c r="D66" s="20"/>
      <c r="E66" s="20"/>
      <c r="F66" s="20"/>
      <c r="G66" s="20"/>
      <c r="H66" s="20"/>
      <c r="I66" s="20"/>
      <c r="J66" s="20">
        <f>+J68+J67</f>
        <v>22096838.8</v>
      </c>
    </row>
    <row r="67" spans="1:10" s="36" customFormat="1" ht="12.75">
      <c r="A67" s="84" t="s">
        <v>213</v>
      </c>
      <c r="B67" s="84" t="s">
        <v>191</v>
      </c>
      <c r="C67" s="85">
        <v>1</v>
      </c>
      <c r="D67" s="65" t="s">
        <v>210</v>
      </c>
      <c r="E67" s="77" t="s">
        <v>211</v>
      </c>
      <c r="F67" s="65" t="s">
        <v>211</v>
      </c>
      <c r="G67" s="49">
        <v>13668600</v>
      </c>
      <c r="H67" s="50">
        <f>(G67*0.079)+G67</f>
        <v>14748419.4</v>
      </c>
      <c r="I67" s="50">
        <v>3700000</v>
      </c>
      <c r="J67" s="67">
        <f>+H67-I67</f>
        <v>11048419.4</v>
      </c>
    </row>
    <row r="68" spans="1:10" s="36" customFormat="1" ht="12.75">
      <c r="A68" s="84" t="s">
        <v>213</v>
      </c>
      <c r="B68" s="84" t="s">
        <v>209</v>
      </c>
      <c r="C68" s="85">
        <v>1</v>
      </c>
      <c r="D68" s="65" t="s">
        <v>210</v>
      </c>
      <c r="E68" s="77" t="s">
        <v>212</v>
      </c>
      <c r="F68" s="65" t="s">
        <v>212</v>
      </c>
      <c r="G68" s="49">
        <v>13668600</v>
      </c>
      <c r="H68" s="50">
        <f>(G68*0.079)+G68</f>
        <v>14748419.4</v>
      </c>
      <c r="I68" s="50">
        <v>3700000</v>
      </c>
      <c r="J68" s="67">
        <f>+H68-I68</f>
        <v>11048419.4</v>
      </c>
    </row>
    <row r="69" spans="1:10" s="36" customFormat="1" ht="12.75">
      <c r="A69" s="20" t="s">
        <v>169</v>
      </c>
      <c r="B69" s="20"/>
      <c r="C69" s="34">
        <f>SUM(C70:C72)</f>
        <v>3</v>
      </c>
      <c r="D69" s="34"/>
      <c r="E69" s="34"/>
      <c r="F69" s="34"/>
      <c r="G69" s="35"/>
      <c r="H69" s="35"/>
      <c r="I69" s="35"/>
      <c r="J69" s="35">
        <f>SUM(J70:J72)</f>
        <v>8812002</v>
      </c>
    </row>
    <row r="70" spans="1:10" s="36" customFormat="1" ht="12.75">
      <c r="A70" s="84" t="s">
        <v>50</v>
      </c>
      <c r="B70" s="47" t="s">
        <v>190</v>
      </c>
      <c r="C70" s="76">
        <v>1</v>
      </c>
      <c r="D70" s="77">
        <v>2009</v>
      </c>
      <c r="E70" s="65">
        <v>1271</v>
      </c>
      <c r="F70" s="77">
        <v>1271</v>
      </c>
      <c r="G70" s="49">
        <v>2722275</v>
      </c>
      <c r="H70" s="50">
        <v>2937334</v>
      </c>
      <c r="I70" s="50">
        <v>0</v>
      </c>
      <c r="J70" s="67">
        <f>H70-I70</f>
        <v>2937334</v>
      </c>
    </row>
    <row r="71" spans="1:10" s="37" customFormat="1" ht="12.75">
      <c r="A71" s="84" t="s">
        <v>50</v>
      </c>
      <c r="B71" s="47" t="s">
        <v>190</v>
      </c>
      <c r="C71" s="76">
        <v>1</v>
      </c>
      <c r="D71" s="77">
        <v>2009</v>
      </c>
      <c r="E71" s="65">
        <v>1317</v>
      </c>
      <c r="F71" s="77">
        <v>1317</v>
      </c>
      <c r="G71" s="49">
        <v>2722275</v>
      </c>
      <c r="H71" s="50">
        <v>2937334</v>
      </c>
      <c r="I71" s="50">
        <v>0</v>
      </c>
      <c r="J71" s="67">
        <f>H71-I71</f>
        <v>2937334</v>
      </c>
    </row>
    <row r="72" spans="1:10" s="37" customFormat="1" ht="12.75">
      <c r="A72" s="84" t="s">
        <v>50</v>
      </c>
      <c r="B72" s="47" t="s">
        <v>190</v>
      </c>
      <c r="C72" s="76">
        <v>1</v>
      </c>
      <c r="D72" s="77">
        <v>2009</v>
      </c>
      <c r="E72" s="65">
        <v>1351</v>
      </c>
      <c r="F72" s="77">
        <v>1351</v>
      </c>
      <c r="G72" s="49">
        <v>2722275</v>
      </c>
      <c r="H72" s="50">
        <v>2937334</v>
      </c>
      <c r="I72" s="50">
        <v>0</v>
      </c>
      <c r="J72" s="67">
        <f>H72-I72</f>
        <v>2937334</v>
      </c>
    </row>
    <row r="73" spans="1:10" s="37" customFormat="1" ht="12.75">
      <c r="A73" s="20" t="s">
        <v>165</v>
      </c>
      <c r="B73" s="20"/>
      <c r="C73" s="34">
        <f>SUM(C74:C80)</f>
        <v>7</v>
      </c>
      <c r="D73" s="34"/>
      <c r="E73" s="34"/>
      <c r="F73" s="34"/>
      <c r="G73" s="35"/>
      <c r="H73" s="35"/>
      <c r="I73" s="35"/>
      <c r="J73" s="35">
        <f>SUM(J74:J80)</f>
        <v>28672425.575000003</v>
      </c>
    </row>
    <row r="74" spans="1:10" s="37" customFormat="1" ht="12.75">
      <c r="A74" s="63" t="s">
        <v>50</v>
      </c>
      <c r="B74" s="64" t="s">
        <v>191</v>
      </c>
      <c r="C74" s="76">
        <v>1</v>
      </c>
      <c r="D74" s="77">
        <v>2007</v>
      </c>
      <c r="E74" s="65">
        <v>1110</v>
      </c>
      <c r="F74" s="77">
        <v>1110</v>
      </c>
      <c r="G74" s="49">
        <v>13668600</v>
      </c>
      <c r="H74" s="50">
        <f>(G74*0.079)+G74</f>
        <v>14748419.4</v>
      </c>
      <c r="I74" s="50">
        <v>3700000</v>
      </c>
      <c r="J74" s="67">
        <f>+H74-I74</f>
        <v>11048419.4</v>
      </c>
    </row>
    <row r="75" spans="1:10" s="1" customFormat="1" ht="15">
      <c r="A75" s="63" t="s">
        <v>50</v>
      </c>
      <c r="B75" s="47" t="s">
        <v>190</v>
      </c>
      <c r="C75" s="76">
        <v>1</v>
      </c>
      <c r="D75" s="77">
        <v>2009</v>
      </c>
      <c r="E75" s="65">
        <v>1060</v>
      </c>
      <c r="F75" s="77">
        <v>1060</v>
      </c>
      <c r="G75" s="49">
        <v>2722275</v>
      </c>
      <c r="H75" s="50">
        <v>2937334</v>
      </c>
      <c r="I75" s="50">
        <v>0</v>
      </c>
      <c r="J75" s="67">
        <f aca="true" t="shared" si="1" ref="J75:J80">H75-I75</f>
        <v>2937334</v>
      </c>
    </row>
    <row r="76" spans="1:10" s="1" customFormat="1" ht="15">
      <c r="A76" s="63" t="s">
        <v>50</v>
      </c>
      <c r="B76" s="47" t="s">
        <v>190</v>
      </c>
      <c r="C76" s="76">
        <v>1</v>
      </c>
      <c r="D76" s="77">
        <v>2009</v>
      </c>
      <c r="E76" s="65">
        <v>1090</v>
      </c>
      <c r="F76" s="77">
        <v>1090</v>
      </c>
      <c r="G76" s="49">
        <v>2722275</v>
      </c>
      <c r="H76" s="50">
        <v>2937334</v>
      </c>
      <c r="I76" s="50">
        <v>0</v>
      </c>
      <c r="J76" s="67">
        <f t="shared" si="1"/>
        <v>2937334</v>
      </c>
    </row>
    <row r="77" spans="1:10" s="1" customFormat="1" ht="15">
      <c r="A77" s="63" t="s">
        <v>50</v>
      </c>
      <c r="B77" s="47" t="s">
        <v>190</v>
      </c>
      <c r="C77" s="76">
        <v>1</v>
      </c>
      <c r="D77" s="77">
        <v>2009</v>
      </c>
      <c r="E77" s="65">
        <v>1217</v>
      </c>
      <c r="F77" s="77">
        <v>1217</v>
      </c>
      <c r="G77" s="49">
        <v>2722275</v>
      </c>
      <c r="H77" s="50">
        <v>2937334</v>
      </c>
      <c r="I77" s="50">
        <v>0</v>
      </c>
      <c r="J77" s="67">
        <f t="shared" si="1"/>
        <v>2937334</v>
      </c>
    </row>
    <row r="78" spans="1:10" s="36" customFormat="1" ht="12.75">
      <c r="A78" s="63" t="s">
        <v>50</v>
      </c>
      <c r="B78" s="63" t="s">
        <v>190</v>
      </c>
      <c r="C78" s="108">
        <v>1</v>
      </c>
      <c r="D78" s="77">
        <v>2009</v>
      </c>
      <c r="E78" s="65">
        <v>1226</v>
      </c>
      <c r="F78" s="77">
        <v>1226</v>
      </c>
      <c r="G78" s="49">
        <v>2722275</v>
      </c>
      <c r="H78" s="50">
        <f>(G78*0.079)+G78</f>
        <v>2937334.725</v>
      </c>
      <c r="I78" s="50">
        <v>0</v>
      </c>
      <c r="J78" s="67">
        <f t="shared" si="1"/>
        <v>2937334.725</v>
      </c>
    </row>
    <row r="79" spans="1:10" s="36" customFormat="1" ht="12.75">
      <c r="A79" s="63" t="s">
        <v>50</v>
      </c>
      <c r="B79" s="63" t="s">
        <v>190</v>
      </c>
      <c r="C79" s="108">
        <v>1</v>
      </c>
      <c r="D79" s="77">
        <v>2009</v>
      </c>
      <c r="E79" s="65">
        <v>1223</v>
      </c>
      <c r="F79" s="77">
        <v>1223</v>
      </c>
      <c r="G79" s="49">
        <v>2722275</v>
      </c>
      <c r="H79" s="50">
        <f>(G79*0.079)+G79</f>
        <v>2937334.725</v>
      </c>
      <c r="I79" s="50">
        <v>0</v>
      </c>
      <c r="J79" s="67">
        <f t="shared" si="1"/>
        <v>2937334.725</v>
      </c>
    </row>
    <row r="80" spans="1:10" s="36" customFormat="1" ht="12.75">
      <c r="A80" s="63" t="s">
        <v>50</v>
      </c>
      <c r="B80" s="63" t="s">
        <v>190</v>
      </c>
      <c r="C80" s="108">
        <v>1</v>
      </c>
      <c r="D80" s="77">
        <v>2009</v>
      </c>
      <c r="E80" s="65">
        <v>999</v>
      </c>
      <c r="F80" s="77">
        <v>999</v>
      </c>
      <c r="G80" s="49">
        <v>2722275</v>
      </c>
      <c r="H80" s="50">
        <f>(G80*0.079)+G80</f>
        <v>2937334.725</v>
      </c>
      <c r="I80" s="50">
        <v>0</v>
      </c>
      <c r="J80" s="67">
        <f t="shared" si="1"/>
        <v>2937334.725</v>
      </c>
    </row>
    <row r="81" spans="1:10" s="36" customFormat="1" ht="12.75">
      <c r="A81" s="20" t="s">
        <v>166</v>
      </c>
      <c r="B81" s="20"/>
      <c r="C81" s="34">
        <f>+C82+C83</f>
        <v>2</v>
      </c>
      <c r="D81" s="34"/>
      <c r="E81" s="34"/>
      <c r="F81" s="34"/>
      <c r="G81" s="35"/>
      <c r="H81" s="35"/>
      <c r="I81" s="35"/>
      <c r="J81" s="35">
        <f>+J82+J83</f>
        <v>13985753</v>
      </c>
    </row>
    <row r="82" spans="1:10" s="37" customFormat="1" ht="12.75">
      <c r="A82" s="46" t="s">
        <v>50</v>
      </c>
      <c r="B82" s="47" t="s">
        <v>190</v>
      </c>
      <c r="C82" s="76">
        <v>1</v>
      </c>
      <c r="D82" s="77">
        <v>2003</v>
      </c>
      <c r="E82" s="65">
        <v>975</v>
      </c>
      <c r="F82" s="77">
        <v>975</v>
      </c>
      <c r="G82" s="49">
        <v>2722275</v>
      </c>
      <c r="H82" s="50">
        <v>2937334</v>
      </c>
      <c r="I82" s="50">
        <v>0</v>
      </c>
      <c r="J82" s="67">
        <f>H82-I82</f>
        <v>2937334</v>
      </c>
    </row>
    <row r="83" spans="1:10" s="37" customFormat="1" ht="12.75">
      <c r="A83" s="46" t="s">
        <v>50</v>
      </c>
      <c r="B83" s="64" t="s">
        <v>191</v>
      </c>
      <c r="C83" s="48">
        <v>1</v>
      </c>
      <c r="D83" s="65">
        <v>2005</v>
      </c>
      <c r="E83" s="65">
        <v>1068</v>
      </c>
      <c r="F83" s="65">
        <v>1068</v>
      </c>
      <c r="G83" s="49">
        <v>13668600</v>
      </c>
      <c r="H83" s="50">
        <v>14748419</v>
      </c>
      <c r="I83" s="50">
        <v>3700000</v>
      </c>
      <c r="J83" s="50">
        <f>H83-I83</f>
        <v>11048419</v>
      </c>
    </row>
    <row r="84" spans="1:10" s="37" customFormat="1" ht="12.75">
      <c r="A84" s="20" t="s">
        <v>162</v>
      </c>
      <c r="B84" s="20"/>
      <c r="C84" s="34">
        <f>SUM(C85:C90)</f>
        <v>6</v>
      </c>
      <c r="D84" s="34"/>
      <c r="E84" s="34"/>
      <c r="F84" s="34"/>
      <c r="G84" s="35"/>
      <c r="H84" s="35"/>
      <c r="I84" s="35"/>
      <c r="J84" s="35">
        <f>SUM(J85:J90)</f>
        <v>17624004</v>
      </c>
    </row>
    <row r="85" spans="1:10" s="37" customFormat="1" ht="12.75">
      <c r="A85" s="79" t="s">
        <v>50</v>
      </c>
      <c r="B85" s="47" t="s">
        <v>190</v>
      </c>
      <c r="C85" s="65">
        <v>1</v>
      </c>
      <c r="D85" s="70">
        <v>2001</v>
      </c>
      <c r="E85" s="69" t="s">
        <v>254</v>
      </c>
      <c r="F85" s="71" t="s">
        <v>47</v>
      </c>
      <c r="G85" s="49">
        <v>2722275</v>
      </c>
      <c r="H85" s="50">
        <v>2937334</v>
      </c>
      <c r="I85" s="50">
        <v>0</v>
      </c>
      <c r="J85" s="67">
        <f aca="true" t="shared" si="2" ref="J85:J90">H85-I85</f>
        <v>2937334</v>
      </c>
    </row>
    <row r="86" spans="1:10" s="37" customFormat="1" ht="12.75">
      <c r="A86" s="79" t="s">
        <v>50</v>
      </c>
      <c r="B86" s="47" t="s">
        <v>190</v>
      </c>
      <c r="C86" s="65">
        <v>1</v>
      </c>
      <c r="D86" s="70">
        <v>2003</v>
      </c>
      <c r="E86" s="69" t="s">
        <v>253</v>
      </c>
      <c r="F86" s="71" t="s">
        <v>48</v>
      </c>
      <c r="G86" s="49">
        <v>2722275</v>
      </c>
      <c r="H86" s="50">
        <v>2937334</v>
      </c>
      <c r="I86" s="50">
        <v>0</v>
      </c>
      <c r="J86" s="67">
        <f t="shared" si="2"/>
        <v>2937334</v>
      </c>
    </row>
    <row r="87" spans="1:10" s="37" customFormat="1" ht="12.75">
      <c r="A87" s="79" t="s">
        <v>50</v>
      </c>
      <c r="B87" s="47" t="s">
        <v>190</v>
      </c>
      <c r="C87" s="65">
        <v>1</v>
      </c>
      <c r="D87" s="70">
        <v>2003</v>
      </c>
      <c r="E87" s="69" t="s">
        <v>252</v>
      </c>
      <c r="F87" s="71" t="s">
        <v>49</v>
      </c>
      <c r="G87" s="49">
        <v>2722275</v>
      </c>
      <c r="H87" s="50">
        <v>2937334</v>
      </c>
      <c r="I87" s="50">
        <v>0</v>
      </c>
      <c r="J87" s="67">
        <f t="shared" si="2"/>
        <v>2937334</v>
      </c>
    </row>
    <row r="88" spans="1:10" s="36" customFormat="1" ht="12.75">
      <c r="A88" s="79" t="s">
        <v>50</v>
      </c>
      <c r="B88" s="47" t="s">
        <v>190</v>
      </c>
      <c r="C88" s="65">
        <v>1</v>
      </c>
      <c r="D88" s="70">
        <v>2006</v>
      </c>
      <c r="E88" s="69" t="s">
        <v>63</v>
      </c>
      <c r="F88" s="71" t="s">
        <v>63</v>
      </c>
      <c r="G88" s="49">
        <v>2722275</v>
      </c>
      <c r="H88" s="50">
        <v>2937334</v>
      </c>
      <c r="I88" s="50">
        <v>0</v>
      </c>
      <c r="J88" s="67">
        <f t="shared" si="2"/>
        <v>2937334</v>
      </c>
    </row>
    <row r="89" spans="1:10" s="36" customFormat="1" ht="12.75">
      <c r="A89" s="79" t="s">
        <v>50</v>
      </c>
      <c r="B89" s="47" t="s">
        <v>190</v>
      </c>
      <c r="C89" s="65">
        <v>1</v>
      </c>
      <c r="D89" s="70">
        <v>2009</v>
      </c>
      <c r="E89" s="69" t="s">
        <v>255</v>
      </c>
      <c r="F89" s="71" t="s">
        <v>155</v>
      </c>
      <c r="G89" s="49">
        <v>2722275</v>
      </c>
      <c r="H89" s="50">
        <v>2937334</v>
      </c>
      <c r="I89" s="50">
        <v>0</v>
      </c>
      <c r="J89" s="67">
        <f t="shared" si="2"/>
        <v>2937334</v>
      </c>
    </row>
    <row r="90" spans="1:10" s="42" customFormat="1" ht="12.75">
      <c r="A90" s="79" t="s">
        <v>50</v>
      </c>
      <c r="B90" s="47" t="s">
        <v>190</v>
      </c>
      <c r="C90" s="65">
        <v>1</v>
      </c>
      <c r="D90" s="70">
        <v>2009</v>
      </c>
      <c r="E90" s="69" t="s">
        <v>256</v>
      </c>
      <c r="F90" s="71" t="s">
        <v>156</v>
      </c>
      <c r="G90" s="49">
        <v>2722275</v>
      </c>
      <c r="H90" s="50">
        <v>2937334</v>
      </c>
      <c r="I90" s="50">
        <v>0</v>
      </c>
      <c r="J90" s="67">
        <f t="shared" si="2"/>
        <v>2937334</v>
      </c>
    </row>
    <row r="91" spans="1:11" s="36" customFormat="1" ht="12.75">
      <c r="A91" s="20" t="s">
        <v>198</v>
      </c>
      <c r="B91" s="20"/>
      <c r="C91" s="34">
        <f>SUM(C92:C92)</f>
        <v>1</v>
      </c>
      <c r="D91" s="34"/>
      <c r="E91" s="34"/>
      <c r="F91" s="34"/>
      <c r="G91" s="35"/>
      <c r="H91" s="35"/>
      <c r="I91" s="35"/>
      <c r="J91" s="35">
        <f>SUM(J92:J92)</f>
        <v>2937334</v>
      </c>
      <c r="K91" s="110"/>
    </row>
    <row r="92" spans="1:10" s="36" customFormat="1" ht="12.75">
      <c r="A92" s="72" t="s">
        <v>54</v>
      </c>
      <c r="B92" s="47" t="s">
        <v>190</v>
      </c>
      <c r="C92" s="76">
        <v>1</v>
      </c>
      <c r="D92" s="77">
        <v>2005</v>
      </c>
      <c r="E92" s="65">
        <v>1087</v>
      </c>
      <c r="F92" s="77">
        <v>1087</v>
      </c>
      <c r="G92" s="49">
        <v>2722275</v>
      </c>
      <c r="H92" s="50">
        <v>2937334</v>
      </c>
      <c r="I92" s="50">
        <v>0</v>
      </c>
      <c r="J92" s="67">
        <f>H92-I92</f>
        <v>2937334</v>
      </c>
    </row>
    <row r="93" spans="1:10" s="36" customFormat="1" ht="12.75">
      <c r="A93" s="20" t="s">
        <v>170</v>
      </c>
      <c r="B93" s="20"/>
      <c r="C93" s="34">
        <f>SUM(C94:C98)</f>
        <v>5</v>
      </c>
      <c r="D93" s="34"/>
      <c r="E93" s="34"/>
      <c r="F93" s="34"/>
      <c r="G93" s="35"/>
      <c r="H93" s="35"/>
      <c r="I93" s="35"/>
      <c r="J93" s="35">
        <f>SUM(J94:J98)</f>
        <v>14686670</v>
      </c>
    </row>
    <row r="94" spans="1:10" s="36" customFormat="1" ht="12.75">
      <c r="A94" s="79" t="s">
        <v>297</v>
      </c>
      <c r="B94" s="47" t="s">
        <v>190</v>
      </c>
      <c r="C94" s="69">
        <v>1</v>
      </c>
      <c r="D94" s="70">
        <v>2004</v>
      </c>
      <c r="E94" s="71" t="s">
        <v>53</v>
      </c>
      <c r="F94" s="71" t="s">
        <v>53</v>
      </c>
      <c r="G94" s="49">
        <v>2722275</v>
      </c>
      <c r="H94" s="50">
        <v>2937334</v>
      </c>
      <c r="I94" s="50">
        <v>0</v>
      </c>
      <c r="J94" s="67">
        <f>H94-I94</f>
        <v>2937334</v>
      </c>
    </row>
    <row r="95" spans="1:10" s="36" customFormat="1" ht="12.75">
      <c r="A95" s="79" t="s">
        <v>297</v>
      </c>
      <c r="B95" s="47" t="s">
        <v>190</v>
      </c>
      <c r="C95" s="69">
        <v>1</v>
      </c>
      <c r="D95" s="70">
        <v>2005</v>
      </c>
      <c r="E95" s="69">
        <v>1069</v>
      </c>
      <c r="F95" s="69">
        <v>1069</v>
      </c>
      <c r="G95" s="49">
        <v>2722275</v>
      </c>
      <c r="H95" s="50">
        <v>2937334</v>
      </c>
      <c r="I95" s="50">
        <v>0</v>
      </c>
      <c r="J95" s="67">
        <f>H95-I95</f>
        <v>2937334</v>
      </c>
    </row>
    <row r="96" spans="1:12" s="42" customFormat="1" ht="12.75">
      <c r="A96" s="79" t="s">
        <v>297</v>
      </c>
      <c r="B96" s="47" t="s">
        <v>190</v>
      </c>
      <c r="C96" s="69">
        <v>1</v>
      </c>
      <c r="D96" s="70">
        <v>2005</v>
      </c>
      <c r="E96" s="69">
        <v>1070</v>
      </c>
      <c r="F96" s="69">
        <v>1070</v>
      </c>
      <c r="G96" s="49">
        <v>2722275</v>
      </c>
      <c r="H96" s="50">
        <v>2937334</v>
      </c>
      <c r="I96" s="50">
        <v>0</v>
      </c>
      <c r="J96" s="67">
        <f>H96-I96</f>
        <v>2937334</v>
      </c>
      <c r="K96" s="81"/>
      <c r="L96" s="36"/>
    </row>
    <row r="97" spans="1:18" s="83" customFormat="1" ht="12.75">
      <c r="A97" s="79" t="s">
        <v>297</v>
      </c>
      <c r="B97" s="47" t="s">
        <v>190</v>
      </c>
      <c r="C97" s="69">
        <v>1</v>
      </c>
      <c r="D97" s="70">
        <v>2007</v>
      </c>
      <c r="E97" s="69">
        <v>1173</v>
      </c>
      <c r="F97" s="69">
        <v>1173</v>
      </c>
      <c r="G97" s="49">
        <v>2722275</v>
      </c>
      <c r="H97" s="50">
        <v>2937334</v>
      </c>
      <c r="I97" s="50">
        <v>0</v>
      </c>
      <c r="J97" s="67">
        <f>H97-I97</f>
        <v>2937334</v>
      </c>
      <c r="K97" s="36"/>
      <c r="L97" s="36"/>
      <c r="M97" s="82"/>
      <c r="N97" s="82"/>
      <c r="O97" s="82"/>
      <c r="P97" s="82"/>
      <c r="Q97" s="82"/>
      <c r="R97" s="82"/>
    </row>
    <row r="98" spans="1:10" s="36" customFormat="1" ht="12.75">
      <c r="A98" s="79" t="s">
        <v>297</v>
      </c>
      <c r="B98" s="47" t="s">
        <v>190</v>
      </c>
      <c r="C98" s="69">
        <v>1</v>
      </c>
      <c r="D98" s="70">
        <v>2007</v>
      </c>
      <c r="E98" s="69">
        <v>1175</v>
      </c>
      <c r="F98" s="69">
        <v>1175</v>
      </c>
      <c r="G98" s="49">
        <v>2722275</v>
      </c>
      <c r="H98" s="50">
        <v>2937334</v>
      </c>
      <c r="I98" s="50">
        <v>0</v>
      </c>
      <c r="J98" s="67">
        <f>H98-I98</f>
        <v>2937334</v>
      </c>
    </row>
    <row r="99" spans="1:10" s="36" customFormat="1" ht="12.75">
      <c r="A99" s="20" t="s">
        <v>167</v>
      </c>
      <c r="B99" s="20"/>
      <c r="C99" s="34">
        <f>+C100</f>
        <v>1</v>
      </c>
      <c r="D99" s="34"/>
      <c r="E99" s="34"/>
      <c r="F99" s="34"/>
      <c r="G99" s="35"/>
      <c r="H99" s="35"/>
      <c r="I99" s="35"/>
      <c r="J99" s="35">
        <f>+J100</f>
        <v>2937328</v>
      </c>
    </row>
    <row r="100" spans="1:11" s="36" customFormat="1" ht="20.25" customHeight="1">
      <c r="A100" s="46" t="s">
        <v>72</v>
      </c>
      <c r="B100" s="47" t="s">
        <v>190</v>
      </c>
      <c r="C100" s="76">
        <v>1</v>
      </c>
      <c r="D100" s="77">
        <v>2009</v>
      </c>
      <c r="E100" s="65">
        <v>1334</v>
      </c>
      <c r="F100" s="77">
        <v>1334</v>
      </c>
      <c r="G100" s="49">
        <v>2722275</v>
      </c>
      <c r="H100" s="50">
        <v>2937328</v>
      </c>
      <c r="I100" s="50">
        <v>0</v>
      </c>
      <c r="J100" s="67">
        <f>H100-I100</f>
        <v>2937328</v>
      </c>
      <c r="K100" s="110"/>
    </row>
    <row r="101" spans="1:11" s="36" customFormat="1" ht="25.5">
      <c r="A101" s="38" t="s">
        <v>205</v>
      </c>
      <c r="B101" s="38"/>
      <c r="C101" s="39">
        <f>+C102+C106+C110+C112+C119+C126+C129+C136+C139+C144+C147</f>
        <v>115</v>
      </c>
      <c r="D101" s="40"/>
      <c r="E101" s="40"/>
      <c r="F101" s="39"/>
      <c r="G101" s="40"/>
      <c r="H101" s="40"/>
      <c r="I101" s="40"/>
      <c r="J101" s="41">
        <f>+J102+J106+J110+J112+J119+J126+J129+J136+J139+J144+J147</f>
        <v>1484281916.0999994</v>
      </c>
      <c r="K101" s="110"/>
    </row>
    <row r="102" spans="1:11" s="36" customFormat="1" ht="12.75">
      <c r="A102" s="20" t="s">
        <v>171</v>
      </c>
      <c r="B102" s="20"/>
      <c r="C102" s="34">
        <f>SUM(C103:C105)</f>
        <v>3</v>
      </c>
      <c r="D102" s="34"/>
      <c r="E102" s="34"/>
      <c r="F102" s="34"/>
      <c r="G102" s="35"/>
      <c r="H102" s="35"/>
      <c r="I102" s="35"/>
      <c r="J102" s="35">
        <f>SUM(J103:J105)</f>
        <v>53080261.4</v>
      </c>
      <c r="K102" s="110"/>
    </row>
    <row r="103" spans="1:11" s="36" customFormat="1" ht="12.75">
      <c r="A103" s="86" t="s">
        <v>99</v>
      </c>
      <c r="B103" s="64" t="s">
        <v>100</v>
      </c>
      <c r="C103" s="87">
        <v>1</v>
      </c>
      <c r="D103" s="88">
        <v>2008</v>
      </c>
      <c r="E103" s="87">
        <v>15</v>
      </c>
      <c r="F103" s="89" t="s">
        <v>101</v>
      </c>
      <c r="G103" s="49">
        <v>23296025</v>
      </c>
      <c r="H103" s="50">
        <f>(G103*0.079)+G103</f>
        <v>25136410.975</v>
      </c>
      <c r="I103" s="50">
        <v>4100000</v>
      </c>
      <c r="J103" s="50">
        <f>+H103-I103</f>
        <v>21036410.975</v>
      </c>
      <c r="K103" s="110"/>
    </row>
    <row r="104" spans="1:11" s="36" customFormat="1" ht="12.75">
      <c r="A104" s="86" t="s">
        <v>99</v>
      </c>
      <c r="B104" s="73" t="s">
        <v>194</v>
      </c>
      <c r="C104" s="87">
        <v>1</v>
      </c>
      <c r="D104" s="88">
        <v>2008</v>
      </c>
      <c r="E104" s="87">
        <v>20</v>
      </c>
      <c r="F104" s="77" t="s">
        <v>102</v>
      </c>
      <c r="G104" s="49">
        <v>22701975</v>
      </c>
      <c r="H104" s="50">
        <f>(G104*0.079)+G104</f>
        <v>24495431.025</v>
      </c>
      <c r="I104" s="50">
        <v>3500000</v>
      </c>
      <c r="J104" s="67">
        <f>H104-I104</f>
        <v>20995431.025</v>
      </c>
      <c r="K104" s="110"/>
    </row>
    <row r="105" spans="1:11" s="36" customFormat="1" ht="12.75">
      <c r="A105" s="86" t="s">
        <v>103</v>
      </c>
      <c r="B105" s="64" t="s">
        <v>191</v>
      </c>
      <c r="C105" s="87">
        <v>1</v>
      </c>
      <c r="D105" s="88">
        <v>2008</v>
      </c>
      <c r="E105" s="87">
        <v>13</v>
      </c>
      <c r="F105" s="89" t="s">
        <v>104</v>
      </c>
      <c r="G105" s="49">
        <v>13668600</v>
      </c>
      <c r="H105" s="50">
        <f>(G105*0.079)+G105</f>
        <v>14748419.4</v>
      </c>
      <c r="I105" s="50">
        <v>3700000</v>
      </c>
      <c r="J105" s="67">
        <f>+H105-I105</f>
        <v>11048419.4</v>
      </c>
      <c r="K105" s="110"/>
    </row>
    <row r="106" spans="1:11" s="36" customFormat="1" ht="12.75">
      <c r="A106" s="20" t="s">
        <v>172</v>
      </c>
      <c r="B106" s="20"/>
      <c r="C106" s="34">
        <f>SUM(C107:C109)</f>
        <v>3</v>
      </c>
      <c r="D106" s="34"/>
      <c r="E106" s="34"/>
      <c r="F106" s="34"/>
      <c r="G106" s="35"/>
      <c r="H106" s="35"/>
      <c r="I106" s="35"/>
      <c r="J106" s="35">
        <f>SUM(J107:J109)</f>
        <v>53039281.449999996</v>
      </c>
      <c r="K106" s="110"/>
    </row>
    <row r="107" spans="1:11" s="36" customFormat="1" ht="12.75">
      <c r="A107" s="86" t="s">
        <v>38</v>
      </c>
      <c r="B107" s="64" t="s">
        <v>191</v>
      </c>
      <c r="C107" s="87">
        <v>1</v>
      </c>
      <c r="D107" s="77">
        <v>2008</v>
      </c>
      <c r="E107" s="77">
        <v>148</v>
      </c>
      <c r="F107" s="77">
        <v>740761</v>
      </c>
      <c r="G107" s="49">
        <v>13668600</v>
      </c>
      <c r="H107" s="50">
        <f>(G107*0.079)+G107</f>
        <v>14748419.4</v>
      </c>
      <c r="I107" s="50">
        <v>3700000</v>
      </c>
      <c r="J107" s="67">
        <f>+H107-I107</f>
        <v>11048419.4</v>
      </c>
      <c r="K107" s="110"/>
    </row>
    <row r="108" spans="1:11" s="37" customFormat="1" ht="12.75">
      <c r="A108" s="86" t="s">
        <v>38</v>
      </c>
      <c r="B108" s="73" t="s">
        <v>194</v>
      </c>
      <c r="C108" s="87">
        <v>1</v>
      </c>
      <c r="D108" s="77">
        <v>2008</v>
      </c>
      <c r="E108" s="77">
        <v>299</v>
      </c>
      <c r="F108" s="77" t="s">
        <v>105</v>
      </c>
      <c r="G108" s="49">
        <v>22701975</v>
      </c>
      <c r="H108" s="50">
        <f>(G108*0.079)+G108</f>
        <v>24495431.025</v>
      </c>
      <c r="I108" s="50">
        <v>3500000</v>
      </c>
      <c r="J108" s="67">
        <f>H108-I108</f>
        <v>20995431.025</v>
      </c>
      <c r="K108" s="111"/>
    </row>
    <row r="109" spans="1:11" s="36" customFormat="1" ht="12.75">
      <c r="A109" s="86" t="s">
        <v>106</v>
      </c>
      <c r="B109" s="73" t="s">
        <v>194</v>
      </c>
      <c r="C109" s="87">
        <v>1</v>
      </c>
      <c r="D109" s="77">
        <v>2008</v>
      </c>
      <c r="E109" s="77">
        <v>355</v>
      </c>
      <c r="F109" s="77" t="s">
        <v>107</v>
      </c>
      <c r="G109" s="49">
        <v>22701975</v>
      </c>
      <c r="H109" s="50">
        <f>(G109*0.079)+G109</f>
        <v>24495431.025</v>
      </c>
      <c r="I109" s="50">
        <v>3500000</v>
      </c>
      <c r="J109" s="67">
        <f>H109-I109</f>
        <v>20995431.025</v>
      </c>
      <c r="K109" s="110"/>
    </row>
    <row r="110" spans="1:11" s="36" customFormat="1" ht="12.75">
      <c r="A110" s="20" t="s">
        <v>173</v>
      </c>
      <c r="B110" s="20"/>
      <c r="C110" s="34">
        <f>SUM(C111:C111)</f>
        <v>1</v>
      </c>
      <c r="D110" s="34"/>
      <c r="E110" s="34"/>
      <c r="F110" s="34"/>
      <c r="G110" s="35"/>
      <c r="H110" s="35"/>
      <c r="I110" s="35"/>
      <c r="J110" s="35">
        <f>SUM(J111:J111)</f>
        <v>20995431.025</v>
      </c>
      <c r="K110" s="110"/>
    </row>
    <row r="111" spans="1:11" s="36" customFormat="1" ht="12.75">
      <c r="A111" s="86" t="s">
        <v>108</v>
      </c>
      <c r="B111" s="73" t="s">
        <v>194</v>
      </c>
      <c r="C111" s="87">
        <v>1</v>
      </c>
      <c r="D111" s="88">
        <v>2008</v>
      </c>
      <c r="E111" s="87">
        <v>340</v>
      </c>
      <c r="F111" s="89" t="s">
        <v>109</v>
      </c>
      <c r="G111" s="49">
        <v>22701975</v>
      </c>
      <c r="H111" s="50">
        <f>(G111*0.079)+G111</f>
        <v>24495431.025</v>
      </c>
      <c r="I111" s="50">
        <v>3500000</v>
      </c>
      <c r="J111" s="67">
        <f>H111-I111</f>
        <v>20995431.025</v>
      </c>
      <c r="K111" s="110"/>
    </row>
    <row r="112" spans="1:11" s="36" customFormat="1" ht="12.75">
      <c r="A112" s="20" t="s">
        <v>174</v>
      </c>
      <c r="B112" s="20"/>
      <c r="C112" s="34">
        <f>SUM(C113:C118)</f>
        <v>6</v>
      </c>
      <c r="D112" s="34"/>
      <c r="E112" s="34"/>
      <c r="F112" s="34"/>
      <c r="G112" s="35"/>
      <c r="H112" s="35"/>
      <c r="I112" s="35"/>
      <c r="J112" s="35">
        <f>SUM(J113:J118)</f>
        <v>139344834.25</v>
      </c>
      <c r="K112" s="110"/>
    </row>
    <row r="113" spans="1:11" s="36" customFormat="1" ht="12.75">
      <c r="A113" s="86" t="s">
        <v>25</v>
      </c>
      <c r="B113" s="64" t="s">
        <v>191</v>
      </c>
      <c r="C113" s="87">
        <v>1</v>
      </c>
      <c r="D113" s="88">
        <v>2008</v>
      </c>
      <c r="E113" s="87">
        <v>193</v>
      </c>
      <c r="F113" s="89" t="s">
        <v>110</v>
      </c>
      <c r="G113" s="49">
        <v>13668600</v>
      </c>
      <c r="H113" s="50">
        <f aca="true" t="shared" si="3" ref="H113:H118">(G113*0.079)+G113</f>
        <v>14748419.4</v>
      </c>
      <c r="I113" s="50">
        <v>3700000</v>
      </c>
      <c r="J113" s="67">
        <f>+H113-I113</f>
        <v>11048419.4</v>
      </c>
      <c r="K113" s="110"/>
    </row>
    <row r="114" spans="1:11" s="36" customFormat="1" ht="12.75">
      <c r="A114" s="86" t="s">
        <v>25</v>
      </c>
      <c r="B114" s="64" t="s">
        <v>191</v>
      </c>
      <c r="C114" s="87">
        <v>1</v>
      </c>
      <c r="D114" s="88">
        <v>2008</v>
      </c>
      <c r="E114" s="87">
        <v>377</v>
      </c>
      <c r="F114" s="89" t="s">
        <v>111</v>
      </c>
      <c r="G114" s="49">
        <v>13668600</v>
      </c>
      <c r="H114" s="50">
        <f t="shared" si="3"/>
        <v>14748419.4</v>
      </c>
      <c r="I114" s="50">
        <v>3700000</v>
      </c>
      <c r="J114" s="67">
        <f>+H114-I114</f>
        <v>11048419.4</v>
      </c>
      <c r="K114" s="110"/>
    </row>
    <row r="115" spans="1:11" s="36" customFormat="1" ht="12.75">
      <c r="A115" s="86" t="s">
        <v>25</v>
      </c>
      <c r="B115" s="64" t="s">
        <v>112</v>
      </c>
      <c r="C115" s="87">
        <v>1</v>
      </c>
      <c r="D115" s="88">
        <v>2008</v>
      </c>
      <c r="E115" s="87">
        <v>23</v>
      </c>
      <c r="F115" s="89" t="s">
        <v>113</v>
      </c>
      <c r="G115" s="49">
        <v>53532625</v>
      </c>
      <c r="H115" s="50">
        <f t="shared" si="3"/>
        <v>57761702.375</v>
      </c>
      <c r="I115" s="49">
        <v>3500000</v>
      </c>
      <c r="J115" s="67">
        <f>H115-I115</f>
        <v>54261702.375</v>
      </c>
      <c r="K115" s="110"/>
    </row>
    <row r="116" spans="1:11" s="36" customFormat="1" ht="12.75">
      <c r="A116" s="86" t="s">
        <v>25</v>
      </c>
      <c r="B116" s="73" t="s">
        <v>194</v>
      </c>
      <c r="C116" s="87">
        <v>1</v>
      </c>
      <c r="D116" s="88">
        <v>2008</v>
      </c>
      <c r="E116" s="87">
        <v>317</v>
      </c>
      <c r="F116" s="89" t="s">
        <v>114</v>
      </c>
      <c r="G116" s="49">
        <v>22701975</v>
      </c>
      <c r="H116" s="50">
        <f t="shared" si="3"/>
        <v>24495431.025</v>
      </c>
      <c r="I116" s="50">
        <v>3500000</v>
      </c>
      <c r="J116" s="67">
        <f>H116-I116</f>
        <v>20995431.025</v>
      </c>
      <c r="K116" s="110"/>
    </row>
    <row r="117" spans="1:11" s="36" customFormat="1" ht="12.75">
      <c r="A117" s="86" t="s">
        <v>115</v>
      </c>
      <c r="B117" s="73" t="s">
        <v>194</v>
      </c>
      <c r="C117" s="87">
        <v>1</v>
      </c>
      <c r="D117" s="88">
        <v>2008</v>
      </c>
      <c r="E117" s="87">
        <v>275</v>
      </c>
      <c r="F117" s="89" t="s">
        <v>116</v>
      </c>
      <c r="G117" s="49">
        <v>22701975</v>
      </c>
      <c r="H117" s="50">
        <f t="shared" si="3"/>
        <v>24495431.025</v>
      </c>
      <c r="I117" s="50">
        <v>3500000</v>
      </c>
      <c r="J117" s="67">
        <f>H117-I117</f>
        <v>20995431.025</v>
      </c>
      <c r="K117" s="110"/>
    </row>
    <row r="118" spans="1:11" s="36" customFormat="1" ht="12.75">
      <c r="A118" s="86" t="s">
        <v>117</v>
      </c>
      <c r="B118" s="73" t="s">
        <v>194</v>
      </c>
      <c r="C118" s="87">
        <v>1</v>
      </c>
      <c r="D118" s="88">
        <v>2008</v>
      </c>
      <c r="E118" s="87">
        <v>24</v>
      </c>
      <c r="F118" s="77" t="s">
        <v>118</v>
      </c>
      <c r="G118" s="49">
        <v>22701975</v>
      </c>
      <c r="H118" s="50">
        <f t="shared" si="3"/>
        <v>24495431.025</v>
      </c>
      <c r="I118" s="50">
        <v>3500000</v>
      </c>
      <c r="J118" s="67">
        <f>H118-I118</f>
        <v>20995431.025</v>
      </c>
      <c r="K118" s="110"/>
    </row>
    <row r="119" spans="1:11" s="36" customFormat="1" ht="12.75">
      <c r="A119" s="20" t="s">
        <v>175</v>
      </c>
      <c r="B119" s="20"/>
      <c r="C119" s="34">
        <f>SUM(C120:C125)</f>
        <v>6</v>
      </c>
      <c r="D119" s="34"/>
      <c r="E119" s="34"/>
      <c r="F119" s="34"/>
      <c r="G119" s="35"/>
      <c r="H119" s="35"/>
      <c r="I119" s="35"/>
      <c r="J119" s="35">
        <f>SUM(J120:J125)</f>
        <v>96131551.275</v>
      </c>
      <c r="K119" s="110"/>
    </row>
    <row r="120" spans="1:11" s="36" customFormat="1" ht="12.75">
      <c r="A120" s="86" t="s">
        <v>31</v>
      </c>
      <c r="B120" s="73" t="s">
        <v>194</v>
      </c>
      <c r="C120" s="87">
        <v>1</v>
      </c>
      <c r="D120" s="88">
        <v>2008</v>
      </c>
      <c r="E120" s="87">
        <v>276</v>
      </c>
      <c r="F120" s="89" t="s">
        <v>119</v>
      </c>
      <c r="G120" s="49">
        <v>22701975</v>
      </c>
      <c r="H120" s="50">
        <f aca="true" t="shared" si="4" ref="H120:H125">(G120*0.079)+G120</f>
        <v>24495431.025</v>
      </c>
      <c r="I120" s="50">
        <v>3500000</v>
      </c>
      <c r="J120" s="67">
        <f>H120-I120</f>
        <v>20995431.025</v>
      </c>
      <c r="K120" s="110"/>
    </row>
    <row r="121" spans="1:11" s="36" customFormat="1" ht="12.75">
      <c r="A121" s="86" t="s">
        <v>31</v>
      </c>
      <c r="B121" s="73" t="s">
        <v>194</v>
      </c>
      <c r="C121" s="87">
        <v>1</v>
      </c>
      <c r="D121" s="88">
        <v>2008</v>
      </c>
      <c r="E121" s="87">
        <v>296</v>
      </c>
      <c r="F121" s="89" t="s">
        <v>120</v>
      </c>
      <c r="G121" s="49">
        <v>22701975</v>
      </c>
      <c r="H121" s="50">
        <f t="shared" si="4"/>
        <v>24495431.025</v>
      </c>
      <c r="I121" s="50">
        <v>3500000</v>
      </c>
      <c r="J121" s="67">
        <f>H121-I121</f>
        <v>20995431.025</v>
      </c>
      <c r="K121" s="110"/>
    </row>
    <row r="122" spans="1:11" s="36" customFormat="1" ht="12.75">
      <c r="A122" s="86" t="s">
        <v>31</v>
      </c>
      <c r="B122" s="64" t="s">
        <v>191</v>
      </c>
      <c r="C122" s="87">
        <v>1</v>
      </c>
      <c r="D122" s="88">
        <v>2007</v>
      </c>
      <c r="E122" s="87">
        <v>64</v>
      </c>
      <c r="F122" s="89" t="s">
        <v>81</v>
      </c>
      <c r="G122" s="49">
        <v>13668600</v>
      </c>
      <c r="H122" s="50">
        <f t="shared" si="4"/>
        <v>14748419.4</v>
      </c>
      <c r="I122" s="50">
        <v>3700000</v>
      </c>
      <c r="J122" s="67">
        <f>+H122-I122</f>
        <v>11048419.4</v>
      </c>
      <c r="K122" s="110"/>
    </row>
    <row r="123" spans="1:11" s="36" customFormat="1" ht="12.75">
      <c r="A123" s="86" t="s">
        <v>121</v>
      </c>
      <c r="B123" s="64" t="s">
        <v>191</v>
      </c>
      <c r="C123" s="87">
        <v>1</v>
      </c>
      <c r="D123" s="77">
        <v>2008</v>
      </c>
      <c r="E123" s="77">
        <v>2</v>
      </c>
      <c r="F123" s="77">
        <v>735209</v>
      </c>
      <c r="G123" s="49">
        <v>13668600</v>
      </c>
      <c r="H123" s="50">
        <f t="shared" si="4"/>
        <v>14748419.4</v>
      </c>
      <c r="I123" s="50">
        <v>3700000</v>
      </c>
      <c r="J123" s="67">
        <f>+H123-I123</f>
        <v>11048419.4</v>
      </c>
      <c r="K123" s="110"/>
    </row>
    <row r="124" spans="1:11" s="36" customFormat="1" ht="12.75">
      <c r="A124" s="86" t="s">
        <v>121</v>
      </c>
      <c r="B124" s="73" t="s">
        <v>194</v>
      </c>
      <c r="C124" s="87">
        <v>1</v>
      </c>
      <c r="D124" s="77">
        <v>2008</v>
      </c>
      <c r="E124" s="77">
        <v>26</v>
      </c>
      <c r="F124" s="77" t="s">
        <v>122</v>
      </c>
      <c r="G124" s="49">
        <v>22701975</v>
      </c>
      <c r="H124" s="50">
        <f t="shared" si="4"/>
        <v>24495431.025</v>
      </c>
      <c r="I124" s="50">
        <v>3500000</v>
      </c>
      <c r="J124" s="67">
        <f>H124-I124</f>
        <v>20995431.025</v>
      </c>
      <c r="K124" s="110"/>
    </row>
    <row r="125" spans="1:11" s="36" customFormat="1" ht="12.75">
      <c r="A125" s="86" t="s">
        <v>121</v>
      </c>
      <c r="B125" s="64" t="s">
        <v>191</v>
      </c>
      <c r="C125" s="87">
        <v>1</v>
      </c>
      <c r="D125" s="77">
        <v>2008</v>
      </c>
      <c r="E125" s="77">
        <v>170</v>
      </c>
      <c r="F125" s="77">
        <v>741835</v>
      </c>
      <c r="G125" s="49">
        <v>13668600</v>
      </c>
      <c r="H125" s="50">
        <f t="shared" si="4"/>
        <v>14748419.4</v>
      </c>
      <c r="I125" s="50">
        <v>3700000</v>
      </c>
      <c r="J125" s="67">
        <f>+H125-I125</f>
        <v>11048419.4</v>
      </c>
      <c r="K125" s="110"/>
    </row>
    <row r="126" spans="1:11" s="36" customFormat="1" ht="12.75">
      <c r="A126" s="20" t="s">
        <v>176</v>
      </c>
      <c r="B126" s="20"/>
      <c r="C126" s="34">
        <f>SUM(C127:C128)</f>
        <v>2</v>
      </c>
      <c r="D126" s="34"/>
      <c r="E126" s="34"/>
      <c r="F126" s="34"/>
      <c r="G126" s="35"/>
      <c r="H126" s="35"/>
      <c r="I126" s="35"/>
      <c r="J126" s="35">
        <f>SUM(J127:J128)</f>
        <v>42031842</v>
      </c>
      <c r="K126" s="110"/>
    </row>
    <row r="127" spans="1:11" s="36" customFormat="1" ht="12.75">
      <c r="A127" s="86" t="s">
        <v>30</v>
      </c>
      <c r="B127" s="64" t="s">
        <v>100</v>
      </c>
      <c r="C127" s="87">
        <v>1</v>
      </c>
      <c r="D127" s="88">
        <v>2008</v>
      </c>
      <c r="E127" s="87">
        <v>32</v>
      </c>
      <c r="F127" s="89">
        <v>729468</v>
      </c>
      <c r="G127" s="49">
        <v>23296025</v>
      </c>
      <c r="H127" s="50">
        <f>(G127*0.079)+G127</f>
        <v>25136410.975</v>
      </c>
      <c r="I127" s="49">
        <v>4100000</v>
      </c>
      <c r="J127" s="50">
        <f>+H127-I127</f>
        <v>21036410.975</v>
      </c>
      <c r="K127" s="110"/>
    </row>
    <row r="128" spans="1:11" s="36" customFormat="1" ht="12.75">
      <c r="A128" s="86" t="s">
        <v>30</v>
      </c>
      <c r="B128" s="73" t="s">
        <v>194</v>
      </c>
      <c r="C128" s="87">
        <v>1</v>
      </c>
      <c r="D128" s="88">
        <v>2008</v>
      </c>
      <c r="E128" s="87">
        <v>318</v>
      </c>
      <c r="F128" s="89" t="s">
        <v>123</v>
      </c>
      <c r="G128" s="49">
        <v>22701975</v>
      </c>
      <c r="H128" s="50">
        <f>(G128*0.079)+G128</f>
        <v>24495431.025</v>
      </c>
      <c r="I128" s="50">
        <v>3500000</v>
      </c>
      <c r="J128" s="67">
        <f>H128-I128</f>
        <v>20995431.025</v>
      </c>
      <c r="K128" s="110"/>
    </row>
    <row r="129" spans="1:11" s="36" customFormat="1" ht="12.75">
      <c r="A129" s="20" t="s">
        <v>177</v>
      </c>
      <c r="B129" s="20"/>
      <c r="C129" s="34">
        <f>SUM(C130:C135)</f>
        <v>6</v>
      </c>
      <c r="D129" s="34"/>
      <c r="E129" s="34"/>
      <c r="F129" s="34"/>
      <c r="G129" s="35"/>
      <c r="H129" s="35"/>
      <c r="I129" s="35"/>
      <c r="J129" s="35">
        <f>SUM(J130:J135)</f>
        <v>126525574.525</v>
      </c>
      <c r="K129" s="110"/>
    </row>
    <row r="130" spans="1:11" s="36" customFormat="1" ht="12.75">
      <c r="A130" s="86" t="s">
        <v>24</v>
      </c>
      <c r="B130" s="73" t="s">
        <v>194</v>
      </c>
      <c r="C130" s="87">
        <v>1</v>
      </c>
      <c r="D130" s="88">
        <v>2008</v>
      </c>
      <c r="E130" s="87">
        <v>18</v>
      </c>
      <c r="F130" s="89" t="s">
        <v>124</v>
      </c>
      <c r="G130" s="49">
        <v>22701975</v>
      </c>
      <c r="H130" s="50">
        <f aca="true" t="shared" si="5" ref="H130:H135">(G130*0.079)+G130</f>
        <v>24495431.025</v>
      </c>
      <c r="I130" s="50">
        <v>3500000</v>
      </c>
      <c r="J130" s="67">
        <f>H130-I130</f>
        <v>20995431.025</v>
      </c>
      <c r="K130" s="110"/>
    </row>
    <row r="131" spans="1:11" s="36" customFormat="1" ht="12.75">
      <c r="A131" s="91" t="s">
        <v>24</v>
      </c>
      <c r="B131" s="73" t="s">
        <v>194</v>
      </c>
      <c r="C131" s="65">
        <v>1</v>
      </c>
      <c r="D131" s="48">
        <v>2009</v>
      </c>
      <c r="E131" s="48" t="s">
        <v>266</v>
      </c>
      <c r="F131" s="48" t="s">
        <v>267</v>
      </c>
      <c r="G131" s="49">
        <v>22701975</v>
      </c>
      <c r="H131" s="50">
        <f t="shared" si="5"/>
        <v>24495431.025</v>
      </c>
      <c r="I131" s="50">
        <v>0</v>
      </c>
      <c r="J131" s="50">
        <f>(H131-I131)*C131</f>
        <v>24495431.025</v>
      </c>
      <c r="K131" s="110"/>
    </row>
    <row r="132" spans="1:11" s="36" customFormat="1" ht="12.75">
      <c r="A132" s="91" t="s">
        <v>125</v>
      </c>
      <c r="B132" s="73" t="s">
        <v>194</v>
      </c>
      <c r="C132" s="65">
        <v>1</v>
      </c>
      <c r="D132" s="65">
        <v>2008</v>
      </c>
      <c r="E132" s="65">
        <v>341</v>
      </c>
      <c r="F132" s="65" t="s">
        <v>126</v>
      </c>
      <c r="G132" s="49">
        <v>22701975</v>
      </c>
      <c r="H132" s="50">
        <f t="shared" si="5"/>
        <v>24495431.025</v>
      </c>
      <c r="I132" s="50">
        <v>3500000</v>
      </c>
      <c r="J132" s="50">
        <f>H132-I132</f>
        <v>20995431.025</v>
      </c>
      <c r="K132" s="110"/>
    </row>
    <row r="133" spans="1:11" s="36" customFormat="1" ht="12.75">
      <c r="A133" s="91" t="s">
        <v>23</v>
      </c>
      <c r="B133" s="73" t="s">
        <v>194</v>
      </c>
      <c r="C133" s="65">
        <v>1</v>
      </c>
      <c r="D133" s="48">
        <v>2009</v>
      </c>
      <c r="E133" s="48" t="s">
        <v>263</v>
      </c>
      <c r="F133" s="48" t="s">
        <v>265</v>
      </c>
      <c r="G133" s="49">
        <v>22701975</v>
      </c>
      <c r="H133" s="50">
        <f t="shared" si="5"/>
        <v>24495431.025</v>
      </c>
      <c r="I133" s="50">
        <v>0</v>
      </c>
      <c r="J133" s="50">
        <f>(H133-I133)*C133</f>
        <v>24495431.025</v>
      </c>
      <c r="K133" s="110"/>
    </row>
    <row r="134" spans="1:11" s="36" customFormat="1" ht="12.75">
      <c r="A134" s="91" t="s">
        <v>23</v>
      </c>
      <c r="B134" s="73" t="s">
        <v>194</v>
      </c>
      <c r="C134" s="65">
        <v>1</v>
      </c>
      <c r="D134" s="48">
        <v>2009</v>
      </c>
      <c r="E134" s="48" t="s">
        <v>264</v>
      </c>
      <c r="F134" s="48">
        <v>773218</v>
      </c>
      <c r="G134" s="49">
        <v>22701975</v>
      </c>
      <c r="H134" s="50">
        <f t="shared" si="5"/>
        <v>24495431.025</v>
      </c>
      <c r="I134" s="50">
        <v>0</v>
      </c>
      <c r="J134" s="50">
        <f>(H134-I134)*C134</f>
        <v>24495431.025</v>
      </c>
      <c r="K134" s="110"/>
    </row>
    <row r="135" spans="1:11" s="36" customFormat="1" ht="12.75">
      <c r="A135" s="86" t="s">
        <v>127</v>
      </c>
      <c r="B135" s="64" t="s">
        <v>191</v>
      </c>
      <c r="C135" s="87">
        <v>1</v>
      </c>
      <c r="D135" s="77">
        <v>2008</v>
      </c>
      <c r="E135" s="77">
        <v>373</v>
      </c>
      <c r="F135" s="77">
        <v>774088</v>
      </c>
      <c r="G135" s="49">
        <v>13668600</v>
      </c>
      <c r="H135" s="50">
        <f t="shared" si="5"/>
        <v>14748419.4</v>
      </c>
      <c r="I135" s="50">
        <v>3700000</v>
      </c>
      <c r="J135" s="67">
        <f>+H135-I135</f>
        <v>11048419.4</v>
      </c>
      <c r="K135" s="110"/>
    </row>
    <row r="136" spans="1:11" s="36" customFormat="1" ht="12.75">
      <c r="A136" s="20" t="s">
        <v>178</v>
      </c>
      <c r="B136" s="20"/>
      <c r="C136" s="34">
        <f>SUM(C137:C138)</f>
        <v>2</v>
      </c>
      <c r="D136" s="34"/>
      <c r="E136" s="34"/>
      <c r="F136" s="34"/>
      <c r="G136" s="35"/>
      <c r="H136" s="35"/>
      <c r="I136" s="35"/>
      <c r="J136" s="35">
        <f>SUM(J137:J138)</f>
        <v>32043850.424999997</v>
      </c>
      <c r="K136" s="110"/>
    </row>
    <row r="137" spans="1:11" s="36" customFormat="1" ht="12.75">
      <c r="A137" s="86" t="s">
        <v>128</v>
      </c>
      <c r="B137" s="73" t="s">
        <v>194</v>
      </c>
      <c r="C137" s="87">
        <v>1</v>
      </c>
      <c r="D137" s="88">
        <v>2008</v>
      </c>
      <c r="E137" s="87">
        <v>94</v>
      </c>
      <c r="F137" s="89" t="s">
        <v>129</v>
      </c>
      <c r="G137" s="49">
        <v>22701975</v>
      </c>
      <c r="H137" s="50">
        <f>(G137*0.079)+G137</f>
        <v>24495431.025</v>
      </c>
      <c r="I137" s="50">
        <v>3500000</v>
      </c>
      <c r="J137" s="67">
        <f>H137-I137</f>
        <v>20995431.025</v>
      </c>
      <c r="K137" s="110"/>
    </row>
    <row r="138" spans="1:11" s="36" customFormat="1" ht="12.75">
      <c r="A138" s="86" t="s">
        <v>130</v>
      </c>
      <c r="B138" s="64" t="s">
        <v>191</v>
      </c>
      <c r="C138" s="87">
        <v>1</v>
      </c>
      <c r="D138" s="77">
        <v>2008</v>
      </c>
      <c r="E138" s="77">
        <v>376</v>
      </c>
      <c r="F138" s="77">
        <v>774234</v>
      </c>
      <c r="G138" s="49">
        <v>13668600</v>
      </c>
      <c r="H138" s="50">
        <f>(G138*0.079)+G138</f>
        <v>14748419.4</v>
      </c>
      <c r="I138" s="50">
        <v>3700000</v>
      </c>
      <c r="J138" s="67">
        <f>+H138-I138</f>
        <v>11048419.4</v>
      </c>
      <c r="K138" s="110"/>
    </row>
    <row r="139" spans="1:11" s="36" customFormat="1" ht="12.75">
      <c r="A139" s="20" t="s">
        <v>179</v>
      </c>
      <c r="B139" s="20"/>
      <c r="C139" s="34">
        <f>SUM(C140:C143)</f>
        <v>4</v>
      </c>
      <c r="D139" s="34"/>
      <c r="E139" s="34"/>
      <c r="F139" s="34"/>
      <c r="G139" s="35"/>
      <c r="H139" s="35"/>
      <c r="I139" s="35"/>
      <c r="J139" s="35">
        <f>SUM(J140:J143)</f>
        <v>83981724.1</v>
      </c>
      <c r="K139" s="110"/>
    </row>
    <row r="140" spans="1:11" s="36" customFormat="1" ht="12.75">
      <c r="A140" s="86" t="s">
        <v>131</v>
      </c>
      <c r="B140" s="73" t="s">
        <v>194</v>
      </c>
      <c r="C140" s="87">
        <v>1</v>
      </c>
      <c r="D140" s="88">
        <v>2008</v>
      </c>
      <c r="E140" s="77">
        <v>171</v>
      </c>
      <c r="F140" s="77" t="s">
        <v>132</v>
      </c>
      <c r="G140" s="49">
        <v>22701975</v>
      </c>
      <c r="H140" s="50">
        <f>(G140*0.079)+G140</f>
        <v>24495431.025</v>
      </c>
      <c r="I140" s="50">
        <v>3500000</v>
      </c>
      <c r="J140" s="67">
        <f>H140-I140</f>
        <v>20995431.025</v>
      </c>
      <c r="K140" s="110"/>
    </row>
    <row r="141" spans="1:11" s="36" customFormat="1" ht="12.75">
      <c r="A141" s="86" t="s">
        <v>131</v>
      </c>
      <c r="B141" s="73" t="s">
        <v>194</v>
      </c>
      <c r="C141" s="87">
        <v>1</v>
      </c>
      <c r="D141" s="88">
        <v>2008</v>
      </c>
      <c r="E141" s="77">
        <v>238</v>
      </c>
      <c r="F141" s="77" t="s">
        <v>133</v>
      </c>
      <c r="G141" s="49">
        <v>22701975</v>
      </c>
      <c r="H141" s="50">
        <f>(G141*0.079)+G141</f>
        <v>24495431.025</v>
      </c>
      <c r="I141" s="50">
        <v>3500000</v>
      </c>
      <c r="J141" s="67">
        <f>H141-I141</f>
        <v>20995431.025</v>
      </c>
      <c r="K141" s="110"/>
    </row>
    <row r="142" spans="1:11" s="36" customFormat="1" ht="12.75">
      <c r="A142" s="86" t="s">
        <v>134</v>
      </c>
      <c r="B142" s="73" t="s">
        <v>194</v>
      </c>
      <c r="C142" s="87">
        <v>1</v>
      </c>
      <c r="D142" s="77">
        <v>2008</v>
      </c>
      <c r="E142" s="77">
        <v>176</v>
      </c>
      <c r="F142" s="77" t="s">
        <v>135</v>
      </c>
      <c r="G142" s="49">
        <v>22701975</v>
      </c>
      <c r="H142" s="50">
        <f>(G142*0.079)+G142</f>
        <v>24495431.025</v>
      </c>
      <c r="I142" s="50">
        <v>3500000</v>
      </c>
      <c r="J142" s="67">
        <f>H142-I142</f>
        <v>20995431.025</v>
      </c>
      <c r="K142" s="110"/>
    </row>
    <row r="143" spans="1:11" s="36" customFormat="1" ht="12.75">
      <c r="A143" s="86" t="s">
        <v>136</v>
      </c>
      <c r="B143" s="73" t="s">
        <v>194</v>
      </c>
      <c r="C143" s="87">
        <v>1</v>
      </c>
      <c r="D143" s="77">
        <v>2008</v>
      </c>
      <c r="E143" s="77">
        <v>286</v>
      </c>
      <c r="F143" s="77" t="s">
        <v>137</v>
      </c>
      <c r="G143" s="49">
        <v>22701975</v>
      </c>
      <c r="H143" s="50">
        <f>(G143*0.079)+G143</f>
        <v>24495431.025</v>
      </c>
      <c r="I143" s="50">
        <v>3500000</v>
      </c>
      <c r="J143" s="67">
        <f>H143-I143</f>
        <v>20995431.025</v>
      </c>
      <c r="K143" s="110"/>
    </row>
    <row r="144" spans="1:11" s="36" customFormat="1" ht="12.75">
      <c r="A144" s="20" t="s">
        <v>180</v>
      </c>
      <c r="B144" s="20"/>
      <c r="C144" s="34">
        <f>SUM(C145:C146)</f>
        <v>2</v>
      </c>
      <c r="D144" s="34"/>
      <c r="E144" s="34"/>
      <c r="F144" s="34"/>
      <c r="G144" s="35"/>
      <c r="H144" s="35"/>
      <c r="I144" s="35"/>
      <c r="J144" s="35">
        <f>SUM(J145:J146)</f>
        <v>42072811.975</v>
      </c>
      <c r="K144" s="110"/>
    </row>
    <row r="145" spans="1:11" s="36" customFormat="1" ht="12.75">
      <c r="A145" s="86" t="s">
        <v>64</v>
      </c>
      <c r="B145" s="64" t="s">
        <v>185</v>
      </c>
      <c r="C145" s="87">
        <v>1</v>
      </c>
      <c r="D145" s="88">
        <v>2006</v>
      </c>
      <c r="E145" s="87">
        <v>312</v>
      </c>
      <c r="F145" s="77">
        <v>631676</v>
      </c>
      <c r="G145" s="49">
        <v>23296025</v>
      </c>
      <c r="H145" s="50">
        <v>25136383</v>
      </c>
      <c r="I145" s="50">
        <v>4100000</v>
      </c>
      <c r="J145" s="50">
        <v>21036401</v>
      </c>
      <c r="K145" s="167"/>
    </row>
    <row r="146" spans="1:11" s="36" customFormat="1" ht="12.75">
      <c r="A146" s="86" t="s">
        <v>33</v>
      </c>
      <c r="B146" s="64" t="s">
        <v>100</v>
      </c>
      <c r="C146" s="87">
        <v>1</v>
      </c>
      <c r="D146" s="77">
        <v>2008</v>
      </c>
      <c r="E146" s="77">
        <v>123</v>
      </c>
      <c r="F146" s="77">
        <v>729897</v>
      </c>
      <c r="G146" s="49">
        <v>23296025</v>
      </c>
      <c r="H146" s="50">
        <f>(G146*0.079)+G146</f>
        <v>25136410.975</v>
      </c>
      <c r="I146" s="90">
        <v>4100000</v>
      </c>
      <c r="J146" s="50">
        <f>+H146-I146</f>
        <v>21036410.975</v>
      </c>
      <c r="K146" s="110"/>
    </row>
    <row r="147" spans="1:11" s="36" customFormat="1" ht="12.75">
      <c r="A147" s="20" t="s">
        <v>181</v>
      </c>
      <c r="B147" s="20"/>
      <c r="C147" s="34">
        <f>SUM(C148:C227)</f>
        <v>80</v>
      </c>
      <c r="D147" s="34"/>
      <c r="E147" s="34"/>
      <c r="F147" s="34"/>
      <c r="G147" s="35"/>
      <c r="H147" s="35"/>
      <c r="I147" s="35"/>
      <c r="J147" s="35">
        <f>SUM(J148:J227)</f>
        <v>795034753.6749996</v>
      </c>
      <c r="K147" s="110"/>
    </row>
    <row r="148" spans="1:11" s="36" customFormat="1" ht="12.75">
      <c r="A148" s="86" t="s">
        <v>35</v>
      </c>
      <c r="B148" s="64" t="s">
        <v>191</v>
      </c>
      <c r="C148" s="87">
        <v>1</v>
      </c>
      <c r="D148" s="87">
        <v>2007</v>
      </c>
      <c r="E148" s="87">
        <v>122</v>
      </c>
      <c r="F148" s="89" t="s">
        <v>82</v>
      </c>
      <c r="G148" s="49">
        <v>13668600</v>
      </c>
      <c r="H148" s="50">
        <f aca="true" t="shared" si="6" ref="H148:H179">(G148*0.079)+G148</f>
        <v>14748419.4</v>
      </c>
      <c r="I148" s="50">
        <v>3700000</v>
      </c>
      <c r="J148" s="67">
        <f>+H148-I148</f>
        <v>11048419.4</v>
      </c>
      <c r="K148" s="110"/>
    </row>
    <row r="149" spans="1:11" s="36" customFormat="1" ht="12.75">
      <c r="A149" s="86" t="s">
        <v>35</v>
      </c>
      <c r="B149" s="73" t="s">
        <v>194</v>
      </c>
      <c r="C149" s="87">
        <v>1</v>
      </c>
      <c r="D149" s="88">
        <v>2008</v>
      </c>
      <c r="E149" s="87">
        <v>253</v>
      </c>
      <c r="F149" s="89" t="s">
        <v>138</v>
      </c>
      <c r="G149" s="49">
        <v>22701975</v>
      </c>
      <c r="H149" s="50">
        <f t="shared" si="6"/>
        <v>24495431.025</v>
      </c>
      <c r="I149" s="50">
        <v>3500000</v>
      </c>
      <c r="J149" s="67">
        <f>H149-I149</f>
        <v>20995431.025</v>
      </c>
      <c r="K149" s="110"/>
    </row>
    <row r="150" spans="1:11" s="36" customFormat="1" ht="12.75">
      <c r="A150" s="86" t="s">
        <v>35</v>
      </c>
      <c r="B150" s="73" t="s">
        <v>194</v>
      </c>
      <c r="C150" s="87">
        <v>1</v>
      </c>
      <c r="D150" s="88">
        <v>2008</v>
      </c>
      <c r="E150" s="87">
        <v>295</v>
      </c>
      <c r="F150" s="89" t="s">
        <v>139</v>
      </c>
      <c r="G150" s="49">
        <v>22701975</v>
      </c>
      <c r="H150" s="50">
        <f t="shared" si="6"/>
        <v>24495431.025</v>
      </c>
      <c r="I150" s="50">
        <v>3500000</v>
      </c>
      <c r="J150" s="67">
        <f>H150-I150</f>
        <v>20995431.025</v>
      </c>
      <c r="K150" s="110"/>
    </row>
    <row r="151" spans="1:11" s="36" customFormat="1" ht="12.75">
      <c r="A151" s="91" t="s">
        <v>35</v>
      </c>
      <c r="B151" s="47" t="s">
        <v>190</v>
      </c>
      <c r="C151" s="65">
        <v>1</v>
      </c>
      <c r="D151" s="48">
        <v>2009</v>
      </c>
      <c r="E151" s="48">
        <v>504</v>
      </c>
      <c r="F151" s="48">
        <v>244926</v>
      </c>
      <c r="G151" s="49">
        <v>2722275</v>
      </c>
      <c r="H151" s="50">
        <f t="shared" si="6"/>
        <v>2937334.725</v>
      </c>
      <c r="I151" s="50">
        <v>0</v>
      </c>
      <c r="J151" s="50">
        <f>(H151-I151)*C151</f>
        <v>2937334.725</v>
      </c>
      <c r="K151" s="110"/>
    </row>
    <row r="152" spans="1:11" s="36" customFormat="1" ht="14.25" customHeight="1">
      <c r="A152" s="91" t="s">
        <v>26</v>
      </c>
      <c r="B152" s="78" t="s">
        <v>191</v>
      </c>
      <c r="C152" s="65">
        <v>1</v>
      </c>
      <c r="D152" s="66">
        <v>2008</v>
      </c>
      <c r="E152" s="65">
        <v>114</v>
      </c>
      <c r="F152" s="89" t="s">
        <v>140</v>
      </c>
      <c r="G152" s="49">
        <v>13668600</v>
      </c>
      <c r="H152" s="50">
        <f t="shared" si="6"/>
        <v>14748419.4</v>
      </c>
      <c r="I152" s="50">
        <v>3700000</v>
      </c>
      <c r="J152" s="50">
        <f aca="true" t="shared" si="7" ref="J152:J158">+H152-I152</f>
        <v>11048419.4</v>
      </c>
      <c r="K152" s="110"/>
    </row>
    <row r="153" spans="1:11" s="36" customFormat="1" ht="16.5" customHeight="1">
      <c r="A153" s="91" t="s">
        <v>141</v>
      </c>
      <c r="B153" s="78" t="s">
        <v>191</v>
      </c>
      <c r="C153" s="65">
        <v>1</v>
      </c>
      <c r="D153" s="66">
        <v>2008</v>
      </c>
      <c r="E153" s="65">
        <v>7</v>
      </c>
      <c r="F153" s="89" t="s">
        <v>142</v>
      </c>
      <c r="G153" s="49">
        <v>13668600</v>
      </c>
      <c r="H153" s="50">
        <f t="shared" si="6"/>
        <v>14748419.4</v>
      </c>
      <c r="I153" s="50">
        <v>3700000</v>
      </c>
      <c r="J153" s="50">
        <f t="shared" si="7"/>
        <v>11048419.4</v>
      </c>
      <c r="K153" s="110"/>
    </row>
    <row r="154" spans="1:11" s="36" customFormat="1" ht="16.5" customHeight="1">
      <c r="A154" s="91" t="s">
        <v>141</v>
      </c>
      <c r="B154" s="78" t="s">
        <v>191</v>
      </c>
      <c r="C154" s="65">
        <v>1</v>
      </c>
      <c r="D154" s="66">
        <v>2008</v>
      </c>
      <c r="E154" s="65">
        <v>125</v>
      </c>
      <c r="F154" s="89" t="s">
        <v>143</v>
      </c>
      <c r="G154" s="49">
        <v>13668600</v>
      </c>
      <c r="H154" s="50">
        <f t="shared" si="6"/>
        <v>14748419.4</v>
      </c>
      <c r="I154" s="50">
        <v>3700000</v>
      </c>
      <c r="J154" s="50">
        <f t="shared" si="7"/>
        <v>11048419.4</v>
      </c>
      <c r="K154" s="110"/>
    </row>
    <row r="155" spans="1:11" s="36" customFormat="1" ht="15.75" customHeight="1">
      <c r="A155" s="91" t="s">
        <v>197</v>
      </c>
      <c r="B155" s="78" t="s">
        <v>191</v>
      </c>
      <c r="C155" s="65">
        <v>1</v>
      </c>
      <c r="D155" s="66">
        <v>2008</v>
      </c>
      <c r="E155" s="65">
        <v>99</v>
      </c>
      <c r="F155" s="65">
        <v>774707</v>
      </c>
      <c r="G155" s="49">
        <v>13668600</v>
      </c>
      <c r="H155" s="50">
        <f t="shared" si="6"/>
        <v>14748419.4</v>
      </c>
      <c r="I155" s="50">
        <v>3700000</v>
      </c>
      <c r="J155" s="50">
        <f t="shared" si="7"/>
        <v>11048419.4</v>
      </c>
      <c r="K155" s="110"/>
    </row>
    <row r="156" spans="1:11" s="36" customFormat="1" ht="14.25" customHeight="1">
      <c r="A156" s="91" t="s">
        <v>197</v>
      </c>
      <c r="B156" s="78" t="s">
        <v>191</v>
      </c>
      <c r="C156" s="65">
        <v>1</v>
      </c>
      <c r="D156" s="66">
        <v>2008</v>
      </c>
      <c r="E156" s="65">
        <v>166</v>
      </c>
      <c r="F156" s="65">
        <v>741625</v>
      </c>
      <c r="G156" s="49">
        <v>13668600</v>
      </c>
      <c r="H156" s="50">
        <f t="shared" si="6"/>
        <v>14748419.4</v>
      </c>
      <c r="I156" s="50">
        <v>3700000</v>
      </c>
      <c r="J156" s="50">
        <f t="shared" si="7"/>
        <v>11048419.4</v>
      </c>
      <c r="K156" s="110"/>
    </row>
    <row r="157" spans="1:11" s="36" customFormat="1" ht="18" customHeight="1">
      <c r="A157" s="91" t="s">
        <v>197</v>
      </c>
      <c r="B157" s="78" t="s">
        <v>191</v>
      </c>
      <c r="C157" s="65">
        <v>1</v>
      </c>
      <c r="D157" s="66">
        <v>2008</v>
      </c>
      <c r="E157" s="65">
        <v>200</v>
      </c>
      <c r="F157" s="65">
        <v>741667</v>
      </c>
      <c r="G157" s="49">
        <v>13668600</v>
      </c>
      <c r="H157" s="50">
        <f t="shared" si="6"/>
        <v>14748419.4</v>
      </c>
      <c r="I157" s="50">
        <v>3700000</v>
      </c>
      <c r="J157" s="50">
        <f t="shared" si="7"/>
        <v>11048419.4</v>
      </c>
      <c r="K157" s="110"/>
    </row>
    <row r="158" spans="1:11" s="36" customFormat="1" ht="14.25" customHeight="1">
      <c r="A158" s="91" t="s">
        <v>197</v>
      </c>
      <c r="B158" s="78" t="s">
        <v>191</v>
      </c>
      <c r="C158" s="65">
        <v>1</v>
      </c>
      <c r="D158" s="66">
        <v>2008</v>
      </c>
      <c r="E158" s="65">
        <v>208</v>
      </c>
      <c r="F158" s="65">
        <v>742457</v>
      </c>
      <c r="G158" s="49">
        <v>13668600</v>
      </c>
      <c r="H158" s="50">
        <f t="shared" si="6"/>
        <v>14748419.4</v>
      </c>
      <c r="I158" s="50">
        <v>3700000</v>
      </c>
      <c r="J158" s="50">
        <f t="shared" si="7"/>
        <v>11048419.4</v>
      </c>
      <c r="K158" s="110"/>
    </row>
    <row r="159" spans="1:256" s="114" customFormat="1" ht="17.25" customHeight="1">
      <c r="A159" s="91" t="s">
        <v>197</v>
      </c>
      <c r="B159" s="47" t="s">
        <v>190</v>
      </c>
      <c r="C159" s="65">
        <v>1</v>
      </c>
      <c r="D159" s="48">
        <v>2009</v>
      </c>
      <c r="E159" s="48">
        <v>573</v>
      </c>
      <c r="F159" s="48">
        <v>306848</v>
      </c>
      <c r="G159" s="49">
        <v>2722275</v>
      </c>
      <c r="H159" s="50">
        <f t="shared" si="6"/>
        <v>2937334.725</v>
      </c>
      <c r="I159" s="50">
        <v>0</v>
      </c>
      <c r="J159" s="50">
        <f>(H159-I159)*C159</f>
        <v>2937334.725</v>
      </c>
      <c r="K159" s="91"/>
      <c r="L159" s="47"/>
      <c r="M159" s="65"/>
      <c r="N159" s="48"/>
      <c r="O159" s="48"/>
      <c r="P159" s="48"/>
      <c r="Q159" s="49"/>
      <c r="R159" s="50"/>
      <c r="S159" s="50"/>
      <c r="T159" s="50"/>
      <c r="U159" s="91"/>
      <c r="V159" s="47"/>
      <c r="W159" s="65"/>
      <c r="X159" s="48"/>
      <c r="Y159" s="48"/>
      <c r="Z159" s="48"/>
      <c r="AA159" s="49"/>
      <c r="AB159" s="50"/>
      <c r="AC159" s="50"/>
      <c r="AD159" s="50"/>
      <c r="AE159" s="91"/>
      <c r="AF159" s="47"/>
      <c r="AG159" s="65"/>
      <c r="AH159" s="48"/>
      <c r="AI159" s="48"/>
      <c r="AJ159" s="48"/>
      <c r="AK159" s="49"/>
      <c r="AL159" s="50"/>
      <c r="AM159" s="50"/>
      <c r="AN159" s="50"/>
      <c r="AO159" s="91"/>
      <c r="AP159" s="47"/>
      <c r="AQ159" s="65"/>
      <c r="AR159" s="48"/>
      <c r="AS159" s="48"/>
      <c r="AT159" s="48"/>
      <c r="AU159" s="49"/>
      <c r="AV159" s="50"/>
      <c r="AW159" s="50"/>
      <c r="AX159" s="50"/>
      <c r="AY159" s="91"/>
      <c r="AZ159" s="47"/>
      <c r="BA159" s="65"/>
      <c r="BB159" s="48"/>
      <c r="BC159" s="48"/>
      <c r="BD159" s="48"/>
      <c r="BE159" s="49"/>
      <c r="BF159" s="50"/>
      <c r="BG159" s="50"/>
      <c r="BH159" s="50"/>
      <c r="BI159" s="91"/>
      <c r="BJ159" s="47"/>
      <c r="BK159" s="65"/>
      <c r="BL159" s="48"/>
      <c r="BM159" s="48"/>
      <c r="BN159" s="48"/>
      <c r="BO159" s="49"/>
      <c r="BP159" s="50"/>
      <c r="BQ159" s="50"/>
      <c r="BR159" s="50"/>
      <c r="BS159" s="91"/>
      <c r="BT159" s="47"/>
      <c r="BU159" s="65"/>
      <c r="BV159" s="48"/>
      <c r="BW159" s="48"/>
      <c r="BX159" s="48"/>
      <c r="BY159" s="49"/>
      <c r="BZ159" s="50"/>
      <c r="CA159" s="50"/>
      <c r="CB159" s="50"/>
      <c r="CC159" s="91"/>
      <c r="CD159" s="47"/>
      <c r="CE159" s="65"/>
      <c r="CF159" s="48"/>
      <c r="CG159" s="48"/>
      <c r="CH159" s="48"/>
      <c r="CI159" s="49"/>
      <c r="CJ159" s="50"/>
      <c r="CK159" s="50"/>
      <c r="CL159" s="50"/>
      <c r="CM159" s="91"/>
      <c r="CN159" s="47"/>
      <c r="CO159" s="65"/>
      <c r="CP159" s="48"/>
      <c r="CQ159" s="48"/>
      <c r="CR159" s="48"/>
      <c r="CS159" s="49"/>
      <c r="CT159" s="50"/>
      <c r="CU159" s="50"/>
      <c r="CV159" s="50"/>
      <c r="CW159" s="91"/>
      <c r="CX159" s="47"/>
      <c r="CY159" s="65"/>
      <c r="CZ159" s="48"/>
      <c r="DA159" s="48"/>
      <c r="DB159" s="48"/>
      <c r="DC159" s="49"/>
      <c r="DD159" s="50"/>
      <c r="DE159" s="50"/>
      <c r="DF159" s="50"/>
      <c r="DG159" s="91"/>
      <c r="DH159" s="47"/>
      <c r="DI159" s="65"/>
      <c r="DJ159" s="48"/>
      <c r="DK159" s="48"/>
      <c r="DL159" s="48"/>
      <c r="DM159" s="49"/>
      <c r="DN159" s="50"/>
      <c r="DO159" s="50"/>
      <c r="DP159" s="50"/>
      <c r="DQ159" s="91"/>
      <c r="DR159" s="47"/>
      <c r="DS159" s="65"/>
      <c r="DT159" s="48"/>
      <c r="DU159" s="48"/>
      <c r="DV159" s="48"/>
      <c r="DW159" s="49"/>
      <c r="DX159" s="50"/>
      <c r="DY159" s="50"/>
      <c r="DZ159" s="50"/>
      <c r="EA159" s="91"/>
      <c r="EB159" s="47"/>
      <c r="EC159" s="65"/>
      <c r="ED159" s="48"/>
      <c r="EE159" s="48"/>
      <c r="EF159" s="48"/>
      <c r="EG159" s="49"/>
      <c r="EH159" s="50"/>
      <c r="EI159" s="50"/>
      <c r="EJ159" s="50"/>
      <c r="EK159" s="91"/>
      <c r="EL159" s="47"/>
      <c r="EM159" s="65"/>
      <c r="EN159" s="48"/>
      <c r="EO159" s="48"/>
      <c r="EP159" s="48"/>
      <c r="EQ159" s="49"/>
      <c r="ER159" s="50"/>
      <c r="ES159" s="50"/>
      <c r="ET159" s="50"/>
      <c r="EU159" s="91"/>
      <c r="EV159" s="47"/>
      <c r="EW159" s="65"/>
      <c r="EX159" s="48"/>
      <c r="EY159" s="48"/>
      <c r="EZ159" s="48"/>
      <c r="FA159" s="49"/>
      <c r="FB159" s="50"/>
      <c r="FC159" s="50"/>
      <c r="FD159" s="50"/>
      <c r="FE159" s="91"/>
      <c r="FF159" s="47"/>
      <c r="FG159" s="65"/>
      <c r="FH159" s="48"/>
      <c r="FI159" s="48"/>
      <c r="FJ159" s="48"/>
      <c r="FK159" s="49"/>
      <c r="FL159" s="50"/>
      <c r="FM159" s="50"/>
      <c r="FN159" s="50"/>
      <c r="FO159" s="91"/>
      <c r="FP159" s="47"/>
      <c r="FQ159" s="65"/>
      <c r="FR159" s="48"/>
      <c r="FS159" s="48"/>
      <c r="FT159" s="48"/>
      <c r="FU159" s="49"/>
      <c r="FV159" s="50"/>
      <c r="FW159" s="50"/>
      <c r="FX159" s="50"/>
      <c r="FY159" s="91"/>
      <c r="FZ159" s="47"/>
      <c r="GA159" s="65"/>
      <c r="GB159" s="48"/>
      <c r="GC159" s="48"/>
      <c r="GD159" s="48"/>
      <c r="GE159" s="49"/>
      <c r="GF159" s="50"/>
      <c r="GG159" s="50"/>
      <c r="GH159" s="50"/>
      <c r="GI159" s="91"/>
      <c r="GJ159" s="47"/>
      <c r="GK159" s="65"/>
      <c r="GL159" s="48"/>
      <c r="GM159" s="48"/>
      <c r="GN159" s="48"/>
      <c r="GO159" s="49"/>
      <c r="GP159" s="50"/>
      <c r="GQ159" s="50"/>
      <c r="GR159" s="50"/>
      <c r="GS159" s="91"/>
      <c r="GT159" s="47"/>
      <c r="GU159" s="65"/>
      <c r="GV159" s="48"/>
      <c r="GW159" s="48"/>
      <c r="GX159" s="48"/>
      <c r="GY159" s="49"/>
      <c r="GZ159" s="50"/>
      <c r="HA159" s="50"/>
      <c r="HB159" s="50"/>
      <c r="HC159" s="91"/>
      <c r="HD159" s="47"/>
      <c r="HE159" s="65"/>
      <c r="HF159" s="48"/>
      <c r="HG159" s="48"/>
      <c r="HH159" s="48"/>
      <c r="HI159" s="49"/>
      <c r="HJ159" s="50"/>
      <c r="HK159" s="50"/>
      <c r="HL159" s="50"/>
      <c r="HM159" s="91"/>
      <c r="HN159" s="47"/>
      <c r="HO159" s="65"/>
      <c r="HP159" s="48"/>
      <c r="HQ159" s="48"/>
      <c r="HR159" s="48"/>
      <c r="HS159" s="49"/>
      <c r="HT159" s="50"/>
      <c r="HU159" s="50"/>
      <c r="HV159" s="50"/>
      <c r="HW159" s="91"/>
      <c r="HX159" s="47"/>
      <c r="HY159" s="65"/>
      <c r="HZ159" s="48"/>
      <c r="IA159" s="48"/>
      <c r="IB159" s="48"/>
      <c r="IC159" s="49"/>
      <c r="ID159" s="50"/>
      <c r="IE159" s="50"/>
      <c r="IF159" s="50"/>
      <c r="IG159" s="91"/>
      <c r="IH159" s="47"/>
      <c r="II159" s="65"/>
      <c r="IJ159" s="48"/>
      <c r="IK159" s="48"/>
      <c r="IL159" s="48"/>
      <c r="IM159" s="49"/>
      <c r="IN159" s="50"/>
      <c r="IO159" s="50"/>
      <c r="IP159" s="50"/>
      <c r="IQ159" s="91"/>
      <c r="IR159" s="47"/>
      <c r="IS159" s="65"/>
      <c r="IT159" s="48"/>
      <c r="IU159" s="48"/>
      <c r="IV159" s="48"/>
    </row>
    <row r="160" spans="1:11" s="36" customFormat="1" ht="25.5">
      <c r="A160" s="91" t="s">
        <v>197</v>
      </c>
      <c r="B160" s="47" t="s">
        <v>190</v>
      </c>
      <c r="C160" s="65">
        <v>1</v>
      </c>
      <c r="D160" s="48">
        <v>2011</v>
      </c>
      <c r="E160" s="48">
        <v>606</v>
      </c>
      <c r="F160" s="48" t="s">
        <v>275</v>
      </c>
      <c r="G160" s="49">
        <v>2722275</v>
      </c>
      <c r="H160" s="50">
        <f t="shared" si="6"/>
        <v>2937334.725</v>
      </c>
      <c r="I160" s="50">
        <v>0</v>
      </c>
      <c r="J160" s="50">
        <f>(H160-I160)*C160</f>
        <v>2937334.725</v>
      </c>
      <c r="K160" s="110"/>
    </row>
    <row r="161" spans="1:11" s="36" customFormat="1" ht="12.75">
      <c r="A161" s="91" t="s">
        <v>144</v>
      </c>
      <c r="B161" s="78" t="s">
        <v>191</v>
      </c>
      <c r="C161" s="65">
        <v>1</v>
      </c>
      <c r="D161" s="65">
        <v>2008</v>
      </c>
      <c r="E161" s="65">
        <v>6</v>
      </c>
      <c r="F161" s="65">
        <v>734500</v>
      </c>
      <c r="G161" s="49">
        <v>13668600</v>
      </c>
      <c r="H161" s="50">
        <f t="shared" si="6"/>
        <v>14748419.4</v>
      </c>
      <c r="I161" s="50">
        <v>3700000</v>
      </c>
      <c r="J161" s="50">
        <f aca="true" t="shared" si="8" ref="J161:J173">+H161-I161</f>
        <v>11048419.4</v>
      </c>
      <c r="K161" s="110"/>
    </row>
    <row r="162" spans="1:11" s="36" customFormat="1" ht="12.75">
      <c r="A162" s="91" t="s">
        <v>144</v>
      </c>
      <c r="B162" s="78" t="s">
        <v>191</v>
      </c>
      <c r="C162" s="65">
        <v>1</v>
      </c>
      <c r="D162" s="65">
        <v>2008</v>
      </c>
      <c r="E162" s="65">
        <v>157</v>
      </c>
      <c r="F162" s="65">
        <v>735841</v>
      </c>
      <c r="G162" s="49">
        <v>13668600</v>
      </c>
      <c r="H162" s="50">
        <f t="shared" si="6"/>
        <v>14748419.4</v>
      </c>
      <c r="I162" s="50">
        <v>3700000</v>
      </c>
      <c r="J162" s="50">
        <f t="shared" si="8"/>
        <v>11048419.4</v>
      </c>
      <c r="K162" s="110"/>
    </row>
    <row r="163" spans="1:11" s="36" customFormat="1" ht="12.75">
      <c r="A163" s="91" t="s">
        <v>144</v>
      </c>
      <c r="B163" s="78" t="s">
        <v>191</v>
      </c>
      <c r="C163" s="65">
        <v>1</v>
      </c>
      <c r="D163" s="65">
        <v>2008</v>
      </c>
      <c r="E163" s="65">
        <v>247</v>
      </c>
      <c r="F163" s="65">
        <v>741376</v>
      </c>
      <c r="G163" s="49">
        <v>13668600</v>
      </c>
      <c r="H163" s="50">
        <f t="shared" si="6"/>
        <v>14748419.4</v>
      </c>
      <c r="I163" s="50">
        <v>3700000</v>
      </c>
      <c r="J163" s="50">
        <f t="shared" si="8"/>
        <v>11048419.4</v>
      </c>
      <c r="K163" s="110"/>
    </row>
    <row r="164" spans="1:11" s="36" customFormat="1" ht="12.75">
      <c r="A164" s="91" t="s">
        <v>39</v>
      </c>
      <c r="B164" s="78" t="s">
        <v>100</v>
      </c>
      <c r="C164" s="65">
        <v>1</v>
      </c>
      <c r="D164" s="66">
        <v>2008</v>
      </c>
      <c r="E164" s="65">
        <v>218</v>
      </c>
      <c r="F164" s="65">
        <v>728551</v>
      </c>
      <c r="G164" s="49">
        <v>23296025</v>
      </c>
      <c r="H164" s="50">
        <f t="shared" si="6"/>
        <v>25136410.975</v>
      </c>
      <c r="I164" s="90">
        <v>4100000</v>
      </c>
      <c r="J164" s="50">
        <f t="shared" si="8"/>
        <v>21036410.975</v>
      </c>
      <c r="K164" s="110"/>
    </row>
    <row r="165" spans="1:11" s="36" customFormat="1" ht="12.75">
      <c r="A165" s="91" t="s">
        <v>39</v>
      </c>
      <c r="B165" s="78" t="s">
        <v>100</v>
      </c>
      <c r="C165" s="65">
        <v>1</v>
      </c>
      <c r="D165" s="66">
        <v>2008</v>
      </c>
      <c r="E165" s="65">
        <v>219</v>
      </c>
      <c r="F165" s="65">
        <v>739947</v>
      </c>
      <c r="G165" s="49">
        <v>23296025</v>
      </c>
      <c r="H165" s="50">
        <f t="shared" si="6"/>
        <v>25136410.975</v>
      </c>
      <c r="I165" s="90">
        <v>4100000</v>
      </c>
      <c r="J165" s="50">
        <f t="shared" si="8"/>
        <v>21036410.975</v>
      </c>
      <c r="K165" s="110"/>
    </row>
    <row r="166" spans="1:11" s="36" customFormat="1" ht="12.75">
      <c r="A166" s="91" t="s">
        <v>39</v>
      </c>
      <c r="B166" s="78" t="s">
        <v>191</v>
      </c>
      <c r="C166" s="65">
        <v>1</v>
      </c>
      <c r="D166" s="65">
        <v>2008</v>
      </c>
      <c r="E166" s="65">
        <v>1</v>
      </c>
      <c r="F166" s="65">
        <v>741606</v>
      </c>
      <c r="G166" s="49">
        <v>13668600</v>
      </c>
      <c r="H166" s="50">
        <f t="shared" si="6"/>
        <v>14748419.4</v>
      </c>
      <c r="I166" s="50">
        <v>3700000</v>
      </c>
      <c r="J166" s="50">
        <f t="shared" si="8"/>
        <v>11048419.4</v>
      </c>
      <c r="K166" s="110"/>
    </row>
    <row r="167" spans="1:11" s="36" customFormat="1" ht="12.75">
      <c r="A167" s="91" t="s">
        <v>39</v>
      </c>
      <c r="B167" s="78" t="s">
        <v>191</v>
      </c>
      <c r="C167" s="65">
        <v>1</v>
      </c>
      <c r="D167" s="65">
        <v>2008</v>
      </c>
      <c r="E167" s="65">
        <v>38</v>
      </c>
      <c r="F167" s="65">
        <v>734239</v>
      </c>
      <c r="G167" s="49">
        <v>13668600</v>
      </c>
      <c r="H167" s="50">
        <f t="shared" si="6"/>
        <v>14748419.4</v>
      </c>
      <c r="I167" s="50">
        <v>3700000</v>
      </c>
      <c r="J167" s="50">
        <f t="shared" si="8"/>
        <v>11048419.4</v>
      </c>
      <c r="K167" s="110"/>
    </row>
    <row r="168" spans="1:11" s="36" customFormat="1" ht="12.75">
      <c r="A168" s="91" t="s">
        <v>39</v>
      </c>
      <c r="B168" s="78" t="s">
        <v>191</v>
      </c>
      <c r="C168" s="65">
        <v>1</v>
      </c>
      <c r="D168" s="65">
        <v>2008</v>
      </c>
      <c r="E168" s="65">
        <v>51</v>
      </c>
      <c r="F168" s="65">
        <v>736834</v>
      </c>
      <c r="G168" s="49">
        <v>13668600</v>
      </c>
      <c r="H168" s="50">
        <f t="shared" si="6"/>
        <v>14748419.4</v>
      </c>
      <c r="I168" s="50">
        <v>3700000</v>
      </c>
      <c r="J168" s="50">
        <f t="shared" si="8"/>
        <v>11048419.4</v>
      </c>
      <c r="K168" s="110"/>
    </row>
    <row r="169" spans="1:11" s="36" customFormat="1" ht="12.75">
      <c r="A169" s="91" t="s">
        <v>39</v>
      </c>
      <c r="B169" s="78" t="s">
        <v>191</v>
      </c>
      <c r="C169" s="65">
        <v>1</v>
      </c>
      <c r="D169" s="65">
        <v>2008</v>
      </c>
      <c r="E169" s="65">
        <v>121</v>
      </c>
      <c r="F169" s="65">
        <v>740351</v>
      </c>
      <c r="G169" s="49">
        <v>13668600</v>
      </c>
      <c r="H169" s="50">
        <f t="shared" si="6"/>
        <v>14748419.4</v>
      </c>
      <c r="I169" s="50">
        <v>3700000</v>
      </c>
      <c r="J169" s="50">
        <f t="shared" si="8"/>
        <v>11048419.4</v>
      </c>
      <c r="K169" s="110"/>
    </row>
    <row r="170" spans="1:11" s="36" customFormat="1" ht="12.75">
      <c r="A170" s="91" t="s">
        <v>39</v>
      </c>
      <c r="B170" s="78" t="s">
        <v>191</v>
      </c>
      <c r="C170" s="65">
        <v>1</v>
      </c>
      <c r="D170" s="65">
        <v>2008</v>
      </c>
      <c r="E170" s="65">
        <v>158</v>
      </c>
      <c r="F170" s="65">
        <v>737709</v>
      </c>
      <c r="G170" s="49">
        <v>13668600</v>
      </c>
      <c r="H170" s="50">
        <f t="shared" si="6"/>
        <v>14748419.4</v>
      </c>
      <c r="I170" s="50">
        <v>3700000</v>
      </c>
      <c r="J170" s="50">
        <f t="shared" si="8"/>
        <v>11048419.4</v>
      </c>
      <c r="K170" s="110"/>
    </row>
    <row r="171" spans="1:11" s="36" customFormat="1" ht="12.75">
      <c r="A171" s="91" t="s">
        <v>39</v>
      </c>
      <c r="B171" s="78" t="s">
        <v>191</v>
      </c>
      <c r="C171" s="65">
        <v>1</v>
      </c>
      <c r="D171" s="65">
        <v>2008</v>
      </c>
      <c r="E171" s="65">
        <v>185</v>
      </c>
      <c r="F171" s="65">
        <v>740700</v>
      </c>
      <c r="G171" s="49">
        <v>13668600</v>
      </c>
      <c r="H171" s="50">
        <f t="shared" si="6"/>
        <v>14748419.4</v>
      </c>
      <c r="I171" s="50">
        <v>3700000</v>
      </c>
      <c r="J171" s="50">
        <f t="shared" si="8"/>
        <v>11048419.4</v>
      </c>
      <c r="K171" s="110"/>
    </row>
    <row r="172" spans="1:11" s="36" customFormat="1" ht="12.75">
      <c r="A172" s="91" t="s">
        <v>39</v>
      </c>
      <c r="B172" s="78" t="s">
        <v>191</v>
      </c>
      <c r="C172" s="65">
        <v>1</v>
      </c>
      <c r="D172" s="65">
        <v>2007</v>
      </c>
      <c r="E172" s="65">
        <v>243</v>
      </c>
      <c r="F172" s="65">
        <v>713732</v>
      </c>
      <c r="G172" s="49">
        <v>13668600</v>
      </c>
      <c r="H172" s="50">
        <f t="shared" si="6"/>
        <v>14748419.4</v>
      </c>
      <c r="I172" s="50">
        <v>3700000</v>
      </c>
      <c r="J172" s="50">
        <f t="shared" si="8"/>
        <v>11048419.4</v>
      </c>
      <c r="K172" s="110"/>
    </row>
    <row r="173" spans="1:11" s="36" customFormat="1" ht="12.75">
      <c r="A173" s="91" t="s">
        <v>39</v>
      </c>
      <c r="B173" s="78" t="s">
        <v>191</v>
      </c>
      <c r="C173" s="65">
        <v>1</v>
      </c>
      <c r="D173" s="65">
        <v>2008</v>
      </c>
      <c r="E173" s="65">
        <v>254</v>
      </c>
      <c r="F173" s="65">
        <v>774233</v>
      </c>
      <c r="G173" s="49">
        <v>13668600</v>
      </c>
      <c r="H173" s="50">
        <f t="shared" si="6"/>
        <v>14748419.4</v>
      </c>
      <c r="I173" s="50">
        <v>3700000</v>
      </c>
      <c r="J173" s="50">
        <f t="shared" si="8"/>
        <v>11048419.4</v>
      </c>
      <c r="K173" s="110"/>
    </row>
    <row r="174" spans="1:11" s="36" customFormat="1" ht="12.75">
      <c r="A174" s="91" t="s">
        <v>39</v>
      </c>
      <c r="B174" s="47" t="s">
        <v>190</v>
      </c>
      <c r="C174" s="65">
        <v>1</v>
      </c>
      <c r="D174" s="48">
        <v>2009</v>
      </c>
      <c r="E174" s="48">
        <v>511</v>
      </c>
      <c r="F174" s="48">
        <v>244863</v>
      </c>
      <c r="G174" s="49">
        <v>2722275</v>
      </c>
      <c r="H174" s="50">
        <f t="shared" si="6"/>
        <v>2937334.725</v>
      </c>
      <c r="I174" s="50">
        <v>0</v>
      </c>
      <c r="J174" s="50">
        <f>(H174-I174)*C174</f>
        <v>2937334.725</v>
      </c>
      <c r="K174" s="110"/>
    </row>
    <row r="175" spans="1:11" s="36" customFormat="1" ht="12.75">
      <c r="A175" s="91" t="s">
        <v>65</v>
      </c>
      <c r="B175" s="78" t="s">
        <v>191</v>
      </c>
      <c r="C175" s="65">
        <v>1</v>
      </c>
      <c r="D175" s="65">
        <v>2008</v>
      </c>
      <c r="E175" s="65">
        <v>91</v>
      </c>
      <c r="F175" s="65">
        <v>741851</v>
      </c>
      <c r="G175" s="49">
        <v>13668600</v>
      </c>
      <c r="H175" s="50">
        <f t="shared" si="6"/>
        <v>14748419.4</v>
      </c>
      <c r="I175" s="50">
        <v>3700000</v>
      </c>
      <c r="J175" s="50">
        <f aca="true" t="shared" si="9" ref="J175:J186">+H175-I175</f>
        <v>11048419.4</v>
      </c>
      <c r="K175" s="110"/>
    </row>
    <row r="176" spans="1:11" s="36" customFormat="1" ht="12.75">
      <c r="A176" s="91" t="s">
        <v>65</v>
      </c>
      <c r="B176" s="78" t="s">
        <v>191</v>
      </c>
      <c r="C176" s="65">
        <v>1</v>
      </c>
      <c r="D176" s="65">
        <v>2008</v>
      </c>
      <c r="E176" s="65">
        <v>103</v>
      </c>
      <c r="F176" s="65">
        <v>735542</v>
      </c>
      <c r="G176" s="49">
        <v>13668600</v>
      </c>
      <c r="H176" s="50">
        <f t="shared" si="6"/>
        <v>14748419.4</v>
      </c>
      <c r="I176" s="50">
        <v>3700000</v>
      </c>
      <c r="J176" s="50">
        <f t="shared" si="9"/>
        <v>11048419.4</v>
      </c>
      <c r="K176" s="110"/>
    </row>
    <row r="177" spans="1:11" s="36" customFormat="1" ht="12.75">
      <c r="A177" s="91" t="s">
        <v>65</v>
      </c>
      <c r="B177" s="78" t="s">
        <v>191</v>
      </c>
      <c r="C177" s="65">
        <v>1</v>
      </c>
      <c r="D177" s="65">
        <v>2008</v>
      </c>
      <c r="E177" s="65">
        <v>119</v>
      </c>
      <c r="F177" s="65">
        <v>747114</v>
      </c>
      <c r="G177" s="49">
        <v>13668600</v>
      </c>
      <c r="H177" s="50">
        <f t="shared" si="6"/>
        <v>14748419.4</v>
      </c>
      <c r="I177" s="50">
        <v>3700000</v>
      </c>
      <c r="J177" s="50">
        <f t="shared" si="9"/>
        <v>11048419.4</v>
      </c>
      <c r="K177" s="110"/>
    </row>
    <row r="178" spans="1:11" s="36" customFormat="1" ht="12.75">
      <c r="A178" s="91" t="s">
        <v>65</v>
      </c>
      <c r="B178" s="78" t="s">
        <v>191</v>
      </c>
      <c r="C178" s="65">
        <v>1</v>
      </c>
      <c r="D178" s="65">
        <v>2007</v>
      </c>
      <c r="E178" s="65">
        <v>120</v>
      </c>
      <c r="F178" s="65">
        <v>672350</v>
      </c>
      <c r="G178" s="49">
        <v>13668600</v>
      </c>
      <c r="H178" s="50">
        <f t="shared" si="6"/>
        <v>14748419.4</v>
      </c>
      <c r="I178" s="50">
        <v>3700000</v>
      </c>
      <c r="J178" s="50">
        <f t="shared" si="9"/>
        <v>11048419.4</v>
      </c>
      <c r="K178" s="110"/>
    </row>
    <row r="179" spans="1:11" s="36" customFormat="1" ht="12.75">
      <c r="A179" s="91" t="s">
        <v>65</v>
      </c>
      <c r="B179" s="78" t="s">
        <v>191</v>
      </c>
      <c r="C179" s="65">
        <v>1</v>
      </c>
      <c r="D179" s="65">
        <v>2008</v>
      </c>
      <c r="E179" s="65">
        <v>184</v>
      </c>
      <c r="F179" s="65">
        <v>740799</v>
      </c>
      <c r="G179" s="49">
        <v>13668600</v>
      </c>
      <c r="H179" s="50">
        <f t="shared" si="6"/>
        <v>14748419.4</v>
      </c>
      <c r="I179" s="50">
        <v>3700000</v>
      </c>
      <c r="J179" s="50">
        <f t="shared" si="9"/>
        <v>11048419.4</v>
      </c>
      <c r="K179" s="110"/>
    </row>
    <row r="180" spans="1:11" s="36" customFormat="1" ht="12.75">
      <c r="A180" s="91" t="s">
        <v>65</v>
      </c>
      <c r="B180" s="78" t="s">
        <v>191</v>
      </c>
      <c r="C180" s="65">
        <v>1</v>
      </c>
      <c r="D180" s="65">
        <v>2006</v>
      </c>
      <c r="E180" s="65">
        <v>191</v>
      </c>
      <c r="F180" s="65">
        <v>623459</v>
      </c>
      <c r="G180" s="49">
        <v>13668600</v>
      </c>
      <c r="H180" s="50">
        <f aca="true" t="shared" si="10" ref="H180:H211">(G180*0.079)+G180</f>
        <v>14748419.4</v>
      </c>
      <c r="I180" s="50">
        <v>3700000</v>
      </c>
      <c r="J180" s="50">
        <f t="shared" si="9"/>
        <v>11048419.4</v>
      </c>
      <c r="K180" s="110"/>
    </row>
    <row r="181" spans="1:11" s="36" customFormat="1" ht="12.75">
      <c r="A181" s="91" t="s">
        <v>65</v>
      </c>
      <c r="B181" s="78" t="s">
        <v>191</v>
      </c>
      <c r="C181" s="65">
        <v>1</v>
      </c>
      <c r="D181" s="65">
        <v>2008</v>
      </c>
      <c r="E181" s="65">
        <v>346</v>
      </c>
      <c r="F181" s="65">
        <v>741868</v>
      </c>
      <c r="G181" s="49">
        <v>13668600</v>
      </c>
      <c r="H181" s="50">
        <f t="shared" si="10"/>
        <v>14748419.4</v>
      </c>
      <c r="I181" s="50">
        <v>3700000</v>
      </c>
      <c r="J181" s="50">
        <f t="shared" si="9"/>
        <v>11048419.4</v>
      </c>
      <c r="K181" s="110"/>
    </row>
    <row r="182" spans="1:11" s="36" customFormat="1" ht="12.75">
      <c r="A182" s="91" t="s">
        <v>36</v>
      </c>
      <c r="B182" s="78" t="s">
        <v>191</v>
      </c>
      <c r="C182" s="65">
        <v>1</v>
      </c>
      <c r="D182" s="65">
        <v>2008</v>
      </c>
      <c r="E182" s="65">
        <v>86</v>
      </c>
      <c r="F182" s="65">
        <v>740791</v>
      </c>
      <c r="G182" s="49">
        <v>13668600</v>
      </c>
      <c r="H182" s="50">
        <f t="shared" si="10"/>
        <v>14748419.4</v>
      </c>
      <c r="I182" s="50">
        <v>3700000</v>
      </c>
      <c r="J182" s="50">
        <f t="shared" si="9"/>
        <v>11048419.4</v>
      </c>
      <c r="K182" s="110"/>
    </row>
    <row r="183" spans="1:11" s="36" customFormat="1" ht="12.75">
      <c r="A183" s="91" t="s">
        <v>36</v>
      </c>
      <c r="B183" s="78" t="s">
        <v>191</v>
      </c>
      <c r="C183" s="65">
        <v>1</v>
      </c>
      <c r="D183" s="65">
        <v>2007</v>
      </c>
      <c r="E183" s="65">
        <v>124</v>
      </c>
      <c r="F183" s="65">
        <v>672362</v>
      </c>
      <c r="G183" s="49">
        <v>13668600</v>
      </c>
      <c r="H183" s="50">
        <f t="shared" si="10"/>
        <v>14748419.4</v>
      </c>
      <c r="I183" s="50">
        <v>3700000</v>
      </c>
      <c r="J183" s="50">
        <f t="shared" si="9"/>
        <v>11048419.4</v>
      </c>
      <c r="K183" s="110"/>
    </row>
    <row r="184" spans="1:11" s="36" customFormat="1" ht="12.75">
      <c r="A184" s="91" t="s">
        <v>36</v>
      </c>
      <c r="B184" s="78" t="s">
        <v>191</v>
      </c>
      <c r="C184" s="65">
        <v>1</v>
      </c>
      <c r="D184" s="65">
        <v>2008</v>
      </c>
      <c r="E184" s="65">
        <v>129</v>
      </c>
      <c r="F184" s="65">
        <v>736094</v>
      </c>
      <c r="G184" s="49">
        <v>13668600</v>
      </c>
      <c r="H184" s="50">
        <f t="shared" si="10"/>
        <v>14748419.4</v>
      </c>
      <c r="I184" s="50">
        <v>3700000</v>
      </c>
      <c r="J184" s="50">
        <f t="shared" si="9"/>
        <v>11048419.4</v>
      </c>
      <c r="K184" s="110"/>
    </row>
    <row r="185" spans="1:11" s="36" customFormat="1" ht="12.75">
      <c r="A185" s="91" t="s">
        <v>36</v>
      </c>
      <c r="B185" s="78" t="s">
        <v>191</v>
      </c>
      <c r="C185" s="65">
        <v>1</v>
      </c>
      <c r="D185" s="65">
        <v>2008</v>
      </c>
      <c r="E185" s="65">
        <v>235</v>
      </c>
      <c r="F185" s="65">
        <v>741771</v>
      </c>
      <c r="G185" s="49">
        <v>13668600</v>
      </c>
      <c r="H185" s="50">
        <f t="shared" si="10"/>
        <v>14748419.4</v>
      </c>
      <c r="I185" s="50">
        <v>3700000</v>
      </c>
      <c r="J185" s="50">
        <f t="shared" si="9"/>
        <v>11048419.4</v>
      </c>
      <c r="K185" s="110"/>
    </row>
    <row r="186" spans="1:11" s="36" customFormat="1" ht="12.75">
      <c r="A186" s="91" t="s">
        <v>36</v>
      </c>
      <c r="B186" s="78" t="s">
        <v>191</v>
      </c>
      <c r="C186" s="65">
        <v>1</v>
      </c>
      <c r="D186" s="65">
        <v>2009</v>
      </c>
      <c r="E186" s="65">
        <v>415</v>
      </c>
      <c r="F186" s="65">
        <v>792646</v>
      </c>
      <c r="G186" s="49">
        <v>13668600</v>
      </c>
      <c r="H186" s="50">
        <f t="shared" si="10"/>
        <v>14748419.4</v>
      </c>
      <c r="I186" s="50">
        <v>3700000</v>
      </c>
      <c r="J186" s="50">
        <f t="shared" si="9"/>
        <v>11048419.4</v>
      </c>
      <c r="K186" s="110"/>
    </row>
    <row r="187" spans="1:11" s="36" customFormat="1" ht="12.75">
      <c r="A187" s="91" t="s">
        <v>36</v>
      </c>
      <c r="B187" s="47" t="s">
        <v>190</v>
      </c>
      <c r="C187" s="65">
        <v>1</v>
      </c>
      <c r="D187" s="48">
        <v>2009</v>
      </c>
      <c r="E187" s="48">
        <v>506</v>
      </c>
      <c r="F187" s="48">
        <v>244947</v>
      </c>
      <c r="G187" s="49">
        <v>2722275</v>
      </c>
      <c r="H187" s="50">
        <f t="shared" si="10"/>
        <v>2937334.725</v>
      </c>
      <c r="I187" s="50">
        <v>0</v>
      </c>
      <c r="J187" s="50">
        <f>(H187-I187)*C187</f>
        <v>2937334.725</v>
      </c>
      <c r="K187" s="110"/>
    </row>
    <row r="188" spans="1:11" s="36" customFormat="1" ht="12.75">
      <c r="A188" s="91" t="s">
        <v>145</v>
      </c>
      <c r="B188" s="78" t="s">
        <v>191</v>
      </c>
      <c r="C188" s="65">
        <v>1</v>
      </c>
      <c r="D188" s="65">
        <v>2008</v>
      </c>
      <c r="E188" s="65">
        <v>59</v>
      </c>
      <c r="F188" s="65">
        <v>742345</v>
      </c>
      <c r="G188" s="49">
        <v>13668600</v>
      </c>
      <c r="H188" s="50">
        <f t="shared" si="10"/>
        <v>14748419.4</v>
      </c>
      <c r="I188" s="50">
        <v>3700000</v>
      </c>
      <c r="J188" s="50">
        <f aca="true" t="shared" si="11" ref="J188:J194">+H188-I188</f>
        <v>11048419.4</v>
      </c>
      <c r="K188" s="110"/>
    </row>
    <row r="189" spans="1:11" s="36" customFormat="1" ht="12.75">
      <c r="A189" s="91" t="s">
        <v>83</v>
      </c>
      <c r="B189" s="78" t="s">
        <v>191</v>
      </c>
      <c r="C189" s="65">
        <v>1</v>
      </c>
      <c r="D189" s="65">
        <v>2007</v>
      </c>
      <c r="E189" s="65">
        <v>57</v>
      </c>
      <c r="F189" s="65">
        <v>713825</v>
      </c>
      <c r="G189" s="49">
        <v>13668600</v>
      </c>
      <c r="H189" s="50">
        <f t="shared" si="10"/>
        <v>14748419.4</v>
      </c>
      <c r="I189" s="50">
        <v>3700000</v>
      </c>
      <c r="J189" s="50">
        <f t="shared" si="11"/>
        <v>11048419.4</v>
      </c>
      <c r="K189" s="110"/>
    </row>
    <row r="190" spans="1:11" s="36" customFormat="1" ht="12.75">
      <c r="A190" s="91" t="s">
        <v>83</v>
      </c>
      <c r="B190" s="78" t="s">
        <v>191</v>
      </c>
      <c r="C190" s="65">
        <v>1</v>
      </c>
      <c r="D190" s="65">
        <v>2008</v>
      </c>
      <c r="E190" s="65">
        <v>88</v>
      </c>
      <c r="F190" s="65">
        <v>734481</v>
      </c>
      <c r="G190" s="49">
        <v>13668600</v>
      </c>
      <c r="H190" s="50">
        <f t="shared" si="10"/>
        <v>14748419.4</v>
      </c>
      <c r="I190" s="50">
        <v>3700000</v>
      </c>
      <c r="J190" s="50">
        <f t="shared" si="11"/>
        <v>11048419.4</v>
      </c>
      <c r="K190" s="110"/>
    </row>
    <row r="191" spans="1:11" s="36" customFormat="1" ht="12.75">
      <c r="A191" s="91" t="s">
        <v>83</v>
      </c>
      <c r="B191" s="78" t="s">
        <v>191</v>
      </c>
      <c r="C191" s="65">
        <v>1</v>
      </c>
      <c r="D191" s="65">
        <v>2008</v>
      </c>
      <c r="E191" s="65">
        <v>213</v>
      </c>
      <c r="F191" s="65">
        <v>742347</v>
      </c>
      <c r="G191" s="49">
        <v>13668600</v>
      </c>
      <c r="H191" s="50">
        <f t="shared" si="10"/>
        <v>14748419.4</v>
      </c>
      <c r="I191" s="50">
        <v>3700000</v>
      </c>
      <c r="J191" s="50">
        <f t="shared" si="11"/>
        <v>11048419.4</v>
      </c>
      <c r="K191" s="110"/>
    </row>
    <row r="192" spans="1:11" s="36" customFormat="1" ht="12.75">
      <c r="A192" s="91" t="s">
        <v>83</v>
      </c>
      <c r="B192" s="78" t="s">
        <v>191</v>
      </c>
      <c r="C192" s="65">
        <v>1</v>
      </c>
      <c r="D192" s="65">
        <v>2008</v>
      </c>
      <c r="E192" s="65">
        <v>232</v>
      </c>
      <c r="F192" s="65">
        <v>741904</v>
      </c>
      <c r="G192" s="49">
        <v>13668600</v>
      </c>
      <c r="H192" s="50">
        <f t="shared" si="10"/>
        <v>14748419.4</v>
      </c>
      <c r="I192" s="50">
        <v>3700000</v>
      </c>
      <c r="J192" s="50">
        <f t="shared" si="11"/>
        <v>11048419.4</v>
      </c>
      <c r="K192" s="110"/>
    </row>
    <row r="193" spans="1:11" s="36" customFormat="1" ht="12.75">
      <c r="A193" s="91" t="s">
        <v>66</v>
      </c>
      <c r="B193" s="78" t="s">
        <v>191</v>
      </c>
      <c r="C193" s="65">
        <v>1</v>
      </c>
      <c r="D193" s="65">
        <v>2006</v>
      </c>
      <c r="E193" s="65">
        <v>12</v>
      </c>
      <c r="F193" s="65">
        <v>628199</v>
      </c>
      <c r="G193" s="49">
        <v>13668600</v>
      </c>
      <c r="H193" s="50">
        <f t="shared" si="10"/>
        <v>14748419.4</v>
      </c>
      <c r="I193" s="50">
        <v>3700000</v>
      </c>
      <c r="J193" s="50">
        <f t="shared" si="11"/>
        <v>11048419.4</v>
      </c>
      <c r="K193" s="110"/>
    </row>
    <row r="194" spans="1:11" s="36" customFormat="1" ht="12.75">
      <c r="A194" s="91" t="s">
        <v>66</v>
      </c>
      <c r="B194" s="78" t="s">
        <v>191</v>
      </c>
      <c r="C194" s="65">
        <v>1</v>
      </c>
      <c r="D194" s="65">
        <v>2007</v>
      </c>
      <c r="E194" s="65">
        <v>116</v>
      </c>
      <c r="F194" s="65">
        <v>674380</v>
      </c>
      <c r="G194" s="49">
        <v>13668600</v>
      </c>
      <c r="H194" s="50">
        <f t="shared" si="10"/>
        <v>14748419.4</v>
      </c>
      <c r="I194" s="50">
        <v>3700000</v>
      </c>
      <c r="J194" s="50">
        <f t="shared" si="11"/>
        <v>11048419.4</v>
      </c>
      <c r="K194" s="110"/>
    </row>
    <row r="195" spans="1:11" s="36" customFormat="1" ht="12.75">
      <c r="A195" s="91" t="s">
        <v>66</v>
      </c>
      <c r="B195" s="73" t="s">
        <v>194</v>
      </c>
      <c r="C195" s="65">
        <v>1</v>
      </c>
      <c r="D195" s="65">
        <v>2008</v>
      </c>
      <c r="E195" s="65">
        <v>264</v>
      </c>
      <c r="F195" s="65" t="s">
        <v>146</v>
      </c>
      <c r="G195" s="49">
        <v>22701975</v>
      </c>
      <c r="H195" s="50">
        <f t="shared" si="10"/>
        <v>24495431.025</v>
      </c>
      <c r="I195" s="50">
        <v>3500000</v>
      </c>
      <c r="J195" s="50">
        <f>H195-I195</f>
        <v>20995431.025</v>
      </c>
      <c r="K195" s="110"/>
    </row>
    <row r="196" spans="1:11" s="36" customFormat="1" ht="12.75">
      <c r="A196" s="91" t="s">
        <v>34</v>
      </c>
      <c r="B196" s="47" t="s">
        <v>190</v>
      </c>
      <c r="C196" s="65">
        <v>1</v>
      </c>
      <c r="D196" s="48">
        <v>2009</v>
      </c>
      <c r="E196" s="48">
        <v>502</v>
      </c>
      <c r="F196" s="48">
        <v>244915</v>
      </c>
      <c r="G196" s="49">
        <v>2722275</v>
      </c>
      <c r="H196" s="50">
        <f t="shared" si="10"/>
        <v>2937334.725</v>
      </c>
      <c r="I196" s="50">
        <v>0</v>
      </c>
      <c r="J196" s="50">
        <f>(H196-I196)*C196</f>
        <v>2937334.725</v>
      </c>
      <c r="K196" s="110"/>
    </row>
    <row r="197" spans="1:11" s="36" customFormat="1" ht="12.75">
      <c r="A197" s="91" t="s">
        <v>34</v>
      </c>
      <c r="B197" s="47" t="s">
        <v>190</v>
      </c>
      <c r="C197" s="65">
        <v>1</v>
      </c>
      <c r="D197" s="48">
        <v>2009</v>
      </c>
      <c r="E197" s="48">
        <v>510</v>
      </c>
      <c r="F197" s="48">
        <v>245389</v>
      </c>
      <c r="G197" s="49">
        <v>2722275</v>
      </c>
      <c r="H197" s="50">
        <f t="shared" si="10"/>
        <v>2937334.725</v>
      </c>
      <c r="I197" s="50">
        <v>0</v>
      </c>
      <c r="J197" s="50">
        <f>(H197-I197)*C197</f>
        <v>2937334.725</v>
      </c>
      <c r="K197" s="110"/>
    </row>
    <row r="198" spans="1:11" s="36" customFormat="1" ht="12.75">
      <c r="A198" s="91" t="s">
        <v>41</v>
      </c>
      <c r="B198" s="78" t="s">
        <v>191</v>
      </c>
      <c r="C198" s="65">
        <v>1</v>
      </c>
      <c r="D198" s="65">
        <v>2008</v>
      </c>
      <c r="E198" s="65">
        <v>22</v>
      </c>
      <c r="F198" s="65">
        <v>734317</v>
      </c>
      <c r="G198" s="49">
        <v>13668600</v>
      </c>
      <c r="H198" s="50">
        <f t="shared" si="10"/>
        <v>14748419.4</v>
      </c>
      <c r="I198" s="50">
        <v>3700000</v>
      </c>
      <c r="J198" s="50">
        <f>+H198-I198</f>
        <v>11048419.4</v>
      </c>
      <c r="K198" s="110"/>
    </row>
    <row r="199" spans="1:11" s="36" customFormat="1" ht="12.75">
      <c r="A199" s="91" t="s">
        <v>41</v>
      </c>
      <c r="B199" s="78" t="s">
        <v>191</v>
      </c>
      <c r="C199" s="65">
        <v>1</v>
      </c>
      <c r="D199" s="65">
        <v>2008</v>
      </c>
      <c r="E199" s="65">
        <v>53</v>
      </c>
      <c r="F199" s="65">
        <v>740804</v>
      </c>
      <c r="G199" s="49">
        <v>13668600</v>
      </c>
      <c r="H199" s="50">
        <f t="shared" si="10"/>
        <v>14748419.4</v>
      </c>
      <c r="I199" s="50">
        <v>3700000</v>
      </c>
      <c r="J199" s="50">
        <f>+H199-I199</f>
        <v>11048419.4</v>
      </c>
      <c r="K199" s="110"/>
    </row>
    <row r="200" spans="1:11" s="36" customFormat="1" ht="12.75">
      <c r="A200" s="91" t="s">
        <v>41</v>
      </c>
      <c r="B200" s="78" t="s">
        <v>191</v>
      </c>
      <c r="C200" s="65">
        <v>1</v>
      </c>
      <c r="D200" s="65">
        <v>2008</v>
      </c>
      <c r="E200" s="65">
        <v>76</v>
      </c>
      <c r="F200" s="65">
        <v>742348</v>
      </c>
      <c r="G200" s="49">
        <v>13668600</v>
      </c>
      <c r="H200" s="50">
        <f t="shared" si="10"/>
        <v>14748419.4</v>
      </c>
      <c r="I200" s="50">
        <v>3700000</v>
      </c>
      <c r="J200" s="50">
        <f>+H200-I200</f>
        <v>11048419.4</v>
      </c>
      <c r="K200" s="110"/>
    </row>
    <row r="201" spans="1:11" s="36" customFormat="1" ht="12.75">
      <c r="A201" s="91" t="s">
        <v>41</v>
      </c>
      <c r="B201" s="78" t="s">
        <v>191</v>
      </c>
      <c r="C201" s="65">
        <v>1</v>
      </c>
      <c r="D201" s="65">
        <v>2008</v>
      </c>
      <c r="E201" s="65">
        <v>165</v>
      </c>
      <c r="F201" s="65">
        <v>740670</v>
      </c>
      <c r="G201" s="49">
        <v>13668600</v>
      </c>
      <c r="H201" s="50">
        <f t="shared" si="10"/>
        <v>14748419.4</v>
      </c>
      <c r="I201" s="50">
        <v>3700000</v>
      </c>
      <c r="J201" s="50">
        <f>+H201-I201</f>
        <v>11048419.4</v>
      </c>
      <c r="K201" s="110"/>
    </row>
    <row r="202" spans="1:11" s="36" customFormat="1" ht="12.75">
      <c r="A202" s="91" t="s">
        <v>41</v>
      </c>
      <c r="B202" s="78" t="s">
        <v>191</v>
      </c>
      <c r="C202" s="65">
        <v>1</v>
      </c>
      <c r="D202" s="65">
        <v>2008</v>
      </c>
      <c r="E202" s="65">
        <v>182</v>
      </c>
      <c r="F202" s="65">
        <v>741681</v>
      </c>
      <c r="G202" s="49">
        <v>13668600</v>
      </c>
      <c r="H202" s="50">
        <f t="shared" si="10"/>
        <v>14748419.4</v>
      </c>
      <c r="I202" s="50">
        <v>3700000</v>
      </c>
      <c r="J202" s="50">
        <f>+H202-I202</f>
        <v>11048419.4</v>
      </c>
      <c r="K202" s="110"/>
    </row>
    <row r="203" spans="1:11" s="36" customFormat="1" ht="12.75">
      <c r="A203" s="91" t="s">
        <v>41</v>
      </c>
      <c r="B203" s="73" t="s">
        <v>194</v>
      </c>
      <c r="C203" s="65">
        <v>1</v>
      </c>
      <c r="D203" s="65">
        <v>2008</v>
      </c>
      <c r="E203" s="65">
        <v>291</v>
      </c>
      <c r="F203" s="65" t="s">
        <v>147</v>
      </c>
      <c r="G203" s="49">
        <v>22701975</v>
      </c>
      <c r="H203" s="50">
        <f t="shared" si="10"/>
        <v>24495431.025</v>
      </c>
      <c r="I203" s="50">
        <v>3500000</v>
      </c>
      <c r="J203" s="50">
        <f>H203-I203</f>
        <v>20995431.025</v>
      </c>
      <c r="K203" s="110"/>
    </row>
    <row r="204" spans="1:11" s="36" customFormat="1" ht="12.75">
      <c r="A204" s="91" t="s">
        <v>41</v>
      </c>
      <c r="B204" s="78" t="s">
        <v>191</v>
      </c>
      <c r="C204" s="65">
        <v>1</v>
      </c>
      <c r="D204" s="65">
        <v>2008</v>
      </c>
      <c r="E204" s="65">
        <v>379</v>
      </c>
      <c r="F204" s="65">
        <v>774706</v>
      </c>
      <c r="G204" s="49">
        <v>13668600</v>
      </c>
      <c r="H204" s="50">
        <f t="shared" si="10"/>
        <v>14748419.4</v>
      </c>
      <c r="I204" s="50">
        <v>3700000</v>
      </c>
      <c r="J204" s="50">
        <f>+H204-I204</f>
        <v>11048419.4</v>
      </c>
      <c r="K204" s="110"/>
    </row>
    <row r="205" spans="1:11" s="36" customFormat="1" ht="12.75">
      <c r="A205" s="91" t="s">
        <v>41</v>
      </c>
      <c r="B205" s="47" t="s">
        <v>190</v>
      </c>
      <c r="C205" s="65">
        <v>1</v>
      </c>
      <c r="D205" s="48">
        <v>2009</v>
      </c>
      <c r="E205" s="48">
        <v>514</v>
      </c>
      <c r="F205" s="48">
        <v>246228</v>
      </c>
      <c r="G205" s="49">
        <v>2722275</v>
      </c>
      <c r="H205" s="50">
        <f t="shared" si="10"/>
        <v>2937334.725</v>
      </c>
      <c r="I205" s="50">
        <v>0</v>
      </c>
      <c r="J205" s="50">
        <f>(H205-I205)*C205</f>
        <v>2937334.725</v>
      </c>
      <c r="K205" s="110"/>
    </row>
    <row r="206" spans="1:11" s="36" customFormat="1" ht="12.75">
      <c r="A206" s="91" t="s">
        <v>199</v>
      </c>
      <c r="B206" s="78" t="s">
        <v>191</v>
      </c>
      <c r="C206" s="65">
        <v>1</v>
      </c>
      <c r="D206" s="65">
        <v>2008</v>
      </c>
      <c r="E206" s="65">
        <v>144</v>
      </c>
      <c r="F206" s="65">
        <v>740779</v>
      </c>
      <c r="G206" s="49">
        <v>13668600</v>
      </c>
      <c r="H206" s="50">
        <f t="shared" si="10"/>
        <v>14748419.4</v>
      </c>
      <c r="I206" s="50">
        <v>3700000</v>
      </c>
      <c r="J206" s="50">
        <f>+H206-I206</f>
        <v>11048419.4</v>
      </c>
      <c r="K206" s="110"/>
    </row>
    <row r="207" spans="1:11" s="36" customFormat="1" ht="12.75">
      <c r="A207" s="91" t="s">
        <v>199</v>
      </c>
      <c r="B207" s="73" t="s">
        <v>194</v>
      </c>
      <c r="C207" s="65">
        <v>1</v>
      </c>
      <c r="D207" s="65">
        <v>2008</v>
      </c>
      <c r="E207" s="65">
        <v>279</v>
      </c>
      <c r="F207" s="65" t="s">
        <v>148</v>
      </c>
      <c r="G207" s="49">
        <v>22701975</v>
      </c>
      <c r="H207" s="50">
        <f t="shared" si="10"/>
        <v>24495431.025</v>
      </c>
      <c r="I207" s="50">
        <v>3500000</v>
      </c>
      <c r="J207" s="50">
        <f>H207-I207</f>
        <v>20995431.025</v>
      </c>
      <c r="K207" s="110"/>
    </row>
    <row r="208" spans="1:11" s="36" customFormat="1" ht="12.75">
      <c r="A208" s="91" t="s">
        <v>199</v>
      </c>
      <c r="B208" s="73" t="s">
        <v>194</v>
      </c>
      <c r="C208" s="65">
        <v>1</v>
      </c>
      <c r="D208" s="65">
        <v>2008</v>
      </c>
      <c r="E208" s="65">
        <v>334</v>
      </c>
      <c r="F208" s="65" t="s">
        <v>149</v>
      </c>
      <c r="G208" s="49">
        <v>22701975</v>
      </c>
      <c r="H208" s="50">
        <f t="shared" si="10"/>
        <v>24495431.025</v>
      </c>
      <c r="I208" s="50">
        <v>3500000</v>
      </c>
      <c r="J208" s="50">
        <f>H208-I208</f>
        <v>20995431.025</v>
      </c>
      <c r="K208" s="110"/>
    </row>
    <row r="209" spans="1:11" s="36" customFormat="1" ht="12.75">
      <c r="A209" s="91" t="s">
        <v>150</v>
      </c>
      <c r="B209" s="78" t="s">
        <v>191</v>
      </c>
      <c r="C209" s="65">
        <v>1</v>
      </c>
      <c r="D209" s="65">
        <v>2008</v>
      </c>
      <c r="E209" s="65">
        <v>87</v>
      </c>
      <c r="F209" s="65">
        <v>740742</v>
      </c>
      <c r="G209" s="49">
        <v>13668600</v>
      </c>
      <c r="H209" s="50">
        <f t="shared" si="10"/>
        <v>14748419.4</v>
      </c>
      <c r="I209" s="50">
        <v>3700000</v>
      </c>
      <c r="J209" s="50">
        <f>+H209-I209</f>
        <v>11048419.4</v>
      </c>
      <c r="K209" s="110"/>
    </row>
    <row r="210" spans="1:11" s="36" customFormat="1" ht="12.75">
      <c r="A210" s="91" t="s">
        <v>150</v>
      </c>
      <c r="B210" s="78" t="s">
        <v>191</v>
      </c>
      <c r="C210" s="65">
        <v>1</v>
      </c>
      <c r="D210" s="65">
        <v>2008</v>
      </c>
      <c r="E210" s="65">
        <v>140</v>
      </c>
      <c r="F210" s="65">
        <v>736913</v>
      </c>
      <c r="G210" s="49">
        <v>13668600</v>
      </c>
      <c r="H210" s="50">
        <f t="shared" si="10"/>
        <v>14748419.4</v>
      </c>
      <c r="I210" s="50">
        <v>3700000</v>
      </c>
      <c r="J210" s="50">
        <f>+H210-I210</f>
        <v>11048419.4</v>
      </c>
      <c r="K210" s="110"/>
    </row>
    <row r="211" spans="1:11" s="36" customFormat="1" ht="12.75">
      <c r="A211" s="91" t="s">
        <v>150</v>
      </c>
      <c r="B211" s="73" t="s">
        <v>194</v>
      </c>
      <c r="C211" s="65">
        <v>1</v>
      </c>
      <c r="D211" s="65">
        <v>2008</v>
      </c>
      <c r="E211" s="65">
        <v>292</v>
      </c>
      <c r="F211" s="65" t="s">
        <v>151</v>
      </c>
      <c r="G211" s="49">
        <v>22701975</v>
      </c>
      <c r="H211" s="50">
        <f t="shared" si="10"/>
        <v>24495431.025</v>
      </c>
      <c r="I211" s="50">
        <v>3500000</v>
      </c>
      <c r="J211" s="50">
        <f>H211-I211</f>
        <v>20995431.025</v>
      </c>
      <c r="K211" s="110"/>
    </row>
    <row r="212" spans="1:11" s="36" customFormat="1" ht="12.75">
      <c r="A212" s="91" t="s">
        <v>200</v>
      </c>
      <c r="B212" s="78" t="s">
        <v>191</v>
      </c>
      <c r="C212" s="65">
        <v>1</v>
      </c>
      <c r="D212" s="65">
        <v>2008</v>
      </c>
      <c r="E212" s="65">
        <v>75</v>
      </c>
      <c r="F212" s="65">
        <v>744065</v>
      </c>
      <c r="G212" s="49">
        <v>13668600</v>
      </c>
      <c r="H212" s="50">
        <f aca="true" t="shared" si="12" ref="H212:H227">(G212*0.079)+G212</f>
        <v>14748419.4</v>
      </c>
      <c r="I212" s="50">
        <v>3700000</v>
      </c>
      <c r="J212" s="50">
        <f>+H212-I212</f>
        <v>11048419.4</v>
      </c>
      <c r="K212" s="110"/>
    </row>
    <row r="213" spans="1:11" s="36" customFormat="1" ht="12.75">
      <c r="A213" s="91" t="s">
        <v>200</v>
      </c>
      <c r="B213" s="78" t="s">
        <v>191</v>
      </c>
      <c r="C213" s="65">
        <v>1</v>
      </c>
      <c r="D213" s="65">
        <v>2008</v>
      </c>
      <c r="E213" s="65">
        <v>246</v>
      </c>
      <c r="F213" s="65">
        <v>741622</v>
      </c>
      <c r="G213" s="49">
        <v>13668600</v>
      </c>
      <c r="H213" s="50">
        <f t="shared" si="12"/>
        <v>14748419.4</v>
      </c>
      <c r="I213" s="50">
        <v>3700000</v>
      </c>
      <c r="J213" s="50">
        <f>+H213-I213</f>
        <v>11048419.4</v>
      </c>
      <c r="K213" s="110"/>
    </row>
    <row r="214" spans="1:11" s="36" customFormat="1" ht="12.75">
      <c r="A214" s="91" t="s">
        <v>32</v>
      </c>
      <c r="B214" s="47" t="s">
        <v>190</v>
      </c>
      <c r="C214" s="65">
        <v>1</v>
      </c>
      <c r="D214" s="48">
        <v>2009</v>
      </c>
      <c r="E214" s="48">
        <v>98</v>
      </c>
      <c r="F214" s="48" t="s">
        <v>269</v>
      </c>
      <c r="G214" s="49">
        <v>2722275</v>
      </c>
      <c r="H214" s="50">
        <f t="shared" si="12"/>
        <v>2937334.725</v>
      </c>
      <c r="I214" s="50">
        <v>0</v>
      </c>
      <c r="J214" s="50">
        <f aca="true" t="shared" si="13" ref="J214:J227">(H214-I214)*C214</f>
        <v>2937334.725</v>
      </c>
      <c r="K214" s="110"/>
    </row>
    <row r="215" spans="1:11" s="36" customFormat="1" ht="12.75">
      <c r="A215" s="91" t="s">
        <v>32</v>
      </c>
      <c r="B215" s="47" t="s">
        <v>190</v>
      </c>
      <c r="C215" s="65">
        <v>1</v>
      </c>
      <c r="D215" s="48">
        <v>2007</v>
      </c>
      <c r="E215" s="48">
        <v>780</v>
      </c>
      <c r="F215" s="48" t="s">
        <v>270</v>
      </c>
      <c r="G215" s="49">
        <v>2722275</v>
      </c>
      <c r="H215" s="50">
        <f t="shared" si="12"/>
        <v>2937334.725</v>
      </c>
      <c r="I215" s="50">
        <v>0</v>
      </c>
      <c r="J215" s="50">
        <f t="shared" si="13"/>
        <v>2937334.725</v>
      </c>
      <c r="K215" s="110"/>
    </row>
    <row r="216" spans="1:11" s="36" customFormat="1" ht="12.75">
      <c r="A216" s="91" t="s">
        <v>32</v>
      </c>
      <c r="B216" s="47" t="s">
        <v>190</v>
      </c>
      <c r="C216" s="65">
        <v>1</v>
      </c>
      <c r="D216" s="48">
        <v>2009</v>
      </c>
      <c r="E216" s="48">
        <v>1274</v>
      </c>
      <c r="F216" s="48" t="s">
        <v>271</v>
      </c>
      <c r="G216" s="49">
        <v>2722275</v>
      </c>
      <c r="H216" s="50">
        <f t="shared" si="12"/>
        <v>2937334.725</v>
      </c>
      <c r="I216" s="50">
        <v>0</v>
      </c>
      <c r="J216" s="50">
        <f t="shared" si="13"/>
        <v>2937334.725</v>
      </c>
      <c r="K216" s="110"/>
    </row>
    <row r="217" spans="1:11" s="36" customFormat="1" ht="12.75">
      <c r="A217" s="91" t="s">
        <v>32</v>
      </c>
      <c r="B217" s="47" t="s">
        <v>190</v>
      </c>
      <c r="C217" s="65">
        <v>1</v>
      </c>
      <c r="D217" s="48">
        <v>2009</v>
      </c>
      <c r="E217" s="48">
        <v>1347</v>
      </c>
      <c r="F217" s="48" t="s">
        <v>272</v>
      </c>
      <c r="G217" s="49">
        <v>2722275</v>
      </c>
      <c r="H217" s="50">
        <f t="shared" si="12"/>
        <v>2937334.725</v>
      </c>
      <c r="I217" s="50">
        <v>0</v>
      </c>
      <c r="J217" s="50">
        <f t="shared" si="13"/>
        <v>2937334.725</v>
      </c>
      <c r="K217" s="110"/>
    </row>
    <row r="218" spans="1:11" s="36" customFormat="1" ht="12.75">
      <c r="A218" s="91" t="s">
        <v>32</v>
      </c>
      <c r="B218" s="47" t="s">
        <v>190</v>
      </c>
      <c r="C218" s="65">
        <v>1</v>
      </c>
      <c r="D218" s="48">
        <v>2009</v>
      </c>
      <c r="E218" s="48">
        <v>1349</v>
      </c>
      <c r="F218" s="48" t="s">
        <v>273</v>
      </c>
      <c r="G218" s="49">
        <v>2722275</v>
      </c>
      <c r="H218" s="50">
        <f t="shared" si="12"/>
        <v>2937334.725</v>
      </c>
      <c r="I218" s="50">
        <v>0</v>
      </c>
      <c r="J218" s="50">
        <f t="shared" si="13"/>
        <v>2937334.725</v>
      </c>
      <c r="K218" s="110"/>
    </row>
    <row r="219" spans="1:11" s="36" customFormat="1" ht="12.75">
      <c r="A219" s="91" t="s">
        <v>33</v>
      </c>
      <c r="B219" s="47" t="s">
        <v>190</v>
      </c>
      <c r="C219" s="65">
        <v>1</v>
      </c>
      <c r="D219" s="48">
        <v>2008</v>
      </c>
      <c r="E219" s="48">
        <v>501</v>
      </c>
      <c r="F219" s="48">
        <v>244921</v>
      </c>
      <c r="G219" s="49">
        <v>2722275</v>
      </c>
      <c r="H219" s="50">
        <f t="shared" si="12"/>
        <v>2937334.725</v>
      </c>
      <c r="I219" s="50">
        <v>0</v>
      </c>
      <c r="J219" s="50">
        <f t="shared" si="13"/>
        <v>2937334.725</v>
      </c>
      <c r="K219" s="110"/>
    </row>
    <row r="220" spans="1:11" s="36" customFormat="1" ht="12.75">
      <c r="A220" s="91" t="s">
        <v>25</v>
      </c>
      <c r="B220" s="47" t="s">
        <v>190</v>
      </c>
      <c r="C220" s="65">
        <v>1</v>
      </c>
      <c r="D220" s="48">
        <v>2009</v>
      </c>
      <c r="E220" s="48">
        <v>503</v>
      </c>
      <c r="F220" s="48">
        <v>244953</v>
      </c>
      <c r="G220" s="49">
        <v>2722275</v>
      </c>
      <c r="H220" s="50">
        <f t="shared" si="12"/>
        <v>2937334.725</v>
      </c>
      <c r="I220" s="50">
        <v>0</v>
      </c>
      <c r="J220" s="50">
        <f t="shared" si="13"/>
        <v>2937334.725</v>
      </c>
      <c r="K220" s="110"/>
    </row>
    <row r="221" spans="1:11" s="36" customFormat="1" ht="12.75">
      <c r="A221" s="91" t="s">
        <v>31</v>
      </c>
      <c r="B221" s="47" t="s">
        <v>190</v>
      </c>
      <c r="C221" s="65">
        <v>1</v>
      </c>
      <c r="D221" s="48">
        <v>2009</v>
      </c>
      <c r="E221" s="48">
        <v>505</v>
      </c>
      <c r="F221" s="48">
        <v>244954</v>
      </c>
      <c r="G221" s="49">
        <v>2722275</v>
      </c>
      <c r="H221" s="50">
        <f t="shared" si="12"/>
        <v>2937334.725</v>
      </c>
      <c r="I221" s="50">
        <v>0</v>
      </c>
      <c r="J221" s="50">
        <f t="shared" si="13"/>
        <v>2937334.725</v>
      </c>
      <c r="K221" s="110"/>
    </row>
    <row r="222" spans="1:11" s="36" customFormat="1" ht="12.75">
      <c r="A222" s="91" t="s">
        <v>31</v>
      </c>
      <c r="B222" s="47" t="s">
        <v>190</v>
      </c>
      <c r="C222" s="65">
        <v>1</v>
      </c>
      <c r="D222" s="48">
        <v>2004</v>
      </c>
      <c r="E222" s="48">
        <v>1006</v>
      </c>
      <c r="F222" s="48" t="s">
        <v>274</v>
      </c>
      <c r="G222" s="49">
        <v>2722275</v>
      </c>
      <c r="H222" s="50">
        <f t="shared" si="12"/>
        <v>2937334.725</v>
      </c>
      <c r="I222" s="50">
        <v>0</v>
      </c>
      <c r="J222" s="50">
        <f t="shared" si="13"/>
        <v>2937334.725</v>
      </c>
      <c r="K222" s="110"/>
    </row>
    <row r="223" spans="1:11" s="36" customFormat="1" ht="12.75">
      <c r="A223" s="91" t="s">
        <v>30</v>
      </c>
      <c r="B223" s="47" t="s">
        <v>190</v>
      </c>
      <c r="C223" s="65">
        <v>1</v>
      </c>
      <c r="D223" s="48">
        <v>2009</v>
      </c>
      <c r="E223" s="48">
        <v>507</v>
      </c>
      <c r="F223" s="48">
        <v>244948</v>
      </c>
      <c r="G223" s="49">
        <v>2722275</v>
      </c>
      <c r="H223" s="50">
        <f t="shared" si="12"/>
        <v>2937334.725</v>
      </c>
      <c r="I223" s="50">
        <v>0</v>
      </c>
      <c r="J223" s="50">
        <f t="shared" si="13"/>
        <v>2937334.725</v>
      </c>
      <c r="K223" s="110"/>
    </row>
    <row r="224" spans="1:11" s="36" customFormat="1" ht="12.75">
      <c r="A224" s="91" t="s">
        <v>37</v>
      </c>
      <c r="B224" s="47" t="s">
        <v>190</v>
      </c>
      <c r="C224" s="65">
        <v>1</v>
      </c>
      <c r="D224" s="48">
        <v>2009</v>
      </c>
      <c r="E224" s="48">
        <v>508</v>
      </c>
      <c r="F224" s="48">
        <v>244961</v>
      </c>
      <c r="G224" s="49">
        <v>2722275</v>
      </c>
      <c r="H224" s="50">
        <f t="shared" si="12"/>
        <v>2937334.725</v>
      </c>
      <c r="I224" s="50">
        <v>0</v>
      </c>
      <c r="J224" s="50">
        <f t="shared" si="13"/>
        <v>2937334.725</v>
      </c>
      <c r="K224" s="110"/>
    </row>
    <row r="225" spans="1:10" ht="12.75">
      <c r="A225" s="91" t="s">
        <v>38</v>
      </c>
      <c r="B225" s="47" t="s">
        <v>190</v>
      </c>
      <c r="C225" s="65">
        <v>1</v>
      </c>
      <c r="D225" s="48">
        <v>2009</v>
      </c>
      <c r="E225" s="48">
        <v>509</v>
      </c>
      <c r="F225" s="48">
        <v>245103</v>
      </c>
      <c r="G225" s="49">
        <v>2722275</v>
      </c>
      <c r="H225" s="50">
        <f t="shared" si="12"/>
        <v>2937334.725</v>
      </c>
      <c r="I225" s="50">
        <v>0</v>
      </c>
      <c r="J225" s="50">
        <f t="shared" si="13"/>
        <v>2937334.725</v>
      </c>
    </row>
    <row r="226" spans="1:10" s="36" customFormat="1" ht="12.75">
      <c r="A226" s="91" t="s">
        <v>40</v>
      </c>
      <c r="B226" s="47" t="s">
        <v>190</v>
      </c>
      <c r="C226" s="65">
        <v>1</v>
      </c>
      <c r="D226" s="48">
        <v>2009</v>
      </c>
      <c r="E226" s="48">
        <v>512</v>
      </c>
      <c r="F226" s="48">
        <v>246229</v>
      </c>
      <c r="G226" s="49">
        <v>2722275</v>
      </c>
      <c r="H226" s="50">
        <f t="shared" si="12"/>
        <v>2937334.725</v>
      </c>
      <c r="I226" s="50">
        <v>0</v>
      </c>
      <c r="J226" s="50">
        <f t="shared" si="13"/>
        <v>2937334.725</v>
      </c>
    </row>
    <row r="227" spans="1:10" s="36" customFormat="1" ht="18" customHeight="1">
      <c r="A227" s="91" t="s">
        <v>27</v>
      </c>
      <c r="B227" s="47" t="s">
        <v>190</v>
      </c>
      <c r="C227" s="65">
        <v>1</v>
      </c>
      <c r="D227" s="48">
        <v>2009</v>
      </c>
      <c r="E227" s="48">
        <v>513</v>
      </c>
      <c r="F227" s="48">
        <v>246243</v>
      </c>
      <c r="G227" s="49">
        <v>2722275</v>
      </c>
      <c r="H227" s="50">
        <f t="shared" si="12"/>
        <v>2937334.725</v>
      </c>
      <c r="I227" s="50">
        <v>0</v>
      </c>
      <c r="J227" s="50">
        <f t="shared" si="13"/>
        <v>2937334.725</v>
      </c>
    </row>
    <row r="228" spans="1:10" s="36" customFormat="1" ht="12.75">
      <c r="A228" s="43" t="s">
        <v>203</v>
      </c>
      <c r="B228" s="43"/>
      <c r="C228" s="44">
        <f>SUM(C229:C241)</f>
        <v>13</v>
      </c>
      <c r="D228" s="43"/>
      <c r="E228" s="43"/>
      <c r="F228" s="92"/>
      <c r="G228" s="43"/>
      <c r="H228" s="43"/>
      <c r="I228" s="43"/>
      <c r="J228" s="45">
        <f>SUM(J229:J241)</f>
        <v>225041471.42500004</v>
      </c>
    </row>
    <row r="229" spans="1:10" s="36" customFormat="1" ht="12.75">
      <c r="A229" s="93" t="s">
        <v>95</v>
      </c>
      <c r="B229" s="64" t="s">
        <v>191</v>
      </c>
      <c r="C229" s="76">
        <v>1</v>
      </c>
      <c r="D229" s="77">
        <v>2007</v>
      </c>
      <c r="E229" s="65">
        <v>142</v>
      </c>
      <c r="F229" s="77">
        <v>672374</v>
      </c>
      <c r="G229" s="49">
        <v>13668600</v>
      </c>
      <c r="H229" s="50">
        <f aca="true" t="shared" si="14" ref="H229:H240">(G229*0.079)+G229</f>
        <v>14748419.4</v>
      </c>
      <c r="I229" s="50">
        <v>3700000</v>
      </c>
      <c r="J229" s="67">
        <f aca="true" t="shared" si="15" ref="J229:J240">+H229-I229</f>
        <v>11048419.4</v>
      </c>
    </row>
    <row r="230" spans="1:10" s="36" customFormat="1" ht="12.75">
      <c r="A230" s="93" t="s">
        <v>95</v>
      </c>
      <c r="B230" s="73" t="s">
        <v>194</v>
      </c>
      <c r="C230" s="76">
        <v>1</v>
      </c>
      <c r="D230" s="77">
        <v>2007</v>
      </c>
      <c r="E230" s="65">
        <v>152</v>
      </c>
      <c r="F230" s="77" t="s">
        <v>96</v>
      </c>
      <c r="G230" s="49">
        <v>22701975</v>
      </c>
      <c r="H230" s="50">
        <f t="shared" si="14"/>
        <v>24495431.025</v>
      </c>
      <c r="I230" s="50">
        <v>3500000</v>
      </c>
      <c r="J230" s="67">
        <f t="shared" si="15"/>
        <v>20995431.025</v>
      </c>
    </row>
    <row r="231" spans="1:10" s="36" customFormat="1" ht="12.75">
      <c r="A231" s="93" t="s">
        <v>95</v>
      </c>
      <c r="B231" s="73" t="s">
        <v>194</v>
      </c>
      <c r="C231" s="76">
        <v>1</v>
      </c>
      <c r="D231" s="77">
        <v>2007</v>
      </c>
      <c r="E231" s="65">
        <v>164</v>
      </c>
      <c r="F231" s="77">
        <v>673820</v>
      </c>
      <c r="G231" s="49">
        <v>22701975</v>
      </c>
      <c r="H231" s="50">
        <f t="shared" si="14"/>
        <v>24495431.025</v>
      </c>
      <c r="I231" s="50">
        <v>3500000</v>
      </c>
      <c r="J231" s="67">
        <f t="shared" si="15"/>
        <v>20995431.025</v>
      </c>
    </row>
    <row r="232" spans="1:10" s="36" customFormat="1" ht="12.75">
      <c r="A232" s="93" t="s">
        <v>95</v>
      </c>
      <c r="B232" s="73" t="s">
        <v>194</v>
      </c>
      <c r="C232" s="76">
        <v>1</v>
      </c>
      <c r="D232" s="77">
        <v>2007</v>
      </c>
      <c r="E232" s="65">
        <v>251</v>
      </c>
      <c r="F232" s="77">
        <v>676366</v>
      </c>
      <c r="G232" s="49">
        <v>22701975</v>
      </c>
      <c r="H232" s="50">
        <f t="shared" si="14"/>
        <v>24495431.025</v>
      </c>
      <c r="I232" s="50">
        <v>3500000</v>
      </c>
      <c r="J232" s="67">
        <f t="shared" si="15"/>
        <v>20995431.025</v>
      </c>
    </row>
    <row r="233" spans="1:10" s="36" customFormat="1" ht="12.75">
      <c r="A233" s="93" t="s">
        <v>67</v>
      </c>
      <c r="B233" s="73" t="s">
        <v>194</v>
      </c>
      <c r="C233" s="76">
        <v>1</v>
      </c>
      <c r="D233" s="77">
        <v>2006</v>
      </c>
      <c r="E233" s="65">
        <v>188</v>
      </c>
      <c r="F233" s="77">
        <v>622338</v>
      </c>
      <c r="G233" s="49">
        <v>22701975</v>
      </c>
      <c r="H233" s="50">
        <f t="shared" si="14"/>
        <v>24495431.025</v>
      </c>
      <c r="I233" s="50">
        <v>3500000</v>
      </c>
      <c r="J233" s="67">
        <f t="shared" si="15"/>
        <v>20995431.025</v>
      </c>
    </row>
    <row r="234" spans="1:10" s="36" customFormat="1" ht="12.75">
      <c r="A234" s="93" t="s">
        <v>84</v>
      </c>
      <c r="B234" s="73" t="s">
        <v>194</v>
      </c>
      <c r="C234" s="76">
        <v>1</v>
      </c>
      <c r="D234" s="77">
        <v>2007</v>
      </c>
      <c r="E234" s="65">
        <v>110</v>
      </c>
      <c r="F234" s="77" t="s">
        <v>85</v>
      </c>
      <c r="G234" s="49">
        <v>22701975</v>
      </c>
      <c r="H234" s="50">
        <f t="shared" si="14"/>
        <v>24495431.025</v>
      </c>
      <c r="I234" s="50">
        <v>3500000</v>
      </c>
      <c r="J234" s="67">
        <f t="shared" si="15"/>
        <v>20995431.025</v>
      </c>
    </row>
    <row r="235" spans="1:10" s="36" customFormat="1" ht="12.75">
      <c r="A235" s="93" t="s">
        <v>86</v>
      </c>
      <c r="B235" s="64" t="s">
        <v>191</v>
      </c>
      <c r="C235" s="76">
        <v>1</v>
      </c>
      <c r="D235" s="77">
        <v>2007</v>
      </c>
      <c r="E235" s="65">
        <v>167</v>
      </c>
      <c r="F235" s="77">
        <v>672271</v>
      </c>
      <c r="G235" s="49">
        <v>13668600</v>
      </c>
      <c r="H235" s="50">
        <f t="shared" si="14"/>
        <v>14748419.4</v>
      </c>
      <c r="I235" s="50">
        <v>3700000</v>
      </c>
      <c r="J235" s="67">
        <f t="shared" si="15"/>
        <v>11048419.4</v>
      </c>
    </row>
    <row r="236" spans="1:10" s="36" customFormat="1" ht="12.75">
      <c r="A236" s="93" t="s">
        <v>87</v>
      </c>
      <c r="B236" s="64" t="s">
        <v>191</v>
      </c>
      <c r="C236" s="76">
        <v>1</v>
      </c>
      <c r="D236" s="77">
        <v>2007</v>
      </c>
      <c r="E236" s="65">
        <v>168</v>
      </c>
      <c r="F236" s="77">
        <v>672381</v>
      </c>
      <c r="G236" s="49">
        <v>13668600</v>
      </c>
      <c r="H236" s="50">
        <f t="shared" si="14"/>
        <v>14748419.4</v>
      </c>
      <c r="I236" s="50">
        <v>3700000</v>
      </c>
      <c r="J236" s="67">
        <f t="shared" si="15"/>
        <v>11048419.4</v>
      </c>
    </row>
    <row r="237" spans="1:10" s="36" customFormat="1" ht="12.75">
      <c r="A237" s="93" t="s">
        <v>88</v>
      </c>
      <c r="B237" s="73" t="s">
        <v>194</v>
      </c>
      <c r="C237" s="76">
        <v>1</v>
      </c>
      <c r="D237" s="77">
        <v>2007</v>
      </c>
      <c r="E237" s="65">
        <v>101</v>
      </c>
      <c r="F237" s="77" t="s">
        <v>89</v>
      </c>
      <c r="G237" s="49">
        <v>22701975</v>
      </c>
      <c r="H237" s="50">
        <f t="shared" si="14"/>
        <v>24495431.025</v>
      </c>
      <c r="I237" s="50">
        <v>3500000</v>
      </c>
      <c r="J237" s="67">
        <f t="shared" si="15"/>
        <v>20995431.025</v>
      </c>
    </row>
    <row r="238" spans="1:10" s="36" customFormat="1" ht="12.75">
      <c r="A238" s="93" t="s">
        <v>90</v>
      </c>
      <c r="B238" s="73" t="s">
        <v>194</v>
      </c>
      <c r="C238" s="76">
        <v>1</v>
      </c>
      <c r="D238" s="77">
        <v>2007</v>
      </c>
      <c r="E238" s="65">
        <v>102</v>
      </c>
      <c r="F238" s="77" t="s">
        <v>91</v>
      </c>
      <c r="G238" s="49">
        <v>22701975</v>
      </c>
      <c r="H238" s="50">
        <f t="shared" si="14"/>
        <v>24495431.025</v>
      </c>
      <c r="I238" s="50">
        <v>3500000</v>
      </c>
      <c r="J238" s="67">
        <f t="shared" si="15"/>
        <v>20995431.025</v>
      </c>
    </row>
    <row r="239" spans="1:10" s="36" customFormat="1" ht="12.75">
      <c r="A239" s="93" t="s">
        <v>92</v>
      </c>
      <c r="B239" s="73" t="s">
        <v>194</v>
      </c>
      <c r="C239" s="76">
        <v>1</v>
      </c>
      <c r="D239" s="77">
        <v>2007</v>
      </c>
      <c r="E239" s="65">
        <v>314</v>
      </c>
      <c r="F239" s="77">
        <v>674328</v>
      </c>
      <c r="G239" s="49">
        <v>22701975</v>
      </c>
      <c r="H239" s="50">
        <f t="shared" si="14"/>
        <v>24495431.025</v>
      </c>
      <c r="I239" s="50">
        <v>3500000</v>
      </c>
      <c r="J239" s="67">
        <f t="shared" si="15"/>
        <v>20995431.025</v>
      </c>
    </row>
    <row r="240" spans="1:10" s="36" customFormat="1" ht="12.75">
      <c r="A240" s="93" t="s">
        <v>93</v>
      </c>
      <c r="B240" s="73" t="s">
        <v>194</v>
      </c>
      <c r="C240" s="76">
        <v>1</v>
      </c>
      <c r="D240" s="77">
        <v>2007</v>
      </c>
      <c r="E240" s="65">
        <v>112</v>
      </c>
      <c r="F240" s="77" t="s">
        <v>94</v>
      </c>
      <c r="G240" s="49">
        <v>22701975</v>
      </c>
      <c r="H240" s="50">
        <f t="shared" si="14"/>
        <v>24495431.025</v>
      </c>
      <c r="I240" s="50">
        <v>3500000</v>
      </c>
      <c r="J240" s="67">
        <f t="shared" si="15"/>
        <v>20995431.025</v>
      </c>
    </row>
    <row r="241" spans="1:10" ht="16.5" customHeight="1">
      <c r="A241" s="93" t="s">
        <v>93</v>
      </c>
      <c r="B241" s="47" t="s">
        <v>190</v>
      </c>
      <c r="C241" s="76">
        <v>1</v>
      </c>
      <c r="D241" s="77">
        <v>2009</v>
      </c>
      <c r="E241" s="65">
        <v>1218</v>
      </c>
      <c r="F241" s="77">
        <v>1218</v>
      </c>
      <c r="G241" s="49">
        <v>2722275</v>
      </c>
      <c r="H241" s="50">
        <v>2937334</v>
      </c>
      <c r="I241" s="50">
        <v>0</v>
      </c>
      <c r="J241" s="50">
        <f>H241-I241</f>
        <v>2937334</v>
      </c>
    </row>
    <row r="242" spans="1:10" ht="12.75">
      <c r="A242" s="43" t="s">
        <v>204</v>
      </c>
      <c r="B242" s="43"/>
      <c r="C242" s="44">
        <f>+C243</f>
        <v>1</v>
      </c>
      <c r="D242" s="43"/>
      <c r="E242" s="43"/>
      <c r="F242" s="92"/>
      <c r="G242" s="43"/>
      <c r="H242" s="43"/>
      <c r="I242" s="43"/>
      <c r="J242" s="45">
        <f>+J243</f>
        <v>20995431.025</v>
      </c>
    </row>
    <row r="243" spans="1:10" ht="13.5" thickBot="1">
      <c r="A243" s="51" t="s">
        <v>157</v>
      </c>
      <c r="B243" s="94" t="s">
        <v>194</v>
      </c>
      <c r="C243" s="95">
        <v>1</v>
      </c>
      <c r="D243" s="96">
        <v>2007</v>
      </c>
      <c r="E243" s="97">
        <v>1134</v>
      </c>
      <c r="F243" s="96">
        <v>1134</v>
      </c>
      <c r="G243" s="54">
        <v>22701975</v>
      </c>
      <c r="H243" s="55">
        <f>(G243*0.079)+G243</f>
        <v>24495431.025</v>
      </c>
      <c r="I243" s="55">
        <v>3500000</v>
      </c>
      <c r="J243" s="98">
        <f>H243-I243</f>
        <v>20995431.025</v>
      </c>
    </row>
    <row r="301" ht="12.75"/>
    <row r="302" ht="12.75"/>
    <row r="303" ht="12.75"/>
    <row r="304" ht="12.75"/>
    <row r="305" ht="12.75"/>
    <row r="306" ht="12.75"/>
    <row r="307" ht="12.75"/>
    <row r="308" ht="12.75"/>
  </sheetData>
  <mergeCells count="3">
    <mergeCell ref="A3:J3"/>
    <mergeCell ref="A2:J2"/>
    <mergeCell ref="A1:J1"/>
  </mergeCells>
  <printOptions horizontalCentered="1"/>
  <pageMargins left="0.31496062992125984" right="0.2362204724409449" top="0.2755905511811024" bottom="0.31496062992125984" header="0" footer="0"/>
  <pageSetup horizontalDpi="600" verticalDpi="600" orientation="landscape" scale="75" r:id="rId3"/>
  <legacyDrawing r:id="rId2"/>
</worksheet>
</file>

<file path=xl/worksheets/sheet4.xml><?xml version="1.0" encoding="utf-8"?>
<worksheet xmlns="http://schemas.openxmlformats.org/spreadsheetml/2006/main" xmlns:r="http://schemas.openxmlformats.org/officeDocument/2006/relationships">
  <dimension ref="A1:J50"/>
  <sheetViews>
    <sheetView workbookViewId="0" topLeftCell="A1">
      <selection activeCell="I11" sqref="I11"/>
    </sheetView>
  </sheetViews>
  <sheetFormatPr defaultColWidth="11.421875" defaultRowHeight="12.75"/>
  <cols>
    <col min="1" max="1" width="51.7109375" style="56" customWidth="1"/>
    <col min="2" max="2" width="42.00390625" style="57" customWidth="1"/>
    <col min="3" max="3" width="9.421875" style="58" customWidth="1"/>
    <col min="4" max="4" width="11.28125" style="59" bestFit="1" customWidth="1"/>
    <col min="5" max="5" width="16.28125" style="60" customWidth="1"/>
    <col min="6" max="6" width="7.8515625" style="60" hidden="1" customWidth="1"/>
    <col min="7" max="7" width="16.421875" style="60" bestFit="1" customWidth="1"/>
    <col min="8" max="8" width="12.7109375" style="26" bestFit="1" customWidth="1"/>
    <col min="9" max="9" width="11.57421875" style="26" customWidth="1"/>
    <col min="10" max="10" width="12.7109375" style="26" bestFit="1" customWidth="1"/>
    <col min="11" max="16384" width="11.57421875" style="26" customWidth="1"/>
  </cols>
  <sheetData>
    <row r="1" spans="1:7" ht="12.75">
      <c r="A1" s="190" t="s">
        <v>249</v>
      </c>
      <c r="B1" s="191"/>
      <c r="C1" s="191"/>
      <c r="D1" s="191"/>
      <c r="E1" s="191"/>
      <c r="F1" s="191"/>
      <c r="G1" s="192"/>
    </row>
    <row r="2" spans="1:7" ht="12.75">
      <c r="A2" s="100"/>
      <c r="B2" s="61" t="s">
        <v>296</v>
      </c>
      <c r="C2" s="61"/>
      <c r="D2" s="61"/>
      <c r="E2" s="61"/>
      <c r="F2" s="61"/>
      <c r="G2" s="101"/>
    </row>
    <row r="3" spans="1:7" ht="13.5" thickBot="1">
      <c r="A3" s="193" t="s">
        <v>248</v>
      </c>
      <c r="B3" s="194"/>
      <c r="C3" s="194"/>
      <c r="D3" s="194"/>
      <c r="E3" s="194"/>
      <c r="F3" s="194"/>
      <c r="G3" s="195"/>
    </row>
    <row r="4" spans="1:7" s="30" customFormat="1" ht="25.5">
      <c r="A4" s="102" t="s">
        <v>0</v>
      </c>
      <c r="B4" s="102" t="s">
        <v>1</v>
      </c>
      <c r="C4" s="103" t="s">
        <v>2</v>
      </c>
      <c r="D4" s="104" t="s">
        <v>3</v>
      </c>
      <c r="E4" s="104" t="s">
        <v>3</v>
      </c>
      <c r="F4" s="104" t="s">
        <v>4</v>
      </c>
      <c r="G4" s="104" t="s">
        <v>5</v>
      </c>
    </row>
    <row r="5" spans="1:8" s="30" customFormat="1" ht="25.5">
      <c r="A5" s="27" t="s">
        <v>6</v>
      </c>
      <c r="B5" s="27" t="s">
        <v>7</v>
      </c>
      <c r="C5" s="28"/>
      <c r="D5" s="29" t="s">
        <v>8</v>
      </c>
      <c r="E5" s="29" t="s">
        <v>251</v>
      </c>
      <c r="F5" s="29" t="s">
        <v>9</v>
      </c>
      <c r="G5" s="29" t="s">
        <v>10</v>
      </c>
      <c r="H5" s="32"/>
    </row>
    <row r="6" spans="1:8" s="30" customFormat="1" ht="12.75">
      <c r="A6" s="27"/>
      <c r="B6" s="27"/>
      <c r="C6" s="28"/>
      <c r="D6" s="29"/>
      <c r="E6" s="29"/>
      <c r="F6" s="29"/>
      <c r="G6" s="29"/>
      <c r="H6" s="32"/>
    </row>
    <row r="7" spans="1:8" s="30" customFormat="1" ht="12.75">
      <c r="A7" s="150" t="s">
        <v>294</v>
      </c>
      <c r="B7" s="150"/>
      <c r="C7" s="151">
        <f>+C8+C22+C29+C46+C48</f>
        <v>51</v>
      </c>
      <c r="D7" s="150"/>
      <c r="E7" s="150"/>
      <c r="F7" s="150"/>
      <c r="G7" s="151">
        <f>+G8+G22+G29+G46+G48</f>
        <v>1372449811.387</v>
      </c>
      <c r="H7" s="32"/>
    </row>
    <row r="8" spans="1:8" ht="12.75">
      <c r="A8" s="21" t="s">
        <v>207</v>
      </c>
      <c r="B8" s="22"/>
      <c r="C8" s="23">
        <f>+C9+C11+C13+C15+C17+C20</f>
        <v>7</v>
      </c>
      <c r="D8" s="22"/>
      <c r="E8" s="22"/>
      <c r="F8" s="22"/>
      <c r="G8" s="25">
        <f>+G9+G11+G13+G15+G17+G20</f>
        <v>161721005.54999998</v>
      </c>
      <c r="H8" s="119"/>
    </row>
    <row r="9" spans="1:7" s="36" customFormat="1" ht="12.75">
      <c r="A9" s="20" t="s">
        <v>17</v>
      </c>
      <c r="B9" s="20"/>
      <c r="C9" s="34">
        <f>SUM(C10:C10)</f>
        <v>1</v>
      </c>
      <c r="D9" s="35"/>
      <c r="E9" s="35"/>
      <c r="F9" s="35"/>
      <c r="G9" s="35">
        <f>SUM(G10:G10)</f>
        <v>24495431.025</v>
      </c>
    </row>
    <row r="10" spans="1:7" s="36" customFormat="1" ht="12.75">
      <c r="A10" s="72" t="s">
        <v>183</v>
      </c>
      <c r="B10" s="47" t="s">
        <v>189</v>
      </c>
      <c r="C10" s="48">
        <v>1</v>
      </c>
      <c r="D10" s="49">
        <v>22701975</v>
      </c>
      <c r="E10" s="50">
        <f>(D10*0.079)+D10</f>
        <v>24495431.025</v>
      </c>
      <c r="F10" s="50">
        <v>0</v>
      </c>
      <c r="G10" s="50">
        <f>E10-F10</f>
        <v>24495431.025</v>
      </c>
    </row>
    <row r="11" spans="1:7" s="36" customFormat="1" ht="12.75">
      <c r="A11" s="20" t="s">
        <v>159</v>
      </c>
      <c r="B11" s="20"/>
      <c r="C11" s="34">
        <f>SUM(C12:C12)</f>
        <v>1</v>
      </c>
      <c r="D11" s="35"/>
      <c r="E11" s="35"/>
      <c r="F11" s="35"/>
      <c r="G11" s="35">
        <f>SUM(G12:G12)</f>
        <v>24495431.025</v>
      </c>
    </row>
    <row r="12" spans="1:7" s="37" customFormat="1" ht="12.75">
      <c r="A12" s="63" t="s">
        <v>11</v>
      </c>
      <c r="B12" s="47" t="s">
        <v>189</v>
      </c>
      <c r="C12" s="75">
        <v>1</v>
      </c>
      <c r="D12" s="50">
        <v>22701975</v>
      </c>
      <c r="E12" s="50">
        <f>(D12*0.079)+D12</f>
        <v>24495431.025</v>
      </c>
      <c r="F12" s="50">
        <v>0</v>
      </c>
      <c r="G12" s="50">
        <f>E12-F12</f>
        <v>24495431.025</v>
      </c>
    </row>
    <row r="13" spans="1:7" s="36" customFormat="1" ht="12.75">
      <c r="A13" s="20" t="s">
        <v>193</v>
      </c>
      <c r="B13" s="20"/>
      <c r="C13" s="34">
        <f>SUM(C14:C14)</f>
        <v>1</v>
      </c>
      <c r="D13" s="35"/>
      <c r="E13" s="35"/>
      <c r="F13" s="35"/>
      <c r="G13" s="35">
        <f>SUM(G14:G14)</f>
        <v>24495431.025</v>
      </c>
    </row>
    <row r="14" spans="1:7" s="36" customFormat="1" ht="12.75">
      <c r="A14" s="72" t="s">
        <v>14</v>
      </c>
      <c r="B14" s="47" t="s">
        <v>189</v>
      </c>
      <c r="C14" s="75">
        <v>1</v>
      </c>
      <c r="D14" s="49">
        <v>22701975</v>
      </c>
      <c r="E14" s="50">
        <f>(D14*0.079)+D14</f>
        <v>24495431.025</v>
      </c>
      <c r="F14" s="50">
        <v>0</v>
      </c>
      <c r="G14" s="50">
        <f>E14-F14</f>
        <v>24495431.025</v>
      </c>
    </row>
    <row r="15" spans="1:7" s="36" customFormat="1" ht="12.75">
      <c r="A15" s="20" t="s">
        <v>163</v>
      </c>
      <c r="B15" s="20"/>
      <c r="C15" s="34">
        <f>SUM(C16:C16)</f>
        <v>1</v>
      </c>
      <c r="D15" s="35"/>
      <c r="E15" s="35"/>
      <c r="F15" s="35"/>
      <c r="G15" s="35">
        <f>SUM(G16:G16)</f>
        <v>24495431.025</v>
      </c>
    </row>
    <row r="16" spans="1:7" s="36" customFormat="1" ht="12.75">
      <c r="A16" s="72" t="s">
        <v>15</v>
      </c>
      <c r="B16" s="47" t="s">
        <v>189</v>
      </c>
      <c r="C16" s="75">
        <v>1</v>
      </c>
      <c r="D16" s="49">
        <v>22701975</v>
      </c>
      <c r="E16" s="50">
        <f>(D16*0.079)+D16</f>
        <v>24495431.025</v>
      </c>
      <c r="F16" s="50">
        <v>0</v>
      </c>
      <c r="G16" s="50">
        <f>E16-F16</f>
        <v>24495431.025</v>
      </c>
    </row>
    <row r="17" spans="1:7" s="36" customFormat="1" ht="12.75">
      <c r="A17" s="20" t="s">
        <v>168</v>
      </c>
      <c r="B17" s="20"/>
      <c r="C17" s="34">
        <f>SUM(C18:C19)</f>
        <v>2</v>
      </c>
      <c r="D17" s="35"/>
      <c r="E17" s="35"/>
      <c r="F17" s="35"/>
      <c r="G17" s="35">
        <f>SUM(G18:G19)</f>
        <v>39243850.425</v>
      </c>
    </row>
    <row r="18" spans="1:7" s="36" customFormat="1" ht="12.75">
      <c r="A18" s="46" t="s">
        <v>18</v>
      </c>
      <c r="B18" s="78" t="s">
        <v>186</v>
      </c>
      <c r="C18" s="48">
        <v>1</v>
      </c>
      <c r="D18" s="49">
        <v>13668600</v>
      </c>
      <c r="E18" s="50">
        <f>(D18*0.079)+D18</f>
        <v>14748419.4</v>
      </c>
      <c r="F18" s="50">
        <v>0</v>
      </c>
      <c r="G18" s="50">
        <f>E18-F18</f>
        <v>14748419.4</v>
      </c>
    </row>
    <row r="19" spans="1:7" s="36" customFormat="1" ht="12.75">
      <c r="A19" s="46" t="s">
        <v>18</v>
      </c>
      <c r="B19" s="47" t="s">
        <v>189</v>
      </c>
      <c r="C19" s="75">
        <v>1</v>
      </c>
      <c r="D19" s="49">
        <v>22701975</v>
      </c>
      <c r="E19" s="50">
        <f>(D19*0.079)+D19</f>
        <v>24495431.025</v>
      </c>
      <c r="F19" s="50">
        <v>0</v>
      </c>
      <c r="G19" s="50">
        <f>E19-F19</f>
        <v>24495431.025</v>
      </c>
    </row>
    <row r="20" spans="1:7" s="36" customFormat="1" ht="12.75">
      <c r="A20" s="20" t="s">
        <v>170</v>
      </c>
      <c r="B20" s="20"/>
      <c r="C20" s="34">
        <f>SUM(C21:C21)</f>
        <v>1</v>
      </c>
      <c r="D20" s="35">
        <f>+D21</f>
        <v>22701975</v>
      </c>
      <c r="E20" s="35">
        <f>+E21</f>
        <v>24495431.025</v>
      </c>
      <c r="F20" s="35"/>
      <c r="G20" s="35">
        <f>+G21</f>
        <v>24495431.025</v>
      </c>
    </row>
    <row r="21" spans="1:7" s="36" customFormat="1" ht="12.75">
      <c r="A21" s="79" t="s">
        <v>297</v>
      </c>
      <c r="B21" s="47" t="s">
        <v>189</v>
      </c>
      <c r="C21" s="75">
        <v>1</v>
      </c>
      <c r="D21" s="49">
        <v>22701975</v>
      </c>
      <c r="E21" s="50">
        <f>(D21*0.079)+D21</f>
        <v>24495431.025</v>
      </c>
      <c r="F21" s="50">
        <v>0</v>
      </c>
      <c r="G21" s="50">
        <f>E21-F21</f>
        <v>24495431.025</v>
      </c>
    </row>
    <row r="22" spans="1:8" ht="12.75">
      <c r="A22" s="21" t="s">
        <v>268</v>
      </c>
      <c r="B22" s="22"/>
      <c r="C22" s="23">
        <f>+C23+C26</f>
        <v>6</v>
      </c>
      <c r="D22" s="22"/>
      <c r="E22" s="22"/>
      <c r="F22" s="22"/>
      <c r="G22" s="25">
        <f>+G23+G26</f>
        <v>39182107.887</v>
      </c>
      <c r="H22" s="119"/>
    </row>
    <row r="23" spans="1:7" s="36" customFormat="1" ht="12.75">
      <c r="A23" s="20" t="s">
        <v>170</v>
      </c>
      <c r="B23" s="20"/>
      <c r="C23" s="34">
        <f>+C24+C25</f>
        <v>2</v>
      </c>
      <c r="D23" s="35">
        <f>+D24+D25</f>
        <v>5444553</v>
      </c>
      <c r="E23" s="35">
        <f>+E24+E25</f>
        <v>5874672.687</v>
      </c>
      <c r="F23" s="35"/>
      <c r="G23" s="35">
        <f>+G24+G25</f>
        <v>5874672.687</v>
      </c>
    </row>
    <row r="24" spans="1:7" s="42" customFormat="1" ht="12.75">
      <c r="A24" s="79" t="s">
        <v>260</v>
      </c>
      <c r="B24" s="79" t="s">
        <v>13</v>
      </c>
      <c r="C24" s="75">
        <v>1</v>
      </c>
      <c r="D24" s="49">
        <v>2722276</v>
      </c>
      <c r="E24" s="50">
        <f>(D24*0.079)+D24</f>
        <v>2937335.804</v>
      </c>
      <c r="F24" s="50"/>
      <c r="G24" s="50">
        <f>+E24*C24</f>
        <v>2937335.804</v>
      </c>
    </row>
    <row r="25" spans="1:7" s="36" customFormat="1" ht="12.75">
      <c r="A25" s="79" t="s">
        <v>298</v>
      </c>
      <c r="B25" s="79" t="s">
        <v>13</v>
      </c>
      <c r="C25" s="75">
        <v>1</v>
      </c>
      <c r="D25" s="49">
        <v>2722277</v>
      </c>
      <c r="E25" s="50">
        <f>(D25*0.079)+D25</f>
        <v>2937336.883</v>
      </c>
      <c r="F25" s="50"/>
      <c r="G25" s="50">
        <f>+E25*C25</f>
        <v>2937336.883</v>
      </c>
    </row>
    <row r="26" spans="1:7" s="36" customFormat="1" ht="12.75">
      <c r="A26" s="20" t="s">
        <v>276</v>
      </c>
      <c r="B26" s="20"/>
      <c r="C26" s="34">
        <f>+C27+C28</f>
        <v>4</v>
      </c>
      <c r="D26" s="34"/>
      <c r="E26" s="34"/>
      <c r="F26" s="34"/>
      <c r="G26" s="35">
        <f>+G27+G28</f>
        <v>33307435.2</v>
      </c>
    </row>
    <row r="27" spans="1:7" s="36" customFormat="1" ht="12.75">
      <c r="A27" s="46" t="s">
        <v>50</v>
      </c>
      <c r="B27" s="47" t="s">
        <v>189</v>
      </c>
      <c r="C27" s="76">
        <v>1</v>
      </c>
      <c r="D27" s="49">
        <v>22701975</v>
      </c>
      <c r="E27" s="50">
        <f>(D27*0.079)+D27</f>
        <v>24495431.025</v>
      </c>
      <c r="F27" s="77"/>
      <c r="G27" s="49">
        <f>+E27</f>
        <v>24495431.025</v>
      </c>
    </row>
    <row r="28" spans="1:7" s="36" customFormat="1" ht="12.75">
      <c r="A28" s="46" t="s">
        <v>259</v>
      </c>
      <c r="B28" s="47" t="s">
        <v>13</v>
      </c>
      <c r="C28" s="76">
        <v>3</v>
      </c>
      <c r="D28" s="49">
        <v>2722275</v>
      </c>
      <c r="E28" s="50">
        <f>+D28*1.079</f>
        <v>2937334.725</v>
      </c>
      <c r="F28" s="77"/>
      <c r="G28" s="49">
        <f>+E28*C28</f>
        <v>8812004.175</v>
      </c>
    </row>
    <row r="29" spans="1:10" s="36" customFormat="1" ht="12.75">
      <c r="A29" s="38" t="s">
        <v>205</v>
      </c>
      <c r="B29" s="38"/>
      <c r="C29" s="39">
        <f>+C30</f>
        <v>31</v>
      </c>
      <c r="D29" s="40"/>
      <c r="E29" s="40"/>
      <c r="F29" s="40"/>
      <c r="G29" s="41">
        <f>+G30</f>
        <v>1009825709.8</v>
      </c>
      <c r="J29" s="81"/>
    </row>
    <row r="30" spans="1:7" s="36" customFormat="1" ht="12.75">
      <c r="A30" s="20" t="s">
        <v>202</v>
      </c>
      <c r="B30" s="20"/>
      <c r="C30" s="34">
        <f>SUM(C31:C45)</f>
        <v>31</v>
      </c>
      <c r="D30" s="35"/>
      <c r="E30" s="35"/>
      <c r="F30" s="35"/>
      <c r="G30" s="35">
        <f>SUM(G31:G45)</f>
        <v>1009825709.8</v>
      </c>
    </row>
    <row r="31" spans="1:7" s="36" customFormat="1" ht="12.75">
      <c r="A31" s="91" t="s">
        <v>19</v>
      </c>
      <c r="B31" s="78" t="s">
        <v>195</v>
      </c>
      <c r="C31" s="65">
        <v>1</v>
      </c>
      <c r="D31" s="49">
        <v>53532625</v>
      </c>
      <c r="E31" s="50">
        <f aca="true" t="shared" si="0" ref="E31:E38">(D31*0.079)+D31</f>
        <v>57761702.375</v>
      </c>
      <c r="F31" s="49">
        <v>0</v>
      </c>
      <c r="G31" s="50">
        <f aca="true" t="shared" si="1" ref="G31:G45">(E31-F31)*C31</f>
        <v>57761702.375</v>
      </c>
    </row>
    <row r="32" spans="1:7" s="36" customFormat="1" ht="12.75">
      <c r="A32" s="91" t="s">
        <v>20</v>
      </c>
      <c r="B32" s="78" t="s">
        <v>195</v>
      </c>
      <c r="C32" s="65">
        <v>1</v>
      </c>
      <c r="D32" s="49">
        <v>53532625</v>
      </c>
      <c r="E32" s="50">
        <f t="shared" si="0"/>
        <v>57761702.375</v>
      </c>
      <c r="F32" s="49">
        <v>0</v>
      </c>
      <c r="G32" s="50">
        <f t="shared" si="1"/>
        <v>57761702.375</v>
      </c>
    </row>
    <row r="33" spans="1:7" s="36" customFormat="1" ht="12.75">
      <c r="A33" s="91" t="s">
        <v>21</v>
      </c>
      <c r="B33" s="78" t="s">
        <v>195</v>
      </c>
      <c r="C33" s="65">
        <v>1</v>
      </c>
      <c r="D33" s="49">
        <v>53532625</v>
      </c>
      <c r="E33" s="50">
        <f t="shared" si="0"/>
        <v>57761702.375</v>
      </c>
      <c r="F33" s="49">
        <v>0</v>
      </c>
      <c r="G33" s="50">
        <f t="shared" si="1"/>
        <v>57761702.375</v>
      </c>
    </row>
    <row r="34" spans="1:7" s="36" customFormat="1" ht="12.75">
      <c r="A34" s="91" t="s">
        <v>22</v>
      </c>
      <c r="B34" s="78" t="s">
        <v>195</v>
      </c>
      <c r="C34" s="65">
        <v>1</v>
      </c>
      <c r="D34" s="49">
        <v>53532625</v>
      </c>
      <c r="E34" s="50">
        <f t="shared" si="0"/>
        <v>57761702.375</v>
      </c>
      <c r="F34" s="49">
        <v>0</v>
      </c>
      <c r="G34" s="50">
        <f t="shared" si="1"/>
        <v>57761702.375</v>
      </c>
    </row>
    <row r="35" spans="1:7" s="36" customFormat="1" ht="12.75">
      <c r="A35" s="91" t="s">
        <v>25</v>
      </c>
      <c r="B35" s="78" t="s">
        <v>186</v>
      </c>
      <c r="C35" s="65">
        <v>1</v>
      </c>
      <c r="D35" s="49">
        <v>13668600</v>
      </c>
      <c r="E35" s="50">
        <f t="shared" si="0"/>
        <v>14748419.4</v>
      </c>
      <c r="F35" s="50">
        <v>0</v>
      </c>
      <c r="G35" s="50">
        <f t="shared" si="1"/>
        <v>14748419.4</v>
      </c>
    </row>
    <row r="36" spans="1:7" s="36" customFormat="1" ht="12.75">
      <c r="A36" s="91" t="s">
        <v>26</v>
      </c>
      <c r="B36" s="78" t="s">
        <v>186</v>
      </c>
      <c r="C36" s="65">
        <v>1</v>
      </c>
      <c r="D36" s="49">
        <v>13668600</v>
      </c>
      <c r="E36" s="50">
        <f t="shared" si="0"/>
        <v>14748419.4</v>
      </c>
      <c r="F36" s="50">
        <v>0</v>
      </c>
      <c r="G36" s="50">
        <f t="shared" si="1"/>
        <v>14748419.4</v>
      </c>
    </row>
    <row r="37" spans="1:7" s="36" customFormat="1" ht="12.75">
      <c r="A37" s="91" t="s">
        <v>27</v>
      </c>
      <c r="B37" s="78" t="s">
        <v>186</v>
      </c>
      <c r="C37" s="65">
        <v>1</v>
      </c>
      <c r="D37" s="49">
        <v>13668600</v>
      </c>
      <c r="E37" s="50">
        <f t="shared" si="0"/>
        <v>14748419.4</v>
      </c>
      <c r="F37" s="50">
        <v>0</v>
      </c>
      <c r="G37" s="50">
        <f t="shared" si="1"/>
        <v>14748419.4</v>
      </c>
    </row>
    <row r="38" spans="1:8" s="36" customFormat="1" ht="12.75">
      <c r="A38" s="91" t="s">
        <v>28</v>
      </c>
      <c r="B38" s="78" t="s">
        <v>186</v>
      </c>
      <c r="C38" s="65">
        <v>6</v>
      </c>
      <c r="D38" s="49">
        <v>13668600</v>
      </c>
      <c r="E38" s="50">
        <f t="shared" si="0"/>
        <v>14748419.4</v>
      </c>
      <c r="F38" s="50">
        <v>0</v>
      </c>
      <c r="G38" s="50">
        <v>88490525</v>
      </c>
      <c r="H38" s="81"/>
    </row>
    <row r="39" spans="1:7" s="36" customFormat="1" ht="12.75">
      <c r="A39" s="91" t="s">
        <v>28</v>
      </c>
      <c r="B39" s="47" t="s">
        <v>189</v>
      </c>
      <c r="C39" s="65">
        <v>8</v>
      </c>
      <c r="D39" s="49">
        <v>22701975</v>
      </c>
      <c r="E39" s="50">
        <v>24495432</v>
      </c>
      <c r="F39" s="50">
        <v>0</v>
      </c>
      <c r="G39" s="50">
        <f t="shared" si="1"/>
        <v>195963456</v>
      </c>
    </row>
    <row r="40" spans="1:7" s="36" customFormat="1" ht="12.75">
      <c r="A40" s="91" t="s">
        <v>28</v>
      </c>
      <c r="B40" s="78" t="s">
        <v>187</v>
      </c>
      <c r="C40" s="65">
        <v>5</v>
      </c>
      <c r="D40" s="49">
        <v>53532625</v>
      </c>
      <c r="E40" s="50">
        <v>57761703</v>
      </c>
      <c r="F40" s="49">
        <v>0</v>
      </c>
      <c r="G40" s="50">
        <f t="shared" si="1"/>
        <v>288808515</v>
      </c>
    </row>
    <row r="41" spans="1:7" s="36" customFormat="1" ht="12.75">
      <c r="A41" s="91" t="s">
        <v>29</v>
      </c>
      <c r="B41" s="78" t="s">
        <v>187</v>
      </c>
      <c r="C41" s="65">
        <v>1</v>
      </c>
      <c r="D41" s="49">
        <v>53532625</v>
      </c>
      <c r="E41" s="50">
        <v>57761705</v>
      </c>
      <c r="F41" s="49">
        <v>0</v>
      </c>
      <c r="G41" s="50">
        <f t="shared" si="1"/>
        <v>57761705</v>
      </c>
    </row>
    <row r="42" spans="1:7" s="36" customFormat="1" ht="12.75">
      <c r="A42" s="91" t="s">
        <v>29</v>
      </c>
      <c r="B42" s="78" t="s">
        <v>196</v>
      </c>
      <c r="C42" s="65">
        <v>1</v>
      </c>
      <c r="D42" s="50">
        <v>23982725</v>
      </c>
      <c r="E42" s="50">
        <f>(D42*0.079)+D42</f>
        <v>25877360.275</v>
      </c>
      <c r="F42" s="50">
        <v>0</v>
      </c>
      <c r="G42" s="50">
        <f t="shared" si="1"/>
        <v>25877360.275</v>
      </c>
    </row>
    <row r="43" spans="1:7" s="36" customFormat="1" ht="12.75">
      <c r="A43" s="91" t="s">
        <v>25</v>
      </c>
      <c r="B43" s="78" t="s">
        <v>196</v>
      </c>
      <c r="C43" s="65">
        <v>1</v>
      </c>
      <c r="D43" s="50">
        <v>23982725</v>
      </c>
      <c r="E43" s="50">
        <f>(D43*0.079)+D43</f>
        <v>25877360.275</v>
      </c>
      <c r="F43" s="50">
        <v>0</v>
      </c>
      <c r="G43" s="50">
        <f t="shared" si="1"/>
        <v>25877360.275</v>
      </c>
    </row>
    <row r="44" spans="1:7" s="36" customFormat="1" ht="12.75">
      <c r="A44" s="91" t="s">
        <v>30</v>
      </c>
      <c r="B44" s="78" t="s">
        <v>196</v>
      </c>
      <c r="C44" s="65">
        <v>1</v>
      </c>
      <c r="D44" s="50">
        <v>23982725</v>
      </c>
      <c r="E44" s="50">
        <f>(D44*0.079)+D44</f>
        <v>25877360.275</v>
      </c>
      <c r="F44" s="50">
        <v>0</v>
      </c>
      <c r="G44" s="50">
        <f t="shared" si="1"/>
        <v>25877360.275</v>
      </c>
    </row>
    <row r="45" spans="1:7" s="36" customFormat="1" ht="12.75">
      <c r="A45" s="91" t="s">
        <v>31</v>
      </c>
      <c r="B45" s="78" t="s">
        <v>196</v>
      </c>
      <c r="C45" s="65">
        <v>1</v>
      </c>
      <c r="D45" s="50">
        <v>23982725</v>
      </c>
      <c r="E45" s="50">
        <f>(D45*0.079)+D45</f>
        <v>25877360.275</v>
      </c>
      <c r="F45" s="50">
        <v>0</v>
      </c>
      <c r="G45" s="50">
        <f t="shared" si="1"/>
        <v>25877360.275</v>
      </c>
    </row>
    <row r="46" spans="1:7" s="37" customFormat="1" ht="12.75">
      <c r="A46" s="43" t="s">
        <v>203</v>
      </c>
      <c r="B46" s="43"/>
      <c r="C46" s="44">
        <f>SUM(C47:C47)</f>
        <v>1</v>
      </c>
      <c r="D46" s="43"/>
      <c r="E46" s="43"/>
      <c r="F46" s="43"/>
      <c r="G46" s="45">
        <v>14748402</v>
      </c>
    </row>
    <row r="47" spans="1:9" s="37" customFormat="1" ht="12.75">
      <c r="A47" s="113" t="s">
        <v>184</v>
      </c>
      <c r="B47" s="78" t="s">
        <v>186</v>
      </c>
      <c r="C47" s="65">
        <v>1</v>
      </c>
      <c r="D47" s="49">
        <v>13668600</v>
      </c>
      <c r="E47" s="50">
        <f>(D47*0.079)+D47</f>
        <v>14748419.4</v>
      </c>
      <c r="F47" s="50">
        <v>0</v>
      </c>
      <c r="G47" s="50">
        <f>+E47*C47</f>
        <v>14748419.4</v>
      </c>
      <c r="I47" s="120"/>
    </row>
    <row r="48" spans="1:7" ht="12.75">
      <c r="A48" s="43" t="s">
        <v>204</v>
      </c>
      <c r="B48" s="43"/>
      <c r="C48" s="44">
        <f>+C49+C50</f>
        <v>6</v>
      </c>
      <c r="D48" s="43"/>
      <c r="E48" s="43"/>
      <c r="F48" s="43"/>
      <c r="G48" s="45">
        <f>+G49+G50</f>
        <v>146972586.15</v>
      </c>
    </row>
    <row r="49" spans="1:7" ht="12.75">
      <c r="A49" s="46" t="s">
        <v>42</v>
      </c>
      <c r="B49" s="47" t="s">
        <v>189</v>
      </c>
      <c r="C49" s="48">
        <v>1</v>
      </c>
      <c r="D49" s="49">
        <v>22701975</v>
      </c>
      <c r="E49" s="50">
        <f>(D49*0.079)+D49</f>
        <v>24495431.025</v>
      </c>
      <c r="F49" s="50">
        <v>0</v>
      </c>
      <c r="G49" s="50">
        <f>E49-F49</f>
        <v>24495431.025</v>
      </c>
    </row>
    <row r="50" spans="1:7" ht="13.5" thickBot="1">
      <c r="A50" s="51" t="s">
        <v>43</v>
      </c>
      <c r="B50" s="52" t="s">
        <v>189</v>
      </c>
      <c r="C50" s="53">
        <v>5</v>
      </c>
      <c r="D50" s="54">
        <v>22701975</v>
      </c>
      <c r="E50" s="55">
        <f>(D50*0.079)+D50</f>
        <v>24495431.025</v>
      </c>
      <c r="F50" s="55">
        <v>0</v>
      </c>
      <c r="G50" s="55">
        <f>(E50-F50)*C50</f>
        <v>122477155.125</v>
      </c>
    </row>
  </sheetData>
  <mergeCells count="2">
    <mergeCell ref="A1:G1"/>
    <mergeCell ref="A3:G3"/>
  </mergeCells>
  <printOptions/>
  <pageMargins left="0.75" right="0.75" top="1" bottom="1" header="0" footer="0"/>
  <pageSetup orientation="portrait" paperSize="9"/>
</worksheet>
</file>

<file path=xl/worksheets/sheet5.xml><?xml version="1.0" encoding="utf-8"?>
<worksheet xmlns="http://schemas.openxmlformats.org/spreadsheetml/2006/main" xmlns:r="http://schemas.openxmlformats.org/officeDocument/2006/relationships">
  <dimension ref="A1:N16"/>
  <sheetViews>
    <sheetView workbookViewId="0" topLeftCell="A1">
      <selection activeCell="N22" sqref="N22"/>
    </sheetView>
  </sheetViews>
  <sheetFormatPr defaultColWidth="11.421875" defaultRowHeight="12.75"/>
  <cols>
    <col min="1" max="1" width="9.421875" style="0" customWidth="1"/>
    <col min="2" max="2" width="11.421875" style="15" bestFit="1" customWidth="1"/>
    <col min="3" max="3" width="11.28125" style="15" bestFit="1" customWidth="1"/>
    <col min="4" max="4" width="11.8515625" style="15" bestFit="1" customWidth="1"/>
    <col min="5" max="6" width="11.28125" style="15" bestFit="1" customWidth="1"/>
    <col min="7" max="7" width="13.140625" style="15" bestFit="1" customWidth="1"/>
    <col min="8" max="8" width="11.28125" style="15" bestFit="1" customWidth="1"/>
    <col min="9" max="9" width="12.8515625" style="15" bestFit="1" customWidth="1"/>
    <col min="10" max="10" width="12.140625" style="15" bestFit="1" customWidth="1"/>
    <col min="11" max="11" width="13.8515625" style="0" customWidth="1"/>
    <col min="12" max="12" width="14.140625" style="0" bestFit="1" customWidth="1"/>
    <col min="13" max="13" width="7.57421875" style="15" customWidth="1"/>
  </cols>
  <sheetData>
    <row r="1" spans="1:13" ht="15.75" thickBot="1">
      <c r="A1" s="179"/>
      <c r="B1" s="179"/>
      <c r="C1" s="179"/>
      <c r="D1" s="179"/>
      <c r="E1" s="179"/>
      <c r="F1" s="179"/>
      <c r="G1" s="179"/>
      <c r="H1" s="179"/>
      <c r="I1" s="179"/>
      <c r="J1" s="179"/>
      <c r="K1" s="179"/>
      <c r="L1" s="19"/>
      <c r="M1" s="122"/>
    </row>
    <row r="2" spans="1:12" ht="15" customHeight="1">
      <c r="A2" s="180" t="s">
        <v>182</v>
      </c>
      <c r="B2" s="181"/>
      <c r="C2" s="181"/>
      <c r="D2" s="181"/>
      <c r="E2" s="181"/>
      <c r="F2" s="181"/>
      <c r="G2" s="181"/>
      <c r="H2" s="181"/>
      <c r="I2" s="181"/>
      <c r="J2" s="181"/>
      <c r="K2" s="181"/>
      <c r="L2" s="196"/>
    </row>
    <row r="3" spans="1:13" ht="15.75" customHeight="1" thickBot="1">
      <c r="A3" s="183" t="s">
        <v>237</v>
      </c>
      <c r="B3" s="184"/>
      <c r="C3" s="184"/>
      <c r="D3" s="184"/>
      <c r="E3" s="184"/>
      <c r="F3" s="184"/>
      <c r="G3" s="184"/>
      <c r="H3" s="184"/>
      <c r="I3" s="184"/>
      <c r="J3" s="184"/>
      <c r="K3" s="184"/>
      <c r="L3" s="197"/>
      <c r="M3" s="123"/>
    </row>
    <row r="4" spans="1:13" ht="28.5">
      <c r="A4" s="107" t="s">
        <v>244</v>
      </c>
      <c r="B4" s="107" t="s">
        <v>238</v>
      </c>
      <c r="C4" s="107" t="s">
        <v>234</v>
      </c>
      <c r="D4" s="107" t="s">
        <v>112</v>
      </c>
      <c r="E4" s="107" t="s">
        <v>299</v>
      </c>
      <c r="F4" s="107" t="s">
        <v>239</v>
      </c>
      <c r="G4" s="107" t="s">
        <v>240</v>
      </c>
      <c r="H4" s="107" t="s">
        <v>241</v>
      </c>
      <c r="I4" s="107" t="s">
        <v>242</v>
      </c>
      <c r="J4" s="107" t="s">
        <v>243</v>
      </c>
      <c r="K4" s="107" t="s">
        <v>246</v>
      </c>
      <c r="L4" s="107" t="s">
        <v>247</v>
      </c>
      <c r="M4" s="121" t="s">
        <v>287</v>
      </c>
    </row>
    <row r="5" spans="1:13" ht="14.25">
      <c r="A5" s="16">
        <v>2001</v>
      </c>
      <c r="B5" s="4">
        <v>1</v>
      </c>
      <c r="C5" s="4">
        <v>0</v>
      </c>
      <c r="D5" s="4">
        <v>0</v>
      </c>
      <c r="E5" s="4">
        <v>0</v>
      </c>
      <c r="F5" s="4">
        <v>0</v>
      </c>
      <c r="G5" s="4">
        <v>0</v>
      </c>
      <c r="H5" s="4">
        <v>0</v>
      </c>
      <c r="I5" s="4">
        <v>0</v>
      </c>
      <c r="J5" s="4">
        <v>0</v>
      </c>
      <c r="K5" s="4">
        <f aca="true" t="shared" si="0" ref="K5:K12">SUM(B5:J5)</f>
        <v>1</v>
      </c>
      <c r="L5" s="3">
        <v>2937335</v>
      </c>
      <c r="M5" s="124">
        <f>+L5/L14*100</f>
        <v>0.11205842206417002</v>
      </c>
    </row>
    <row r="6" spans="1:13" ht="14.25">
      <c r="A6" s="16">
        <v>2003</v>
      </c>
      <c r="B6" s="4">
        <v>3</v>
      </c>
      <c r="C6" s="4">
        <v>0</v>
      </c>
      <c r="D6" s="4">
        <v>0</v>
      </c>
      <c r="E6" s="4">
        <v>0</v>
      </c>
      <c r="F6" s="4">
        <v>0</v>
      </c>
      <c r="G6" s="4">
        <v>0</v>
      </c>
      <c r="H6" s="4">
        <v>0</v>
      </c>
      <c r="I6" s="4">
        <v>0</v>
      </c>
      <c r="J6" s="4">
        <v>0</v>
      </c>
      <c r="K6" s="4">
        <f t="shared" si="0"/>
        <v>3</v>
      </c>
      <c r="L6" s="3">
        <v>8812004</v>
      </c>
      <c r="M6" s="124">
        <f>+L6/L14*100</f>
        <v>0.3361752280428193</v>
      </c>
    </row>
    <row r="7" spans="1:13" ht="14.25">
      <c r="A7" s="16">
        <v>2004</v>
      </c>
      <c r="B7" s="4">
        <v>2</v>
      </c>
      <c r="C7" s="4">
        <v>2</v>
      </c>
      <c r="D7" s="4">
        <v>0</v>
      </c>
      <c r="E7" s="4">
        <v>0</v>
      </c>
      <c r="F7" s="4">
        <v>0</v>
      </c>
      <c r="G7" s="4">
        <v>0</v>
      </c>
      <c r="H7" s="4">
        <v>0</v>
      </c>
      <c r="I7" s="4">
        <v>0</v>
      </c>
      <c r="J7" s="4">
        <v>0</v>
      </c>
      <c r="K7" s="4">
        <f t="shared" si="0"/>
        <v>4</v>
      </c>
      <c r="L7" s="3">
        <v>28874143</v>
      </c>
      <c r="M7" s="124">
        <f>+L7/L14*100</f>
        <v>1.1015396279400207</v>
      </c>
    </row>
    <row r="8" spans="1:13" ht="14.25">
      <c r="A8" s="16">
        <v>2005</v>
      </c>
      <c r="B8" s="4">
        <v>3</v>
      </c>
      <c r="C8" s="4">
        <v>0</v>
      </c>
      <c r="D8" s="4">
        <v>0</v>
      </c>
      <c r="E8" s="4">
        <v>2</v>
      </c>
      <c r="F8" s="4">
        <v>0</v>
      </c>
      <c r="G8" s="4">
        <v>1</v>
      </c>
      <c r="H8" s="4">
        <v>1</v>
      </c>
      <c r="I8" s="4">
        <v>0</v>
      </c>
      <c r="J8" s="4">
        <v>0</v>
      </c>
      <c r="K8" s="4">
        <f t="shared" si="0"/>
        <v>7</v>
      </c>
      <c r="L8" s="3">
        <v>78610573</v>
      </c>
      <c r="M8" s="124">
        <f>+L8/L14*100</f>
        <v>2.998969054581874</v>
      </c>
    </row>
    <row r="9" spans="1:13" ht="14.25">
      <c r="A9" s="16">
        <v>2006</v>
      </c>
      <c r="B9" s="4">
        <v>1</v>
      </c>
      <c r="C9" s="4">
        <v>0</v>
      </c>
      <c r="D9" s="4">
        <v>0</v>
      </c>
      <c r="E9" s="4">
        <v>0</v>
      </c>
      <c r="F9" s="4">
        <v>0</v>
      </c>
      <c r="G9" s="4">
        <v>4</v>
      </c>
      <c r="H9" s="4">
        <v>2</v>
      </c>
      <c r="I9" s="4">
        <v>1</v>
      </c>
      <c r="J9" s="4">
        <v>0</v>
      </c>
      <c r="K9" s="4">
        <f t="shared" si="0"/>
        <v>8</v>
      </c>
      <c r="L9" s="3">
        <v>130052281</v>
      </c>
      <c r="M9" s="124">
        <f>+L9/L14*100</f>
        <v>4.961454309673919</v>
      </c>
    </row>
    <row r="10" spans="1:13" ht="14.25">
      <c r="A10" s="16">
        <v>2007</v>
      </c>
      <c r="B10" s="4">
        <v>3</v>
      </c>
      <c r="C10" s="4">
        <v>0</v>
      </c>
      <c r="D10" s="4">
        <v>0</v>
      </c>
      <c r="E10" s="4">
        <v>0</v>
      </c>
      <c r="F10" s="4">
        <v>2</v>
      </c>
      <c r="G10" s="4">
        <v>17</v>
      </c>
      <c r="H10" s="4">
        <v>17</v>
      </c>
      <c r="I10" s="4">
        <v>0</v>
      </c>
      <c r="J10" s="4">
        <v>0</v>
      </c>
      <c r="K10" s="4">
        <f t="shared" si="0"/>
        <v>39</v>
      </c>
      <c r="L10" s="3">
        <v>609549482</v>
      </c>
      <c r="M10" s="124">
        <f>+L10/L14*100</f>
        <v>23.254124273517395</v>
      </c>
    </row>
    <row r="11" spans="1:13" ht="14.25">
      <c r="A11" s="16">
        <v>2008</v>
      </c>
      <c r="B11" s="4">
        <v>3</v>
      </c>
      <c r="C11" s="4">
        <v>0</v>
      </c>
      <c r="D11" s="4">
        <v>1</v>
      </c>
      <c r="E11" s="4">
        <v>0</v>
      </c>
      <c r="F11" s="4">
        <v>0</v>
      </c>
      <c r="G11" s="4">
        <v>30</v>
      </c>
      <c r="H11" s="4">
        <v>48</v>
      </c>
      <c r="I11" s="4">
        <v>0</v>
      </c>
      <c r="J11" s="4">
        <v>5</v>
      </c>
      <c r="K11" s="4">
        <f t="shared" si="0"/>
        <v>87</v>
      </c>
      <c r="L11" s="3">
        <v>1328442823</v>
      </c>
      <c r="M11" s="124">
        <f>+L11/L14*100</f>
        <v>50.67968296018381</v>
      </c>
    </row>
    <row r="12" spans="1:14" ht="14.25">
      <c r="A12" s="16">
        <v>2009</v>
      </c>
      <c r="B12" s="4">
        <v>31</v>
      </c>
      <c r="C12" s="4">
        <v>0</v>
      </c>
      <c r="D12" s="4">
        <v>0</v>
      </c>
      <c r="E12" s="4">
        <v>0</v>
      </c>
      <c r="F12" s="4">
        <v>0</v>
      </c>
      <c r="G12" s="4">
        <v>15</v>
      </c>
      <c r="H12" s="4">
        <v>1</v>
      </c>
      <c r="I12" s="4">
        <v>0</v>
      </c>
      <c r="J12" s="4">
        <v>0</v>
      </c>
      <c r="K12" s="4">
        <f t="shared" si="0"/>
        <v>47</v>
      </c>
      <c r="L12" s="3">
        <v>431037247</v>
      </c>
      <c r="M12" s="124">
        <f>+L12/L14*100</f>
        <v>16.443937701931823</v>
      </c>
      <c r="N12" s="138"/>
    </row>
    <row r="13" spans="1:13" ht="14.25">
      <c r="A13" s="117" t="s">
        <v>286</v>
      </c>
      <c r="B13" s="118">
        <v>1</v>
      </c>
      <c r="C13" s="118">
        <v>0</v>
      </c>
      <c r="D13" s="118">
        <v>0</v>
      </c>
      <c r="E13" s="118">
        <v>0</v>
      </c>
      <c r="F13" s="118">
        <v>0</v>
      </c>
      <c r="G13" s="118">
        <v>0</v>
      </c>
      <c r="H13" s="118">
        <v>0</v>
      </c>
      <c r="I13" s="118">
        <v>0</v>
      </c>
      <c r="J13" s="118">
        <v>0</v>
      </c>
      <c r="K13" s="118">
        <v>1</v>
      </c>
      <c r="L13" s="125">
        <f>+L5</f>
        <v>2937335</v>
      </c>
      <c r="M13" s="124">
        <f>+L13/L14*100</f>
        <v>0.11205842206417002</v>
      </c>
    </row>
    <row r="14" spans="1:13" ht="21.75" customHeight="1">
      <c r="A14" s="12" t="s">
        <v>245</v>
      </c>
      <c r="B14" s="13">
        <f aca="true" t="shared" si="1" ref="B14:M14">SUM(B5:B13)</f>
        <v>48</v>
      </c>
      <c r="C14" s="13">
        <f t="shared" si="1"/>
        <v>2</v>
      </c>
      <c r="D14" s="13">
        <f t="shared" si="1"/>
        <v>1</v>
      </c>
      <c r="E14" s="13">
        <f t="shared" si="1"/>
        <v>2</v>
      </c>
      <c r="F14" s="13">
        <f t="shared" si="1"/>
        <v>2</v>
      </c>
      <c r="G14" s="13">
        <f t="shared" si="1"/>
        <v>67</v>
      </c>
      <c r="H14" s="13">
        <f t="shared" si="1"/>
        <v>69</v>
      </c>
      <c r="I14" s="13">
        <f t="shared" si="1"/>
        <v>1</v>
      </c>
      <c r="J14" s="13">
        <f t="shared" si="1"/>
        <v>5</v>
      </c>
      <c r="K14" s="13">
        <f t="shared" si="1"/>
        <v>197</v>
      </c>
      <c r="L14" s="13">
        <f t="shared" si="1"/>
        <v>2621253223</v>
      </c>
      <c r="M14" s="13">
        <f t="shared" si="1"/>
        <v>100</v>
      </c>
    </row>
    <row r="15" spans="11:12" ht="14.25">
      <c r="K15" s="17"/>
      <c r="L15" s="17"/>
    </row>
    <row r="16" spans="11:12" ht="12.75">
      <c r="K16" s="18"/>
      <c r="L16" s="15"/>
    </row>
  </sheetData>
  <mergeCells count="3">
    <mergeCell ref="A2:L2"/>
    <mergeCell ref="A3:L3"/>
    <mergeCell ref="A1:K1"/>
  </mergeCells>
  <printOptions/>
  <pageMargins left="0.75" right="0.75" top="1" bottom="1"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emora</cp:lastModifiedBy>
  <cp:lastPrinted>2015-03-09T20:07:59Z</cp:lastPrinted>
  <dcterms:created xsi:type="dcterms:W3CDTF">2015-02-03T19:42:41Z</dcterms:created>
  <dcterms:modified xsi:type="dcterms:W3CDTF">2015-05-08T21:34:13Z</dcterms:modified>
  <cp:category/>
  <cp:version/>
  <cp:contentType/>
  <cp:contentStatus/>
</cp:coreProperties>
</file>