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78" activeTab="0"/>
  </bookViews>
  <sheets>
    <sheet name="1.Detalle Total" sheetId="1" r:id="rId1"/>
    <sheet name="2.Detalle Sustituciones" sheetId="2" r:id="rId2"/>
    <sheet name="3.Detalle Compra" sheetId="3" r:id="rId3"/>
  </sheets>
  <externalReferences>
    <externalReference r:id="rId6"/>
  </externalReferences>
  <definedNames>
    <definedName name="_xlnm.Print_Area" localSheetId="0">'1.Detalle Total'!$B$2:$L$264</definedName>
    <definedName name="_xlnm.Print_Area" localSheetId="1">'2.Detalle Sustituciones'!$B$2:$K$216</definedName>
    <definedName name="_xlnm.Print_Area" localSheetId="2">'3.Detalle Compra'!$B$2:$H$68</definedName>
    <definedName name="CUARO">#REF!</definedName>
    <definedName name="CUARO_1">#REF!</definedName>
    <definedName name="CUARO_1_1">#REF!</definedName>
    <definedName name="CUARO_1_1_1">#REF!</definedName>
    <definedName name="CUARO_1_1_1_1">#REF!</definedName>
    <definedName name="CUARO_1_2">#REF!</definedName>
    <definedName name="CUARO_1_3">#REF!</definedName>
    <definedName name="CUARO_1_4">#REF!</definedName>
    <definedName name="CUARO_2">#REF!</definedName>
    <definedName name="CUARO_3">#REF!</definedName>
    <definedName name="d">#REF!</definedName>
    <definedName name="d_1">#REF!</definedName>
    <definedName name="Excel_BuiltIn__FilterDatabase_1">#REF!</definedName>
    <definedName name="Excel_BuiltIn__FilterDatabase_1_1">#REF!</definedName>
    <definedName name="Excel_BuiltIn__FilterDatabase_1_1_1">#REF!</definedName>
    <definedName name="Excel_BuiltIn__FilterDatabase_1_1_1_1">#REF!</definedName>
    <definedName name="Excel_BuiltIn__FilterDatabase_1_1_1_1_1">#REF!</definedName>
    <definedName name="Excel_BuiltIn__FilterDatabase_1_1_1_1_1_1">#REF!</definedName>
    <definedName name="Excel_BuiltIn__FilterDatabase_1_1_1_1_1_1_1">#REF!</definedName>
    <definedName name="Excel_BuiltIn__FilterDatabase_1_1_1_1_1_1_1_1">#REF!</definedName>
    <definedName name="Excel_BuiltIn__FilterDatabase_1_1_1_1_1_1_1_11">#REF!</definedName>
    <definedName name="Excel_BuiltIn__FilterDatabase_1_1_1_1_1_1_1_1_1">#REF!</definedName>
    <definedName name="Excel_BuiltIn__FilterDatabase_1_1_1_1_1_1_1_1_11">#REF!</definedName>
    <definedName name="Excel_BuiltIn__FilterDatabase_1_1_1_1_1_1_1_1_1_1">#REF!</definedName>
    <definedName name="Excel_BuiltIn__FilterDatabase_1_1_1_1_1_1_1_1_1_11">#REF!</definedName>
    <definedName name="Excel_BuiltIn__FilterDatabase_1_1_1_1_1_1_1_1_1_1_1">#REF!</definedName>
    <definedName name="Excel_BuiltIn__FilterDatabase_1_1_1_1_1_1_1_1_1_1_11">#REF!</definedName>
    <definedName name="Excel_BuiltIn__FilterDatabase_1_1_1_1_1_1_1_1_1_1_1_1">#REF!</definedName>
    <definedName name="Excel_BuiltIn__FilterDatabase_1_1_1_1_1_1_1_1_1_1_1_11">#REF!</definedName>
    <definedName name="Excel_BuiltIn__FilterDatabase_1_1_1_1_1_1_1_1_1_1_1_1_1">#REF!</definedName>
    <definedName name="Excel_BuiltIn__FilterDatabase_1_1_1_1_1_1_1_1_1_1_1_1_11">#REF!</definedName>
    <definedName name="Excel_BuiltIn__FilterDatabase_1_1_1_1_1_1_1_1_1_1_1_1_1_1">#REF!</definedName>
    <definedName name="Excel_BuiltIn__FilterDatabase_1_1_1_1_1_1_1_1_1_1_1_1_1_11">#REF!</definedName>
    <definedName name="Excel_BuiltIn__FilterDatabase_1_1_1_1_1_1_1_1_1_1_1_1_1_1_1">#REF!</definedName>
    <definedName name="Excel_BuiltIn__FilterDatabase_1_1_1_1_1_1_1_1_1_1_1_1_1_1_11">#REF!</definedName>
    <definedName name="Excel_BuiltIn__FilterDatabase_1_1_1_1_1_1_1_1_1_1_1_1_2">#REF!</definedName>
    <definedName name="Excel_BuiltIn__FilterDatabase_1_1_1_1_1_1_1_1_1_1_1_1_2_1">#REF!</definedName>
    <definedName name="Excel_BuiltIn__FilterDatabase_1_1_1_1_1_1_1_1_1_1_1_1_3">#REF!</definedName>
    <definedName name="Excel_BuiltIn__FilterDatabase_1_1_1_1_1_1_1_1_1_1_1_1_3_1">#REF!</definedName>
    <definedName name="Excel_BuiltIn__FilterDatabase_1_1_1_1_1_1_1_1_1_1_1_1_4">#REF!</definedName>
    <definedName name="Excel_BuiltIn__FilterDatabase_1_1_1_1_1_1_1_1_1_1_1_1_5">#REF!</definedName>
    <definedName name="Excel_BuiltIn__FilterDatabase_1_1_1_1_1_1_1_1_1_1_1_1_6">#REF!</definedName>
    <definedName name="Excel_BuiltIn__FilterDatabase_1_1_1_1_1_1_1_1_1_1_1_1_7">#REF!</definedName>
    <definedName name="Excel_BuiltIn__FilterDatabase_1_1_1_1_1_1_1_1_1_1_1_1_8">#REF!</definedName>
    <definedName name="Excel_BuiltIn__FilterDatabase_1_1_1_1_1_1_1_1_1_1_1_2">#REF!</definedName>
    <definedName name="Excel_BuiltIn__FilterDatabase_1_1_1_1_1_1_1_1_1_1_1_2_1">#REF!</definedName>
    <definedName name="Excel_BuiltIn__FilterDatabase_1_1_1_1_1_1_1_1_1_1_1_2_1_1">#REF!</definedName>
    <definedName name="Excel_BuiltIn__FilterDatabase_1_1_1_1_1_1_1_1_1_1_1_2_1_1_1">#REF!</definedName>
    <definedName name="Excel_BuiltIn__FilterDatabase_1_1_1_1_1_1_1_1_1_1_1_2_2">#REF!</definedName>
    <definedName name="Excel_BuiltIn__FilterDatabase_1_1_1_1_1_1_1_1_1_1_1_2_3">#REF!</definedName>
    <definedName name="Excel_BuiltIn__FilterDatabase_1_1_1_1_1_1_1_1_1_1_1_2_4">#REF!</definedName>
    <definedName name="Excel_BuiltIn__FilterDatabase_1_1_1_1_1_1_1_1_1_1_1_3">#REF!</definedName>
    <definedName name="Excel_BuiltIn__FilterDatabase_1_1_1_1_1_1_1_1_1_1_1_3_1">#REF!</definedName>
    <definedName name="Excel_BuiltIn__FilterDatabase_1_1_1_1_1_1_1_1_1_1_1_3_1_1">#REF!</definedName>
    <definedName name="Excel_BuiltIn__FilterDatabase_1_1_1_1_1_1_1_1_1_1_1_3_1_1_1">#REF!</definedName>
    <definedName name="Excel_BuiltIn__FilterDatabase_1_1_1_1_1_1_1_1_1_1_1_3_2">#REF!</definedName>
    <definedName name="Excel_BuiltIn__FilterDatabase_1_1_1_1_1_1_1_1_1_1_1_3_3">#REF!</definedName>
    <definedName name="Excel_BuiltIn__FilterDatabase_1_1_1_1_1_1_1_1_1_1_1_3_4">#REF!</definedName>
    <definedName name="Excel_BuiltIn__FilterDatabase_1_1_1_1_1_1_1_1_1_1_1_4">#REF!</definedName>
    <definedName name="Excel_BuiltIn__FilterDatabase_1_1_1_1_1_1_1_1_1_1_1_4_1">#REF!</definedName>
    <definedName name="Excel_BuiltIn__FilterDatabase_1_1_1_1_1_1_1_1_1_1_1_4_1_1">#REF!</definedName>
    <definedName name="Excel_BuiltIn__FilterDatabase_1_1_1_1_1_1_1_1_1_1_1_4_1_1_1">#REF!</definedName>
    <definedName name="Excel_BuiltIn__FilterDatabase_1_1_1_1_1_1_1_1_1_1_1_4_2">#REF!</definedName>
    <definedName name="Excel_BuiltIn__FilterDatabase_1_1_1_1_1_1_1_1_1_1_1_4_3">#REF!</definedName>
    <definedName name="Excel_BuiltIn__FilterDatabase_1_1_1_1_1_1_1_1_1_1_1_5">#REF!</definedName>
    <definedName name="Excel_BuiltIn__FilterDatabase_1_1_1_1_1_1_1_1_1_1_1_5_1">#REF!</definedName>
    <definedName name="Excel_BuiltIn__FilterDatabase_1_1_1_1_1_1_1_1_1_1_1_5_1_1">#REF!</definedName>
    <definedName name="Excel_BuiltIn__FilterDatabase_1_1_1_1_1_1_1_1_1_1_1_5_1_1_1">#REF!</definedName>
    <definedName name="Excel_BuiltIn__FilterDatabase_1_1_1_1_1_1_1_1_1_1_1_5_2">#REF!</definedName>
    <definedName name="Excel_BuiltIn__FilterDatabase_1_1_1_1_1_1_1_1_1_1_1_5_3">#REF!</definedName>
    <definedName name="Excel_BuiltIn__FilterDatabase_1_1_1_1_1_1_1_1_1_1_1_6">#REF!</definedName>
    <definedName name="Excel_BuiltIn__FilterDatabase_1_1_1_1_1_1_1_1_1_1_1_6_1">#REF!</definedName>
    <definedName name="Excel_BuiltIn__FilterDatabase_1_1_1_1_1_1_1_1_1_1_1_6_1_1">#REF!</definedName>
    <definedName name="Excel_BuiltIn__FilterDatabase_1_1_1_1_1_1_1_1_1_1_1_6_1_1_1">#REF!</definedName>
    <definedName name="Excel_BuiltIn__FilterDatabase_1_1_1_1_1_1_1_1_1_1_1_6_2">#REF!</definedName>
    <definedName name="Excel_BuiltIn__FilterDatabase_1_1_1_1_1_1_1_1_1_1_1_6_3">#REF!</definedName>
    <definedName name="Excel_BuiltIn__FilterDatabase_1_1_1_1_1_1_1_1_1_1_1_7">#REF!</definedName>
    <definedName name="Excel_BuiltIn__FilterDatabase_1_1_1_1_1_1_1_1_1_1_1_7_1">#REF!</definedName>
    <definedName name="Excel_BuiltIn__FilterDatabase_1_1_1_1_1_1_1_1_1_1_1_7_1_1">#REF!</definedName>
    <definedName name="Excel_BuiltIn__FilterDatabase_1_1_1_1_1_1_1_1_1_1_1_7_1_1_1">#REF!</definedName>
    <definedName name="Excel_BuiltIn__FilterDatabase_1_1_1_1_1_1_1_1_1_1_1_7_2">#REF!</definedName>
    <definedName name="Excel_BuiltIn__FilterDatabase_1_1_1_1_1_1_1_1_1_1_1_7_3">#REF!</definedName>
    <definedName name="Excel_BuiltIn__FilterDatabase_1_1_1_1_1_1_1_1_1_1_1_8">#REF!</definedName>
    <definedName name="Excel_BuiltIn__FilterDatabase_1_1_1_1_1_1_1_1_1_1_2">#REF!</definedName>
    <definedName name="Excel_BuiltIn__FilterDatabase_1_1_1_1_1_1_1_1_1_1_2_1">#REF!</definedName>
    <definedName name="Excel_BuiltIn__FilterDatabase_1_1_1_1_1_1_1_1_1_1_2_1_1">#REF!</definedName>
    <definedName name="Excel_BuiltIn__FilterDatabase_1_1_1_1_1_1_1_1_1_1_2_1_1_1">#REF!</definedName>
    <definedName name="Excel_BuiltIn__FilterDatabase_1_1_1_1_1_1_1_1_1_1_2_2">#REF!</definedName>
    <definedName name="Excel_BuiltIn__FilterDatabase_1_1_1_1_1_1_1_1_1_1_2_3">#REF!</definedName>
    <definedName name="Excel_BuiltIn__FilterDatabase_1_1_1_1_1_1_1_1_1_1_2_4">#REF!</definedName>
    <definedName name="Excel_BuiltIn__FilterDatabase_1_1_1_1_1_1_1_1_1_1_3">#REF!</definedName>
    <definedName name="Excel_BuiltIn__FilterDatabase_1_1_1_1_1_1_1_1_1_1_3_1">#REF!</definedName>
    <definedName name="Excel_BuiltIn__FilterDatabase_1_1_1_1_1_1_1_1_1_1_3_1_1">#REF!</definedName>
    <definedName name="Excel_BuiltIn__FilterDatabase_1_1_1_1_1_1_1_1_1_1_3_1_1_1">#REF!</definedName>
    <definedName name="Excel_BuiltIn__FilterDatabase_1_1_1_1_1_1_1_1_1_1_3_2">#REF!</definedName>
    <definedName name="Excel_BuiltIn__FilterDatabase_1_1_1_1_1_1_1_1_1_1_3_3">#REF!</definedName>
    <definedName name="Excel_BuiltIn__FilterDatabase_1_1_1_1_1_1_1_1_1_1_3_4">#REF!</definedName>
    <definedName name="Excel_BuiltIn__FilterDatabase_1_1_1_1_1_1_1_1_1_1_4">#REF!</definedName>
    <definedName name="Excel_BuiltIn__FilterDatabase_1_1_1_1_1_1_1_1_1_1_4_1">#REF!</definedName>
    <definedName name="Excel_BuiltIn__FilterDatabase_1_1_1_1_1_1_1_1_1_1_4_1_1">#REF!</definedName>
    <definedName name="Excel_BuiltIn__FilterDatabase_1_1_1_1_1_1_1_1_1_1_4_1_1_1">#REF!</definedName>
    <definedName name="Excel_BuiltIn__FilterDatabase_1_1_1_1_1_1_1_1_1_1_4_2">#REF!</definedName>
    <definedName name="Excel_BuiltIn__FilterDatabase_1_1_1_1_1_1_1_1_1_1_4_3">#REF!</definedName>
    <definedName name="Excel_BuiltIn__FilterDatabase_1_1_1_1_1_1_1_1_1_1_5">#REF!</definedName>
    <definedName name="Excel_BuiltIn__FilterDatabase_1_1_1_1_1_1_1_1_1_1_5_1">#REF!</definedName>
    <definedName name="Excel_BuiltIn__FilterDatabase_1_1_1_1_1_1_1_1_1_1_5_1_1">#REF!</definedName>
    <definedName name="Excel_BuiltIn__FilterDatabase_1_1_1_1_1_1_1_1_1_1_5_1_1_1">#REF!</definedName>
    <definedName name="Excel_BuiltIn__FilterDatabase_1_1_1_1_1_1_1_1_1_1_5_2">#REF!</definedName>
    <definedName name="Excel_BuiltIn__FilterDatabase_1_1_1_1_1_1_1_1_1_1_5_3">#REF!</definedName>
    <definedName name="Excel_BuiltIn__FilterDatabase_1_1_1_1_1_1_1_1_1_1_6">#REF!</definedName>
    <definedName name="Excel_BuiltIn__FilterDatabase_1_1_1_1_1_1_1_1_1_1_6_1">#REF!</definedName>
    <definedName name="Excel_BuiltIn__FilterDatabase_1_1_1_1_1_1_1_1_1_1_6_1_1">#REF!</definedName>
    <definedName name="Excel_BuiltIn__FilterDatabase_1_1_1_1_1_1_1_1_1_1_6_1_1_1">#REF!</definedName>
    <definedName name="Excel_BuiltIn__FilterDatabase_1_1_1_1_1_1_1_1_1_1_6_2">#REF!</definedName>
    <definedName name="Excel_BuiltIn__FilterDatabase_1_1_1_1_1_1_1_1_1_1_6_3">#REF!</definedName>
    <definedName name="Excel_BuiltIn__FilterDatabase_1_1_1_1_1_1_1_1_1_1_7">#REF!</definedName>
    <definedName name="Excel_BuiltIn__FilterDatabase_1_1_1_1_1_1_1_1_1_1_7_1">#REF!</definedName>
    <definedName name="Excel_BuiltIn__FilterDatabase_1_1_1_1_1_1_1_1_1_1_7_1_1">#REF!</definedName>
    <definedName name="Excel_BuiltIn__FilterDatabase_1_1_1_1_1_1_1_1_1_1_7_1_1_1">#REF!</definedName>
    <definedName name="Excel_BuiltIn__FilterDatabase_1_1_1_1_1_1_1_1_1_1_7_2">#REF!</definedName>
    <definedName name="Excel_BuiltIn__FilterDatabase_1_1_1_1_1_1_1_1_1_1_7_3">#REF!</definedName>
    <definedName name="Excel_BuiltIn__FilterDatabase_1_1_1_1_1_1_1_1_1_2">#REF!</definedName>
    <definedName name="Excel_BuiltIn__FilterDatabase_1_1_1_1_1_1_1_1_1_2_1">#REF!</definedName>
    <definedName name="Excel_BuiltIn__FilterDatabase_1_1_1_1_1_1_1_1_1_2_1_1">#REF!</definedName>
    <definedName name="Excel_BuiltIn__FilterDatabase_1_1_1_1_1_1_1_1_1_2_1_1_1">#REF!</definedName>
    <definedName name="Excel_BuiltIn__FilterDatabase_1_1_1_1_1_1_1_1_1_2_2">#REF!</definedName>
    <definedName name="Excel_BuiltIn__FilterDatabase_1_1_1_1_1_1_1_1_1_2_3">#REF!</definedName>
    <definedName name="Excel_BuiltIn__FilterDatabase_1_1_1_1_1_1_1_1_1_2_4">#REF!</definedName>
    <definedName name="Excel_BuiltIn__FilterDatabase_1_1_1_1_1_1_1_1_1_3">#REF!</definedName>
    <definedName name="Excel_BuiltIn__FilterDatabase_1_1_1_1_1_1_1_1_1_3_1">#REF!</definedName>
    <definedName name="Excel_BuiltIn__FilterDatabase_1_1_1_1_1_1_1_1_1_3_1_1">#REF!</definedName>
    <definedName name="Excel_BuiltIn__FilterDatabase_1_1_1_1_1_1_1_1_1_3_1_1_1">#REF!</definedName>
    <definedName name="Excel_BuiltIn__FilterDatabase_1_1_1_1_1_1_1_1_1_3_2">#REF!</definedName>
    <definedName name="Excel_BuiltIn__FilterDatabase_1_1_1_1_1_1_1_1_1_3_3">#REF!</definedName>
    <definedName name="Excel_BuiltIn__FilterDatabase_1_1_1_1_1_1_1_1_1_3_4">#REF!</definedName>
    <definedName name="Excel_BuiltIn__FilterDatabase_1_1_1_1_1_1_1_1_1_4">#REF!</definedName>
    <definedName name="Excel_BuiltIn__FilterDatabase_1_1_1_1_1_1_1_1_1_4_1">#REF!</definedName>
    <definedName name="Excel_BuiltIn__FilterDatabase_1_1_1_1_1_1_1_1_1_4_1_1">#REF!</definedName>
    <definedName name="Excel_BuiltIn__FilterDatabase_1_1_1_1_1_1_1_1_1_4_1_1_1">#REF!</definedName>
    <definedName name="Excel_BuiltIn__FilterDatabase_1_1_1_1_1_1_1_1_1_4_2">#REF!</definedName>
    <definedName name="Excel_BuiltIn__FilterDatabase_1_1_1_1_1_1_1_1_1_4_3">#REF!</definedName>
    <definedName name="Excel_BuiltIn__FilterDatabase_1_1_1_1_1_1_1_1_1_5">#REF!</definedName>
    <definedName name="Excel_BuiltIn__FilterDatabase_1_1_1_1_1_1_1_1_1_5_1">#REF!</definedName>
    <definedName name="Excel_BuiltIn__FilterDatabase_1_1_1_1_1_1_1_1_1_5_1_1">#REF!</definedName>
    <definedName name="Excel_BuiltIn__FilterDatabase_1_1_1_1_1_1_1_1_1_5_1_1_1">#REF!</definedName>
    <definedName name="Excel_BuiltIn__FilterDatabase_1_1_1_1_1_1_1_1_1_5_2">#REF!</definedName>
    <definedName name="Excel_BuiltIn__FilterDatabase_1_1_1_1_1_1_1_1_1_5_3">#REF!</definedName>
    <definedName name="Excel_BuiltIn__FilterDatabase_1_1_1_1_1_1_1_1_1_6">#REF!</definedName>
    <definedName name="Excel_BuiltIn__FilterDatabase_1_1_1_1_1_1_1_1_1_6_1">#REF!</definedName>
    <definedName name="Excel_BuiltIn__FilterDatabase_1_1_1_1_1_1_1_1_1_6_1_1">#REF!</definedName>
    <definedName name="Excel_BuiltIn__FilterDatabase_1_1_1_1_1_1_1_1_1_6_1_1_1">#REF!</definedName>
    <definedName name="Excel_BuiltIn__FilterDatabase_1_1_1_1_1_1_1_1_1_6_2">#REF!</definedName>
    <definedName name="Excel_BuiltIn__FilterDatabase_1_1_1_1_1_1_1_1_1_6_3">#REF!</definedName>
    <definedName name="Excel_BuiltIn__FilterDatabase_1_1_1_1_1_1_1_1_1_7">#REF!</definedName>
    <definedName name="Excel_BuiltIn__FilterDatabase_1_1_1_1_1_1_1_1_1_7_1">#REF!</definedName>
    <definedName name="Excel_BuiltIn__FilterDatabase_1_1_1_1_1_1_1_1_1_7_1_1">#REF!</definedName>
    <definedName name="Excel_BuiltIn__FilterDatabase_1_1_1_1_1_1_1_1_1_7_1_1_1">#REF!</definedName>
    <definedName name="Excel_BuiltIn__FilterDatabase_1_1_1_1_1_1_1_1_1_7_2">#REF!</definedName>
    <definedName name="Excel_BuiltIn__FilterDatabase_1_1_1_1_1_1_1_1_1_7_3">#REF!</definedName>
    <definedName name="Excel_BuiltIn__FilterDatabase_1_1_1_1_1_1_1_1_1_8">#REF!</definedName>
    <definedName name="Excel_BuiltIn__FilterDatabase_1_1_1_1_1_1_1_1_2">#REF!</definedName>
    <definedName name="Excel_BuiltIn__FilterDatabase_1_1_1_1_1_1_1_1_2_1">#REF!</definedName>
    <definedName name="Excel_BuiltIn__FilterDatabase_1_1_1_1_1_1_1_1_2_1_1">#REF!</definedName>
    <definedName name="Excel_BuiltIn__FilterDatabase_1_1_1_1_1_1_1_1_2_1_1_1">#REF!</definedName>
    <definedName name="Excel_BuiltIn__FilterDatabase_1_1_1_1_1_1_1_1_2_2">#REF!</definedName>
    <definedName name="Excel_BuiltIn__FilterDatabase_1_1_1_1_1_1_1_1_2_3">#REF!</definedName>
    <definedName name="Excel_BuiltIn__FilterDatabase_1_1_1_1_1_1_1_1_2_4">#REF!</definedName>
    <definedName name="Excel_BuiltIn__FilterDatabase_1_1_1_1_1_1_1_1_3">#REF!</definedName>
    <definedName name="Excel_BuiltIn__FilterDatabase_1_1_1_1_1_1_1_1_3_1">#REF!</definedName>
    <definedName name="Excel_BuiltIn__FilterDatabase_1_1_1_1_1_1_1_1_3_1_1">#REF!</definedName>
    <definedName name="Excel_BuiltIn__FilterDatabase_1_1_1_1_1_1_1_1_3_1_1_1">#REF!</definedName>
    <definedName name="Excel_BuiltIn__FilterDatabase_1_1_1_1_1_1_1_1_3_2">#REF!</definedName>
    <definedName name="Excel_BuiltIn__FilterDatabase_1_1_1_1_1_1_1_1_3_3">#REF!</definedName>
    <definedName name="Excel_BuiltIn__FilterDatabase_1_1_1_1_1_1_1_1_3_4">#REF!</definedName>
    <definedName name="Excel_BuiltIn__FilterDatabase_1_1_1_1_1_1_1_1_4">#REF!</definedName>
    <definedName name="Excel_BuiltIn__FilterDatabase_1_1_1_1_1_1_1_1_4_1">#REF!</definedName>
    <definedName name="Excel_BuiltIn__FilterDatabase_1_1_1_1_1_1_1_1_4_1_1">#REF!</definedName>
    <definedName name="Excel_BuiltIn__FilterDatabase_1_1_1_1_1_1_1_1_4_1_1_1">#REF!</definedName>
    <definedName name="Excel_BuiltIn__FilterDatabase_1_1_1_1_1_1_1_1_4_2">#REF!</definedName>
    <definedName name="Excel_BuiltIn__FilterDatabase_1_1_1_1_1_1_1_1_4_3">#REF!</definedName>
    <definedName name="Excel_BuiltIn__FilterDatabase_1_1_1_1_1_1_1_1_5">#REF!</definedName>
    <definedName name="Excel_BuiltIn__FilterDatabase_1_1_1_1_1_1_1_1_5_1">#REF!</definedName>
    <definedName name="Excel_BuiltIn__FilterDatabase_1_1_1_1_1_1_1_1_5_1_1">#REF!</definedName>
    <definedName name="Excel_BuiltIn__FilterDatabase_1_1_1_1_1_1_1_1_5_1_1_1">#REF!</definedName>
    <definedName name="Excel_BuiltIn__FilterDatabase_1_1_1_1_1_1_1_1_5_2">#REF!</definedName>
    <definedName name="Excel_BuiltIn__FilterDatabase_1_1_1_1_1_1_1_1_5_3">#REF!</definedName>
    <definedName name="Excel_BuiltIn__FilterDatabase_1_1_1_1_1_1_1_1_6">#REF!</definedName>
    <definedName name="Excel_BuiltIn__FilterDatabase_1_1_1_1_1_1_1_1_6_1">#REF!</definedName>
    <definedName name="Excel_BuiltIn__FilterDatabase_1_1_1_1_1_1_1_1_6_1_1">#REF!</definedName>
    <definedName name="Excel_BuiltIn__FilterDatabase_1_1_1_1_1_1_1_1_6_1_1_1">#REF!</definedName>
    <definedName name="Excel_BuiltIn__FilterDatabase_1_1_1_1_1_1_1_1_6_2">#REF!</definedName>
    <definedName name="Excel_BuiltIn__FilterDatabase_1_1_1_1_1_1_1_1_6_3">#REF!</definedName>
    <definedName name="Excel_BuiltIn__FilterDatabase_1_1_1_1_1_1_1_1_7">#REF!</definedName>
    <definedName name="Excel_BuiltIn__FilterDatabase_1_1_1_1_1_1_1_1_7_1">#REF!</definedName>
    <definedName name="Excel_BuiltIn__FilterDatabase_1_1_1_1_1_1_1_1_7_1_1">#REF!</definedName>
    <definedName name="Excel_BuiltIn__FilterDatabase_1_1_1_1_1_1_1_1_7_1_1_1">#REF!</definedName>
    <definedName name="Excel_BuiltIn__FilterDatabase_1_1_1_1_1_1_1_1_7_2">#REF!</definedName>
    <definedName name="Excel_BuiltIn__FilterDatabase_1_1_1_1_1_1_1_1_7_3">#REF!</definedName>
    <definedName name="Excel_BuiltIn__FilterDatabase_1_1_1_1_1_1_1_1_8">#REF!</definedName>
    <definedName name="Excel_BuiltIn__FilterDatabase_1_1_1_1_1_1_1_2">#REF!</definedName>
    <definedName name="Excel_BuiltIn__FilterDatabase_1_1_1_1_1_1_1_2_1">#REF!</definedName>
    <definedName name="Excel_BuiltIn__FilterDatabase_1_1_1_1_1_1_1_2_1_1">#REF!</definedName>
    <definedName name="Excel_BuiltIn__FilterDatabase_1_1_1_1_1_1_1_2_1_1_1">#REF!</definedName>
    <definedName name="Excel_BuiltIn__FilterDatabase_1_1_1_1_1_1_1_2_2">#REF!</definedName>
    <definedName name="Excel_BuiltIn__FilterDatabase_1_1_1_1_1_1_1_2_3">#REF!</definedName>
    <definedName name="Excel_BuiltIn__FilterDatabase_1_1_1_1_1_1_1_2_4">#REF!</definedName>
    <definedName name="Excel_BuiltIn__FilterDatabase_1_1_1_1_1_1_1_3">#REF!</definedName>
    <definedName name="Excel_BuiltIn__FilterDatabase_1_1_1_1_1_1_1_3_1">#REF!</definedName>
    <definedName name="Excel_BuiltIn__FilterDatabase_1_1_1_1_1_1_1_3_1_1">#REF!</definedName>
    <definedName name="Excel_BuiltIn__FilterDatabase_1_1_1_1_1_1_1_3_1_1_1">#REF!</definedName>
    <definedName name="Excel_BuiltIn__FilterDatabase_1_1_1_1_1_1_1_3_2">#REF!</definedName>
    <definedName name="Excel_BuiltIn__FilterDatabase_1_1_1_1_1_1_1_3_3">#REF!</definedName>
    <definedName name="Excel_BuiltIn__FilterDatabase_1_1_1_1_1_1_1_3_4">#REF!</definedName>
    <definedName name="Excel_BuiltIn__FilterDatabase_1_1_1_1_1_1_1_4">#REF!</definedName>
    <definedName name="Excel_BuiltIn__FilterDatabase_1_1_1_1_1_1_1_4_1">#REF!</definedName>
    <definedName name="Excel_BuiltIn__FilterDatabase_1_1_1_1_1_1_1_4_1_1">#REF!</definedName>
    <definedName name="Excel_BuiltIn__FilterDatabase_1_1_1_1_1_1_1_4_1_1_1">#REF!</definedName>
    <definedName name="Excel_BuiltIn__FilterDatabase_1_1_1_1_1_1_1_4_2">#REF!</definedName>
    <definedName name="Excel_BuiltIn__FilterDatabase_1_1_1_1_1_1_1_4_3">#REF!</definedName>
    <definedName name="Excel_BuiltIn__FilterDatabase_1_1_1_1_1_1_1_5">#REF!</definedName>
    <definedName name="Excel_BuiltIn__FilterDatabase_1_1_1_1_1_1_1_5_1">#REF!</definedName>
    <definedName name="Excel_BuiltIn__FilterDatabase_1_1_1_1_1_1_1_5_1_1">#REF!</definedName>
    <definedName name="Excel_BuiltIn__FilterDatabase_1_1_1_1_1_1_1_5_1_1_1">#REF!</definedName>
    <definedName name="Excel_BuiltIn__FilterDatabase_1_1_1_1_1_1_1_5_2">#REF!</definedName>
    <definedName name="Excel_BuiltIn__FilterDatabase_1_1_1_1_1_1_1_5_3">#REF!</definedName>
    <definedName name="Excel_BuiltIn__FilterDatabase_1_1_1_1_1_1_1_6">#REF!</definedName>
    <definedName name="Excel_BuiltIn__FilterDatabase_1_1_1_1_1_1_1_6_1">#REF!</definedName>
    <definedName name="Excel_BuiltIn__FilterDatabase_1_1_1_1_1_1_1_6_1_1">#REF!</definedName>
    <definedName name="Excel_BuiltIn__FilterDatabase_1_1_1_1_1_1_1_6_1_1_1">#REF!</definedName>
    <definedName name="Excel_BuiltIn__FilterDatabase_1_1_1_1_1_1_1_6_2">#REF!</definedName>
    <definedName name="Excel_BuiltIn__FilterDatabase_1_1_1_1_1_1_1_6_3">#REF!</definedName>
    <definedName name="Excel_BuiltIn__FilterDatabase_1_1_1_1_1_1_1_7">#REF!</definedName>
    <definedName name="Excel_BuiltIn__FilterDatabase_1_1_1_1_1_1_1_7_1">#REF!</definedName>
    <definedName name="Excel_BuiltIn__FilterDatabase_1_1_1_1_1_1_1_7_1_1">#REF!</definedName>
    <definedName name="Excel_BuiltIn__FilterDatabase_1_1_1_1_1_1_1_7_1_1_1">#REF!</definedName>
    <definedName name="Excel_BuiltIn__FilterDatabase_1_1_1_1_1_1_1_7_2">#REF!</definedName>
    <definedName name="Excel_BuiltIn__FilterDatabase_1_1_1_1_1_1_1_7_3">#REF!</definedName>
    <definedName name="Excel_BuiltIn__FilterDatabase_1_1_1_1_1_1_1_8">#REF!</definedName>
    <definedName name="Excel_BuiltIn__FilterDatabase_1_1_1_1_1_1_2">#REF!</definedName>
    <definedName name="Excel_BuiltIn__FilterDatabase_1_1_1_1_1_1_2_1">#REF!</definedName>
    <definedName name="Excel_BuiltIn__FilterDatabase_1_1_1_1_1_1_2_1_1">#REF!</definedName>
    <definedName name="Excel_BuiltIn__FilterDatabase_1_1_1_1_1_1_2_1_1_1">#REF!</definedName>
    <definedName name="Excel_BuiltIn__FilterDatabase_1_1_1_1_1_1_2_2">#REF!</definedName>
    <definedName name="Excel_BuiltIn__FilterDatabase_1_1_1_1_1_1_2_3">#REF!</definedName>
    <definedName name="Excel_BuiltIn__FilterDatabase_1_1_1_1_1_1_2_4">#REF!</definedName>
    <definedName name="Excel_BuiltIn__FilterDatabase_1_1_1_1_1_1_3">#REF!</definedName>
    <definedName name="Excel_BuiltIn__FilterDatabase_1_1_1_1_1_1_3_1">#REF!</definedName>
    <definedName name="Excel_BuiltIn__FilterDatabase_1_1_1_1_1_1_3_1_1">#REF!</definedName>
    <definedName name="Excel_BuiltIn__FilterDatabase_1_1_1_1_1_1_3_1_1_1">#REF!</definedName>
    <definedName name="Excel_BuiltIn__FilterDatabase_1_1_1_1_1_1_3_2">#REF!</definedName>
    <definedName name="Excel_BuiltIn__FilterDatabase_1_1_1_1_1_1_3_3">#REF!</definedName>
    <definedName name="Excel_BuiltIn__FilterDatabase_1_1_1_1_1_1_3_4">#REF!</definedName>
    <definedName name="Excel_BuiltIn__FilterDatabase_1_1_1_1_1_1_4">#REF!</definedName>
    <definedName name="Excel_BuiltIn__FilterDatabase_1_1_1_1_1_1_4_1">#REF!</definedName>
    <definedName name="Excel_BuiltIn__FilterDatabase_1_1_1_1_1_1_4_1_1">#REF!</definedName>
    <definedName name="Excel_BuiltIn__FilterDatabase_1_1_1_1_1_1_4_1_1_1">#REF!</definedName>
    <definedName name="Excel_BuiltIn__FilterDatabase_1_1_1_1_1_1_4_2">#REF!</definedName>
    <definedName name="Excel_BuiltIn__FilterDatabase_1_1_1_1_1_1_4_3">#REF!</definedName>
    <definedName name="Excel_BuiltIn__FilterDatabase_1_1_1_1_1_1_5">#REF!</definedName>
    <definedName name="Excel_BuiltIn__FilterDatabase_1_1_1_1_1_1_5_1">#REF!</definedName>
    <definedName name="Excel_BuiltIn__FilterDatabase_1_1_1_1_1_1_5_1_1">#REF!</definedName>
    <definedName name="Excel_BuiltIn__FilterDatabase_1_1_1_1_1_1_5_1_1_1">#REF!</definedName>
    <definedName name="Excel_BuiltIn__FilterDatabase_1_1_1_1_1_1_5_2">#REF!</definedName>
    <definedName name="Excel_BuiltIn__FilterDatabase_1_1_1_1_1_1_5_3">#REF!</definedName>
    <definedName name="Excel_BuiltIn__FilterDatabase_1_1_1_1_1_1_6">#REF!</definedName>
    <definedName name="Excel_BuiltIn__FilterDatabase_1_1_1_1_1_1_6_1">#REF!</definedName>
    <definedName name="Excel_BuiltIn__FilterDatabase_1_1_1_1_1_1_6_1_1">#REF!</definedName>
    <definedName name="Excel_BuiltIn__FilterDatabase_1_1_1_1_1_1_6_1_1_1">#REF!</definedName>
    <definedName name="Excel_BuiltIn__FilterDatabase_1_1_1_1_1_1_6_2">#REF!</definedName>
    <definedName name="Excel_BuiltIn__FilterDatabase_1_1_1_1_1_1_6_3">#REF!</definedName>
    <definedName name="Excel_BuiltIn__FilterDatabase_1_1_1_1_1_1_7">#REF!</definedName>
    <definedName name="Excel_BuiltIn__FilterDatabase_1_1_1_1_1_1_7_1">#REF!</definedName>
    <definedName name="Excel_BuiltIn__FilterDatabase_1_1_1_1_1_1_7_1_1">#REF!</definedName>
    <definedName name="Excel_BuiltIn__FilterDatabase_1_1_1_1_1_1_7_1_1_1">#REF!</definedName>
    <definedName name="Excel_BuiltIn__FilterDatabase_1_1_1_1_1_1_7_2">#REF!</definedName>
    <definedName name="Excel_BuiltIn__FilterDatabase_1_1_1_1_1_1_7_3">#REF!</definedName>
    <definedName name="Excel_BuiltIn__FilterDatabase_1_1_1_1_1_1_8">#REF!</definedName>
    <definedName name="Excel_BuiltIn__FilterDatabase_1_1_1_1_1_2">#REF!</definedName>
    <definedName name="Excel_BuiltIn__FilterDatabase_1_1_1_1_1_2_1">#REF!</definedName>
    <definedName name="Excel_BuiltIn__FilterDatabase_1_1_1_1_1_2_1_1">#REF!</definedName>
    <definedName name="Excel_BuiltIn__FilterDatabase_1_1_1_1_1_2_1_1_1">#REF!</definedName>
    <definedName name="Excel_BuiltIn__FilterDatabase_1_1_1_1_1_2_2">#REF!</definedName>
    <definedName name="Excel_BuiltIn__FilterDatabase_1_1_1_1_1_2_3">#REF!</definedName>
    <definedName name="Excel_BuiltIn__FilterDatabase_1_1_1_1_1_2_4">#REF!</definedName>
    <definedName name="Excel_BuiltIn__FilterDatabase_1_1_1_1_1_3">#REF!</definedName>
    <definedName name="Excel_BuiltIn__FilterDatabase_1_1_1_1_1_3_1">#REF!</definedName>
    <definedName name="Excel_BuiltIn__FilterDatabase_1_1_1_1_1_3_1_1">#REF!</definedName>
    <definedName name="Excel_BuiltIn__FilterDatabase_1_1_1_1_1_3_1_1_1">#REF!</definedName>
    <definedName name="Excel_BuiltIn__FilterDatabase_1_1_1_1_1_3_2">#REF!</definedName>
    <definedName name="Excel_BuiltIn__FilterDatabase_1_1_1_1_1_3_3">#REF!</definedName>
    <definedName name="Excel_BuiltIn__FilterDatabase_1_1_1_1_1_3_4">#REF!</definedName>
    <definedName name="Excel_BuiltIn__FilterDatabase_1_1_1_1_1_4">#REF!</definedName>
    <definedName name="Excel_BuiltIn__FilterDatabase_1_1_1_1_1_4_1">#REF!</definedName>
    <definedName name="Excel_BuiltIn__FilterDatabase_1_1_1_1_1_4_1_1">#REF!</definedName>
    <definedName name="Excel_BuiltIn__FilterDatabase_1_1_1_1_1_4_1_1_1">#REF!</definedName>
    <definedName name="Excel_BuiltIn__FilterDatabase_1_1_1_1_1_4_2">#REF!</definedName>
    <definedName name="Excel_BuiltIn__FilterDatabase_1_1_1_1_1_4_3">#REF!</definedName>
    <definedName name="Excel_BuiltIn__FilterDatabase_1_1_1_1_1_5">#REF!</definedName>
    <definedName name="Excel_BuiltIn__FilterDatabase_1_1_1_1_1_5_1">#REF!</definedName>
    <definedName name="Excel_BuiltIn__FilterDatabase_1_1_1_1_1_5_1_1">#REF!</definedName>
    <definedName name="Excel_BuiltIn__FilterDatabase_1_1_1_1_1_5_1_1_1">#REF!</definedName>
    <definedName name="Excel_BuiltIn__FilterDatabase_1_1_1_1_1_5_2">#REF!</definedName>
    <definedName name="Excel_BuiltIn__FilterDatabase_1_1_1_1_1_5_3">#REF!</definedName>
    <definedName name="Excel_BuiltIn__FilterDatabase_1_1_1_1_1_6">#REF!</definedName>
    <definedName name="Excel_BuiltIn__FilterDatabase_1_1_1_1_1_6_1">#REF!</definedName>
    <definedName name="Excel_BuiltIn__FilterDatabase_1_1_1_1_1_6_1_1">#REF!</definedName>
    <definedName name="Excel_BuiltIn__FilterDatabase_1_1_1_1_1_6_1_1_1">#REF!</definedName>
    <definedName name="Excel_BuiltIn__FilterDatabase_1_1_1_1_1_6_2">#REF!</definedName>
    <definedName name="Excel_BuiltIn__FilterDatabase_1_1_1_1_1_6_3">#REF!</definedName>
    <definedName name="Excel_BuiltIn__FilterDatabase_1_1_1_1_1_7">#REF!</definedName>
    <definedName name="Excel_BuiltIn__FilterDatabase_1_1_1_1_1_7_1">#REF!</definedName>
    <definedName name="Excel_BuiltIn__FilterDatabase_1_1_1_1_1_7_1_1">#REF!</definedName>
    <definedName name="Excel_BuiltIn__FilterDatabase_1_1_1_1_1_7_1_1_1">#REF!</definedName>
    <definedName name="Excel_BuiltIn__FilterDatabase_1_1_1_1_1_7_2">#REF!</definedName>
    <definedName name="Excel_BuiltIn__FilterDatabase_1_1_1_1_1_7_3">#REF!</definedName>
    <definedName name="Excel_BuiltIn__FilterDatabase_1_1_1_1_1_8">#REF!</definedName>
    <definedName name="Excel_BuiltIn__FilterDatabase_1_1_1_1_2">#REF!</definedName>
    <definedName name="Excel_BuiltIn__FilterDatabase_1_1_1_1_2_1">#REF!</definedName>
    <definedName name="Excel_BuiltIn__FilterDatabase_1_1_1_1_2_1_1">#REF!</definedName>
    <definedName name="Excel_BuiltIn__FilterDatabase_1_1_1_1_2_1_1_1">#REF!</definedName>
    <definedName name="Excel_BuiltIn__FilterDatabase_1_1_1_1_2_2">#REF!</definedName>
    <definedName name="Excel_BuiltIn__FilterDatabase_1_1_1_1_2_3">#REF!</definedName>
    <definedName name="Excel_BuiltIn__FilterDatabase_1_1_1_1_3">#REF!</definedName>
    <definedName name="Excel_BuiltIn__FilterDatabase_1_1_1_1_3_1">#REF!</definedName>
    <definedName name="Excel_BuiltIn__FilterDatabase_1_1_1_1_3_1_1">#REF!</definedName>
    <definedName name="Excel_BuiltIn__FilterDatabase_1_1_1_1_3_1_1_1">#REF!</definedName>
    <definedName name="Excel_BuiltIn__FilterDatabase_1_1_1_1_3_2">#REF!</definedName>
    <definedName name="Excel_BuiltIn__FilterDatabase_1_1_1_1_3_3">#REF!</definedName>
    <definedName name="Excel_BuiltIn__FilterDatabase_1_1_1_1_4">#REF!</definedName>
    <definedName name="Excel_BuiltIn__FilterDatabase_1_1_1_1_4_1">#REF!</definedName>
    <definedName name="Excel_BuiltIn__FilterDatabase_1_1_1_1_4_1_1">#REF!</definedName>
    <definedName name="Excel_BuiltIn__FilterDatabase_1_1_1_1_4_1_1_1">#REF!</definedName>
    <definedName name="Excel_BuiltIn__FilterDatabase_1_1_1_1_4_2">#REF!</definedName>
    <definedName name="Excel_BuiltIn__FilterDatabase_1_1_1_1_4_3">#REF!</definedName>
    <definedName name="Excel_BuiltIn__FilterDatabase_1_1_1_1_5">#REF!</definedName>
    <definedName name="Excel_BuiltIn__FilterDatabase_1_1_1_1_5_1">#REF!</definedName>
    <definedName name="Excel_BuiltIn__FilterDatabase_1_1_1_1_5_1_1">#REF!</definedName>
    <definedName name="Excel_BuiltIn__FilterDatabase_1_1_1_1_5_2">#REF!</definedName>
    <definedName name="Excel_BuiltIn__FilterDatabase_1_1_1_1_5_3">#REF!</definedName>
    <definedName name="Excel_BuiltIn__FilterDatabase_1_1_1_1_6">#REF!</definedName>
    <definedName name="Excel_BuiltIn__FilterDatabase_1_1_1_1_6_1">#REF!</definedName>
    <definedName name="Excel_BuiltIn__FilterDatabase_1_1_1_1_6_1_1">#REF!</definedName>
    <definedName name="Excel_BuiltIn__FilterDatabase_1_1_1_1_6_2">#REF!</definedName>
    <definedName name="Excel_BuiltIn__FilterDatabase_1_1_1_1_6_3">#REF!</definedName>
    <definedName name="Excel_BuiltIn__FilterDatabase_1_1_1_1_7">#REF!</definedName>
    <definedName name="Excel_BuiltIn__FilterDatabase_1_1_1_1_7_1">#REF!</definedName>
    <definedName name="Excel_BuiltIn__FilterDatabase_1_1_1_1_7_1_1">#REF!</definedName>
    <definedName name="Excel_BuiltIn__FilterDatabase_1_1_1_1_7_2">#REF!</definedName>
    <definedName name="Excel_BuiltIn__FilterDatabase_1_1_1_1_7_3">#REF!</definedName>
    <definedName name="Excel_BuiltIn__FilterDatabase_1_1_1_2">#REF!</definedName>
    <definedName name="Excel_BuiltIn__FilterDatabase_1_1_1_2_1">#REF!</definedName>
    <definedName name="Excel_BuiltIn__FilterDatabase_1_1_1_2_1_1">#REF!</definedName>
    <definedName name="Excel_BuiltIn__FilterDatabase_1_1_1_2_1_1_1">#REF!</definedName>
    <definedName name="Excel_BuiltIn__FilterDatabase_1_1_1_2_2">#REF!</definedName>
    <definedName name="Excel_BuiltIn__FilterDatabase_1_1_1_2_3">#REF!</definedName>
    <definedName name="Excel_BuiltIn__FilterDatabase_1_1_1_3">#REF!</definedName>
    <definedName name="Excel_BuiltIn__FilterDatabase_1_1_1_3_1">#REF!</definedName>
    <definedName name="Excel_BuiltIn__FilterDatabase_1_1_1_3_1_1">#REF!</definedName>
    <definedName name="Excel_BuiltIn__FilterDatabase_1_1_1_3_1_1_1">#REF!</definedName>
    <definedName name="Excel_BuiltIn__FilterDatabase_1_1_1_3_2">#REF!</definedName>
    <definedName name="Excel_BuiltIn__FilterDatabase_1_1_1_3_3">#REF!</definedName>
    <definedName name="Excel_BuiltIn__FilterDatabase_1_1_1_4">#REF!</definedName>
    <definedName name="Excel_BuiltIn__FilterDatabase_1_1_1_4_1">#REF!</definedName>
    <definedName name="Excel_BuiltIn__FilterDatabase_1_1_1_4_1_1">#REF!</definedName>
    <definedName name="Excel_BuiltIn__FilterDatabase_1_1_1_4_2">#REF!</definedName>
    <definedName name="Excel_BuiltIn__FilterDatabase_1_1_1_4_3">#REF!</definedName>
    <definedName name="Excel_BuiltIn__FilterDatabase_1_1_1_5">#REF!</definedName>
    <definedName name="Excel_BuiltIn__FilterDatabase_1_1_1_5_1">#REF!</definedName>
    <definedName name="Excel_BuiltIn__FilterDatabase_1_1_1_5_1_1">#REF!</definedName>
    <definedName name="Excel_BuiltIn__FilterDatabase_1_1_1_5_2">#REF!</definedName>
    <definedName name="Excel_BuiltIn__FilterDatabase_1_1_1_5_3">#REF!</definedName>
    <definedName name="Excel_BuiltIn__FilterDatabase_1_1_1_6">#REF!</definedName>
    <definedName name="Excel_BuiltIn__FilterDatabase_1_1_1_6_1">#REF!</definedName>
    <definedName name="Excel_BuiltIn__FilterDatabase_1_1_1_6_1_1">#REF!</definedName>
    <definedName name="Excel_BuiltIn__FilterDatabase_1_1_1_6_2">#REF!</definedName>
    <definedName name="Excel_BuiltIn__FilterDatabase_1_1_1_6_3">#REF!</definedName>
    <definedName name="Excel_BuiltIn__FilterDatabase_1_1_1_7">#REF!</definedName>
    <definedName name="Excel_BuiltIn__FilterDatabase_1_1_1_7_1">#REF!</definedName>
    <definedName name="Excel_BuiltIn__FilterDatabase_1_1_1_7_1_1">#REF!</definedName>
    <definedName name="Excel_BuiltIn__FilterDatabase_1_1_1_7_2">#REF!</definedName>
    <definedName name="Excel_BuiltIn__FilterDatabase_1_1_1_7_3">#REF!</definedName>
    <definedName name="Excel_BuiltIn__FilterDatabase_1_1_2">#REF!</definedName>
    <definedName name="Excel_BuiltIn__FilterDatabase_1_1_2_1">#REF!</definedName>
    <definedName name="Excel_BuiltIn__FilterDatabase_1_1_2_1_1">#REF!</definedName>
    <definedName name="Excel_BuiltIn__FilterDatabase_1_1_2_1_1_1">#REF!</definedName>
    <definedName name="Excel_BuiltIn__FilterDatabase_1_1_2_1_1_1_1">#REF!</definedName>
    <definedName name="Excel_BuiltIn__FilterDatabase_1_1_2_1_2">#REF!</definedName>
    <definedName name="Excel_BuiltIn__FilterDatabase_1_1_2_1_3">#REF!</definedName>
    <definedName name="Excel_BuiltIn__FilterDatabase_1_1_2_1_4">#REF!</definedName>
    <definedName name="Excel_BuiltIn__FilterDatabase_1_1_2_2">#REF!</definedName>
    <definedName name="Excel_BuiltIn__FilterDatabase_1_1_2_2_1">#REF!</definedName>
    <definedName name="Excel_BuiltIn__FilterDatabase_1_1_2_2_1_1">#REF!</definedName>
    <definedName name="Excel_BuiltIn__FilterDatabase_1_1_2_2_1_1_1">#REF!</definedName>
    <definedName name="Excel_BuiltIn__FilterDatabase_1_1_2_2_2">#REF!</definedName>
    <definedName name="Excel_BuiltIn__FilterDatabase_1_1_2_2_3">#REF!</definedName>
    <definedName name="Excel_BuiltIn__FilterDatabase_1_1_2_3">#REF!</definedName>
    <definedName name="Excel_BuiltIn__FilterDatabase_1_1_2_3_1">#REF!</definedName>
    <definedName name="Excel_BuiltIn__FilterDatabase_1_1_2_3_1_1">#REF!</definedName>
    <definedName name="Excel_BuiltIn__FilterDatabase_1_1_2_3_1_1_1">#REF!</definedName>
    <definedName name="Excel_BuiltIn__FilterDatabase_1_1_2_3_2">#REF!</definedName>
    <definedName name="Excel_BuiltIn__FilterDatabase_1_1_2_3_3">#REF!</definedName>
    <definedName name="Excel_BuiltIn__FilterDatabase_1_1_2_4">#REF!</definedName>
    <definedName name="Excel_BuiltIn__FilterDatabase_1_1_2_4_1">#REF!</definedName>
    <definedName name="Excel_BuiltIn__FilterDatabase_1_1_2_4_1_1">#REF!</definedName>
    <definedName name="Excel_BuiltIn__FilterDatabase_1_1_2_4_2">#REF!</definedName>
    <definedName name="Excel_BuiltIn__FilterDatabase_1_1_2_4_3">#REF!</definedName>
    <definedName name="Excel_BuiltIn__FilterDatabase_1_1_2_5">#REF!</definedName>
    <definedName name="Excel_BuiltIn__FilterDatabase_1_1_2_5_1">#REF!</definedName>
    <definedName name="Excel_BuiltIn__FilterDatabase_1_1_2_5_1_1">#REF!</definedName>
    <definedName name="Excel_BuiltIn__FilterDatabase_1_1_2_5_2">#REF!</definedName>
    <definedName name="Excel_BuiltIn__FilterDatabase_1_1_2_5_3">#REF!</definedName>
    <definedName name="Excel_BuiltIn__FilterDatabase_1_1_2_6">#REF!</definedName>
    <definedName name="Excel_BuiltIn__FilterDatabase_1_1_2_6_1">#REF!</definedName>
    <definedName name="Excel_BuiltIn__FilterDatabase_1_1_2_6_1_1">#REF!</definedName>
    <definedName name="Excel_BuiltIn__FilterDatabase_1_1_2_6_2">#REF!</definedName>
    <definedName name="Excel_BuiltIn__FilterDatabase_1_1_2_6_3">#REF!</definedName>
    <definedName name="Excel_BuiltIn__FilterDatabase_1_1_2_7">#REF!</definedName>
    <definedName name="Excel_BuiltIn__FilterDatabase_1_1_2_7_1">#REF!</definedName>
    <definedName name="Excel_BuiltIn__FilterDatabase_1_1_2_7_1_1">#REF!</definedName>
    <definedName name="Excel_BuiltIn__FilterDatabase_1_1_2_7_2">#REF!</definedName>
    <definedName name="Excel_BuiltIn__FilterDatabase_1_1_2_7_3">#REF!</definedName>
    <definedName name="Excel_BuiltIn__FilterDatabase_3">#REF!</definedName>
    <definedName name="Excel_BuiltIn__FilterDatabase_3_1">#REF!</definedName>
    <definedName name="Excel_BuiltIn__FilterDatabase_3_1_1">'[1]Cuad. 4 Vehículos OIJ '!#REF!</definedName>
    <definedName name="Excel_BuiltIn__FilterDatabase_3_1_1_1">#REF!</definedName>
    <definedName name="Excel_BuiltIn__FilterDatabase_3_2">'[1]Cuad. 4 Vehículos OIJ '!#REF!</definedName>
    <definedName name="Excel_BuiltIn__FilterDatabase_3_2_1">#REF!</definedName>
    <definedName name="Excel_BuiltIn__FilterDatabase_3_3">#REF!</definedName>
    <definedName name="Excel_BuiltIn__FilterDatabase_3_3_1">#REF!</definedName>
    <definedName name="Excel_BuiltIn__FilterDatabase_3_4">#REF!</definedName>
    <definedName name="Excel_BuiltIn__FilterDatabase_3_4_1">'2.Detalle Sustituciones'!$B$1:$K$182</definedName>
    <definedName name="Excel_BuiltIn__FilterDatabase_3_4_1_1">'3.Detalle Compra'!$B$1:$H$13</definedName>
    <definedName name="Excel_BuiltIn__FilterDatabase_3_4_2">#REF!</definedName>
    <definedName name="Excel_BuiltIn__FilterDatabase_3_4_3">#REF!</definedName>
    <definedName name="Excel_BuiltIn__FilterDatabase_3_5">#REF!</definedName>
    <definedName name="Excel_BuiltIn_Print_Area_2">#REF!</definedName>
    <definedName name="Excel_BuiltIn_Print_Area_4">#REF!</definedName>
    <definedName name="Excel_BuiltIn_Print_Area_4_1">#REF!</definedName>
    <definedName name="Excel_BuiltIn_Print_Area_4_1_1">'[1]Cuad. 4 Vehículos OIJ '!#REF!</definedName>
    <definedName name="Excel_BuiltIn_Print_Area_4_2">#REF!</definedName>
    <definedName name="Excel_BuiltIn_Print_Area_4_3">#REF!</definedName>
    <definedName name="Excel_BuiltIn_Print_Area_4_4">'[1]Cuad. 4 Vehículos OIJ '!#REF!</definedName>
    <definedName name="Excel_BuiltIn_Print_Titles_1">#REF!</definedName>
    <definedName name="Excel_BuiltIn_Print_Titles_1_1">'[1]Cuad. 4 Vehículos OIJ '!#REF!</definedName>
    <definedName name="Excel_BuiltIn_Print_Titles_1_1_1">#REF!</definedName>
    <definedName name="Excel_BuiltIn_Print_Titles_1_1_1_1">'[1]Cuad. 4 Vehículos OIJ '!#REF!</definedName>
    <definedName name="Excel_BuiltIn_Print_Titles_1_1_1_1_1">#REF!</definedName>
    <definedName name="Excel_BuiltIn_Print_Titles_1_1_1_1_11">#REF!</definedName>
    <definedName name="Excel_BuiltIn_Print_Titles_1_1_1_1_1_1">#REF!</definedName>
    <definedName name="Excel_BuiltIn_Print_Titles_1_1_1_1_1_11">'[1]Cuad. 4 Vehículos OIJ '!#REF!</definedName>
    <definedName name="Excel_BuiltIn_Print_Titles_1_1_1_2">#REF!</definedName>
    <definedName name="Excel_BuiltIn_Print_Titles_1_1_1_2_1">#REF!</definedName>
    <definedName name="Excel_BuiltIn_Print_Titles_1_1_1_3">#REF!</definedName>
    <definedName name="Excel_BuiltIn_Print_Titles_1_1_1_4">'[1]Cuad. 4 Vehículos OIJ '!#REF!</definedName>
    <definedName name="Excel_BuiltIn_Print_Titles_1_1_1_5">#REF!</definedName>
    <definedName name="Excel_BuiltIn_Print_Titles_1_1_2">#REF!</definedName>
    <definedName name="Excel_BuiltIn_Print_Titles_1_1_3">#REF!</definedName>
    <definedName name="Excel_BuiltIn_Print_Titles_1_1_4">'2.Detalle Sustituciones'!$B$3:$HW$4</definedName>
    <definedName name="Excel_BuiltIn_Print_Titles_1_1_4_1">'3.Detalle Compra'!$B$3:$HU$4</definedName>
    <definedName name="Excel_BuiltIn_Print_Titles_1_1_4_2">#REF!</definedName>
    <definedName name="Excel_BuiltIn_Print_Titles_1_1_4_3">#REF!</definedName>
    <definedName name="Excel_BuiltIn_Print_Titles_1_1_5">#REF!</definedName>
    <definedName name="Excel_BuiltIn_Print_Titles_1_2">#REF!</definedName>
    <definedName name="Excel_BuiltIn_Print_Titles_1_2_1">#REF!</definedName>
    <definedName name="Excel_BuiltIn_Print_Titles_1_3">'[1]Cuad. 4 Vehículos OIJ '!#REF!</definedName>
    <definedName name="Excel_BuiltIn_Print_Titles_1_3_1">#REF!</definedName>
    <definedName name="Excel_BuiltIn_Print_Titles_1_4">#REF!</definedName>
    <definedName name="Excel_BuiltIn_Print_Titles_1_4_1">'2.Detalle Sustituciones'!$B$3:$HC$4</definedName>
    <definedName name="Excel_BuiltIn_Print_Titles_1_4_1_1">'3.Detalle Compra'!$B$3:$HA$4</definedName>
    <definedName name="Excel_BuiltIn_Print_Titles_1_4_2">#REF!</definedName>
    <definedName name="Excel_BuiltIn_Print_Titles_1_4_3">#REF!</definedName>
    <definedName name="Excel_BuiltIn_Print_Titles_1_5">#REF!</definedName>
    <definedName name="Excel_BuiltIn_Print_Titles_1_5_1">#REF!</definedName>
    <definedName name="Excel_BuiltIn_Print_Titles_2">'[1]Cuad. 4 Vehículos OIJ '!#REF!</definedName>
    <definedName name="Excel_BuiltIn_Print_Titles_2_1">#REF!</definedName>
    <definedName name="Excel_BuiltIn_Print_Titles_2_1_1">#REF!</definedName>
    <definedName name="Excel_BuiltIn_Print_Titles_3">#REF!</definedName>
    <definedName name="Excel_BuiltIn_Print_Titles_3_1">#REF!</definedName>
    <definedName name="Excel_BuiltIn_Print_Titles_3_1_1">#REF!</definedName>
    <definedName name="Excel_BuiltIn_Print_Titles_4">#REF!</definedName>
    <definedName name="Excel_BuiltIn_Print_Titles_4_1">'2.Detalle Sustituciones'!$B$3:$HY$4</definedName>
    <definedName name="Excel_BuiltIn_Print_Titles_4_1_1">'3.Detalle Compra'!$B$3:$HW$4</definedName>
    <definedName name="Excel_BuiltIn_Print_Titles_4_1_1_1">'[1]Cuad. 4 Vehículos OIJ '!#REF!</definedName>
    <definedName name="Excel_BuiltIn_Print_Titles_4_1_1_1_1">#REF!</definedName>
    <definedName name="Excel_BuiltIn_Print_Titles_4_1_1_1_11">#REF!</definedName>
    <definedName name="Excel_BuiltIn_Print_Titles_4_1_1_1_1_1">#REF!</definedName>
    <definedName name="Excel_BuiltIn_Print_Titles_4_2">#REF!</definedName>
    <definedName name="Excel_BuiltIn_Print_Titles_4_2_1">'[1]Cuad. 4 Vehículos OIJ '!#REF!</definedName>
    <definedName name="Excel_BuiltIn_Print_Titles_4_2_1_1">#REF!</definedName>
    <definedName name="Excel_BuiltIn_Print_Titles_4_3">#REF!</definedName>
    <definedName name="Excel_BuiltIn_Print_Titles_4_3_1">#REF!</definedName>
    <definedName name="Excel_BuiltIn_Print_Titles_4_4">#REF!</definedName>
    <definedName name="Excel_BuiltIn_Print_Titles_4_4_1">'2.Detalle Sustituciones'!$B$3:$GV$4</definedName>
    <definedName name="Excel_BuiltIn_Print_Titles_4_4_1_1">'3.Detalle Compra'!$B$3:$GT$4</definedName>
    <definedName name="Excel_BuiltIn_Print_Titles_4_4_2">#REF!</definedName>
    <definedName name="Excel_BuiltIn_Print_Titles_4_4_3">#REF!</definedName>
    <definedName name="Excel_BuiltIn_Print_Titles_4_5">#REF!</definedName>
    <definedName name="Excel_BuiltIn_Print_Titles_4_5_1">#REF!</definedName>
    <definedName name="Excel_BuiltIn_Print_Titles_4_6">#REF!</definedName>
    <definedName name="Excel_BuiltIn_Print_Titles_4_7">#REF!</definedName>
    <definedName name="Excel_BuiltIn_Print_Titles_4_8">#REF!</definedName>
    <definedName name="Hola">#REF!</definedName>
    <definedName name="Hola_1">#REF!</definedName>
    <definedName name="Hola_1_1">#REF!</definedName>
    <definedName name="Hola_1_1_1">#REF!</definedName>
    <definedName name="Hola_1_1_1_1">#REF!</definedName>
    <definedName name="Hola_1_2">#REF!</definedName>
    <definedName name="Hola_1_3">#REF!</definedName>
    <definedName name="Hola_1_4">#REF!</definedName>
    <definedName name="Hola_2">#REF!</definedName>
    <definedName name="Hola_2_1">#REF!</definedName>
    <definedName name="Hola_2_1_1">#REF!</definedName>
    <definedName name="Hola_2_1_1_1">#REF!</definedName>
    <definedName name="Hola_2_2">#REF!</definedName>
    <definedName name="Hola_2_3">#REF!</definedName>
    <definedName name="Hola_3">#REF!</definedName>
    <definedName name="Hola_3_1">#REF!</definedName>
    <definedName name="Hola_3_1_1">#REF!</definedName>
    <definedName name="Hola_3_1_1_1">#REF!</definedName>
    <definedName name="Hola_3_2">#REF!</definedName>
    <definedName name="Hola_3_3">#REF!</definedName>
    <definedName name="s">#REF!</definedName>
    <definedName name="s_1">#REF!</definedName>
    <definedName name="s_1_1">#REF!</definedName>
    <definedName name="s_1_1_1">#REF!</definedName>
    <definedName name="s_1_1_1_1">#REF!</definedName>
    <definedName name="s_1_2">#REF!</definedName>
    <definedName name="s_1_3">#REF!</definedName>
    <definedName name="s_1_4">#REF!</definedName>
    <definedName name="s_2">#REF!</definedName>
    <definedName name="s_2_1">#REF!</definedName>
    <definedName name="s_2_1_1">#REF!</definedName>
    <definedName name="s_2_1_1_1">#REF!</definedName>
    <definedName name="s_2_2">#REF!</definedName>
    <definedName name="s_2_3">#REF!</definedName>
    <definedName name="s_3">#REF!</definedName>
    <definedName name="s_3_1">#REF!</definedName>
    <definedName name="s_3_1_1">#REF!</definedName>
    <definedName name="s_3_1_1_1">#REF!</definedName>
    <definedName name="s_3_2">#REF!</definedName>
    <definedName name="s_3_3">#REF!</definedName>
    <definedName name="ss">'[1]Cuad. 4 Vehículos OIJ '!#REF!</definedName>
    <definedName name="ss_1">#REF!</definedName>
    <definedName name="ss_1_1">'[1]Cuad. 4 Vehículos OIJ '!#REF!</definedName>
    <definedName name="sss">'[1]Cuad. 4 Vehículos OIJ '!#REF!</definedName>
    <definedName name="sss_1">#REF!</definedName>
    <definedName name="sss_1_1">'[1]Cuad. 4 Vehículos OIJ '!#REF!</definedName>
    <definedName name="ssss">#REF!</definedName>
    <definedName name="ssss_1">#REF!</definedName>
    <definedName name="_xlnm.Print_Titles" localSheetId="1">'2.Detalle Sustituciones'!$3:$4</definedName>
    <definedName name="_xlnm.Print_Titles" localSheetId="2">'3.Detalle Compra'!$3:$4</definedName>
    <definedName name="VE">#REF!</definedName>
    <definedName name="VE_1">#REF!</definedName>
    <definedName name="VE_1_1">#REF!</definedName>
    <definedName name="VE_1_1_1">#REF!</definedName>
    <definedName name="VE_1_1_1_1">#REF!</definedName>
    <definedName name="VE_1_2">#REF!</definedName>
    <definedName name="VE_1_3">#REF!</definedName>
    <definedName name="VE_1_4">#REF!</definedName>
    <definedName name="VE_2">#REF!</definedName>
    <definedName name="VE_3">#REF!</definedName>
    <definedName name="Veh">#REF!</definedName>
    <definedName name="Veh_1">#REF!</definedName>
    <definedName name="Veh_1_1">#REF!</definedName>
    <definedName name="Veh_1_1_1">#REF!</definedName>
    <definedName name="Veh_1_1_1_1">#REF!</definedName>
    <definedName name="Veh_1_2">#REF!</definedName>
    <definedName name="Veh_1_3">#REF!</definedName>
    <definedName name="Veh_1_4">#REF!</definedName>
    <definedName name="Veh_2">#REF!</definedName>
    <definedName name="Veh_2_1">#REF!</definedName>
    <definedName name="Veh_2_1_1">#REF!</definedName>
    <definedName name="Veh_2_1_1_1">#REF!</definedName>
    <definedName name="Veh_2_2">#REF!</definedName>
    <definedName name="Veh_2_3">#REF!</definedName>
    <definedName name="Veh_3">#REF!</definedName>
    <definedName name="Veh_3_1">#REF!</definedName>
    <definedName name="Veh_3_1_1">#REF!</definedName>
    <definedName name="Veh_3_1_1_1">#REF!</definedName>
    <definedName name="Veh_3_2">#REF!</definedName>
    <definedName name="Veh_3_3">#REF!</definedName>
    <definedName name="Vehh">#REF!</definedName>
    <definedName name="Vehh_1">#REF!</definedName>
    <definedName name="Vehh_1_1">#REF!</definedName>
    <definedName name="Vehh_1_1_1">#REF!</definedName>
    <definedName name="Vehh_1_1_1_1">#REF!</definedName>
    <definedName name="Vehh_1_2">#REF!</definedName>
    <definedName name="Vehh_1_3">#REF!</definedName>
    <definedName name="Vehh_1_4">#REF!</definedName>
    <definedName name="Vehh_2">#REF!</definedName>
    <definedName name="Vehh_2_1">#REF!</definedName>
    <definedName name="Vehh_2_1_1">#REF!</definedName>
    <definedName name="Vehh_2_1_1_1">#REF!</definedName>
    <definedName name="Vehh_2_2">#REF!</definedName>
    <definedName name="Vehh_2_3">#REF!</definedName>
    <definedName name="Vehh_3">#REF!</definedName>
    <definedName name="Vehh_3_1">#REF!</definedName>
    <definedName name="Vehh_3_1_1">#REF!</definedName>
    <definedName name="Vehh_3_1_1_1">#REF!</definedName>
    <definedName name="Vehh_3_2">#REF!</definedName>
    <definedName name="Vehh_3_3">#REF!</definedName>
    <definedName name="VVVVVVVVVV">#REF!</definedName>
    <definedName name="VVVVVVVVVV_1">#REF!</definedName>
    <definedName name="VVVVVVVVVV_1_1">#REF!</definedName>
    <definedName name="VVVVVVVVVV_1_1_1">#REF!</definedName>
    <definedName name="VVVVVVVVVV_1_1_1_1">#REF!</definedName>
    <definedName name="VVVVVVVVVV_1_2">#REF!</definedName>
    <definedName name="VVVVVVVVVV_1_3">#REF!</definedName>
    <definedName name="VVVVVVVVVV_1_4">#REF!</definedName>
    <definedName name="VVVVVVVVVV_2">#REF!</definedName>
    <definedName name="VVVVVVVVVV_2_1">#REF!</definedName>
    <definedName name="VVVVVVVVVV_2_1_1">#REF!</definedName>
    <definedName name="VVVVVVVVVV_2_1_1_1">#REF!</definedName>
    <definedName name="VVVVVVVVVV_2_2">#REF!</definedName>
    <definedName name="VVVVVVVVVV_2_3">#REF!</definedName>
    <definedName name="VVVVVVVVVV_3">#REF!</definedName>
    <definedName name="VVVVVVVVVV_3_1">#REF!</definedName>
    <definedName name="VVVVVVVVVV_3_1_1">#REF!</definedName>
    <definedName name="VVVVVVVVVV_3_1_1_1">#REF!</definedName>
    <definedName name="VVVVVVVVVV_3_2">#REF!</definedName>
    <definedName name="VVVVVVVVVV_3_3">#REF!</definedName>
  </definedNames>
  <calcPr fullCalcOnLoad="1"/>
</workbook>
</file>

<file path=xl/comments1.xml><?xml version="1.0" encoding="utf-8"?>
<comments xmlns="http://schemas.openxmlformats.org/spreadsheetml/2006/main">
  <authors>
    <author/>
    <author>amurillob</author>
  </authors>
  <commentList>
    <comment ref="L5" authorId="0">
      <text>
        <r>
          <rPr>
            <sz val="14"/>
            <color indexed="8"/>
            <rFont val="Times New Roman"/>
            <family val="1"/>
          </rPr>
          <t xml:space="preserve">El Presupuesto de Vehículos para el </t>
        </r>
        <r>
          <rPr>
            <b/>
            <u val="single"/>
            <sz val="14"/>
            <color indexed="8"/>
            <rFont val="Times New Roman"/>
            <family val="1"/>
          </rPr>
          <t>Programa 926,</t>
        </r>
        <r>
          <rPr>
            <sz val="14"/>
            <color indexed="8"/>
            <rFont val="Times New Roman"/>
            <family val="1"/>
          </rPr>
          <t xml:space="preserve">  "Dirección , Administración y Otros Órganos de Apoyo",  asciende a  </t>
        </r>
        <r>
          <rPr>
            <b/>
            <sz val="14"/>
            <color indexed="8"/>
            <rFont val="Times New Roman"/>
            <family val="1"/>
          </rPr>
          <t>¢728,493,664,</t>
        </r>
        <r>
          <rPr>
            <sz val="14"/>
            <color indexed="8"/>
            <rFont val="Times New Roman"/>
            <family val="1"/>
          </rPr>
          <t xml:space="preserve"> el cual muestra  un crecimiento del</t>
        </r>
        <r>
          <rPr>
            <b/>
            <sz val="14"/>
            <color indexed="8"/>
            <rFont val="Times New Roman"/>
            <family val="1"/>
          </rPr>
          <t xml:space="preserve"> 79,49%</t>
        </r>
        <r>
          <rPr>
            <sz val="14"/>
            <color indexed="8"/>
            <rFont val="Times New Roman"/>
            <family val="1"/>
          </rPr>
          <t xml:space="preserve">, en relación con el monto aprobado para el 2016,  y en términos absolutos de </t>
        </r>
        <r>
          <rPr>
            <b/>
            <sz val="14"/>
            <color indexed="8"/>
            <rFont val="Times New Roman"/>
            <family val="1"/>
          </rPr>
          <t>¢187,913,981.</t>
        </r>
        <r>
          <rPr>
            <sz val="14"/>
            <color indexed="8"/>
            <rFont val="Times New Roman"/>
            <family val="1"/>
          </rPr>
          <t xml:space="preserve">   
Este presupuesto lo conforman la solicitud  de 46 vehículos, 34 sustituciones y 12 vehículos por compra, según detalle: 
</t>
        </r>
        <r>
          <rPr>
            <b/>
            <sz val="14"/>
            <color indexed="8"/>
            <rFont val="Times New Roman"/>
            <family val="1"/>
          </rPr>
          <t xml:space="preserve">34 Sustituciones  de vehículos por:           ¢469,458,503
Cantidad         Tipo Vehículo                                               Monto 
</t>
        </r>
        <r>
          <rPr>
            <sz val="14"/>
            <color indexed="8"/>
            <rFont val="Times New Roman"/>
            <family val="1"/>
          </rPr>
          <t xml:space="preserve">15                    Tipo Motocicleta                                         ¢43,590,428
01                    Tipo Camión                                                60,090,000
03                    Tipo Microbús                                             81,146,250
01                    Tipo Todo Terreno                                       17,045,000
09                    Tipo Pick-UP                                             211,347,773
03                    Tipo Sedan                                                  31,790,970
01                    Tipo Panel                                                     7,935,992
01                    Montacarga                                                 16,512,090                                   
</t>
        </r>
        <r>
          <rPr>
            <b/>
            <sz val="14"/>
            <color indexed="8"/>
            <rFont val="Times New Roman"/>
            <family val="1"/>
          </rPr>
          <t xml:space="preserve">12 solicitud por  compra de vehículo por: ¢259,035,161
Cantidad         Tipo Vehículo                                                 Monto 
</t>
        </r>
        <r>
          <rPr>
            <sz val="14"/>
            <color indexed="8"/>
            <rFont val="Times New Roman"/>
            <family val="1"/>
          </rPr>
          <t xml:space="preserve">02                  Tipo Motocicleta                                             ¢5,812,057
06                 Tipo Pick-UP                                                  179,765,865
01                  Tipo Sedan                                                      14,591,231
02                  Tipo Rural                                                       51,180,008
01                  Tipo Cuadraciclo                                               7,686,000 
En cuanto a las sustituciones de vehículos se verificó que las mismas cumplan con los seis años establecidos en las  Directrices Técnicas para la Formulación del Anteproyecto de Presupuesto del 2017, aprobadas por el  Consejo Superior, sesión Nº 104-15 del 26 de noviembre de 2015, artículo LXXXIII.
</t>
        </r>
      </text>
    </comment>
    <comment ref="L12" authorId="0">
      <text>
        <r>
          <rPr>
            <sz val="11"/>
            <color indexed="8"/>
            <rFont val="Arial"/>
            <family val="2"/>
          </rPr>
          <t xml:space="preserve">La Placa 1117 corresponde a una Microbús.
La Escuela Judicial esta solicitando sustituir la Microbús placas 1117, por un vehículo Pick Up   4 x 4, esto por cuanto facilita la atención de  las  giras programadas a  zonas alejadas, tales como, Ciudad Nelly, Corredores, Guanacaste, zonas Indígenas, entre otras.
Otro aspecto importante a considerar, es la seguridad y estabilidad que proporciona este tipo de vehículo en zonas tan alejadas, calles estrechas y carreteras en mal estado. 
</t>
        </r>
      </text>
    </comment>
    <comment ref="L22" authorId="0">
      <text>
        <r>
          <rPr>
            <sz val="11"/>
            <color indexed="8"/>
            <rFont val="Arial"/>
            <family val="2"/>
          </rPr>
          <t>Para realizar funciones de citación y notificación en todo el cordón fronterizo de los distritos de Pocosol y Cutrís. El acceso terrestre a estos lugares es imposible en motocicleta por las condiciones de los caminos.</t>
        </r>
      </text>
    </comment>
    <comment ref="L30" authorId="0">
      <text>
        <r>
          <rPr>
            <sz val="11"/>
            <color indexed="8"/>
            <rFont val="Arial"/>
            <family val="2"/>
          </rPr>
          <t xml:space="preserve">Se requiere contar  con una unicidad  más, para cubrir el territorio desde  La Cruz,  Frontera  Norte,  hasta  Abangares; a su vez trasladar obreros, informáticos, atender  urgencias  en caso de  seguimientos  de  Violencia Doméstica  en Adultos Mayores o  con Trabajo Social  en casos de riesgo. 
Este año ingresó un nuevo equipo de justicia restaurativa a la cual también hay que brindarle apoyo en el desarrollo de sus labores. </t>
        </r>
      </text>
    </comment>
    <comment ref="L33" authorId="0">
      <text>
        <r>
          <rPr>
            <sz val="12"/>
            <color indexed="8"/>
            <rFont val="Arial"/>
            <family val="2"/>
          </rPr>
          <t xml:space="preserve">Este vehículo lo solicita la  Oficina Trabajo Social II Circ. Jud. Guanacaste, para atender las siguientes necesidades: 
    </t>
        </r>
        <r>
          <rPr>
            <b/>
            <sz val="12"/>
            <color indexed="8"/>
            <rFont val="Arial"/>
            <family val="2"/>
          </rPr>
          <t xml:space="preserve"> 1) </t>
        </r>
        <r>
          <rPr>
            <sz val="12"/>
            <color indexed="8"/>
            <rFont val="Arial"/>
            <family val="2"/>
          </rPr>
          <t xml:space="preserve"> El servicio de Psicológico e Interdisciplinario conformado por  6 profesionales.
   </t>
        </r>
        <r>
          <rPr>
            <b/>
            <sz val="12"/>
            <color indexed="8"/>
            <rFont val="Arial"/>
            <family val="2"/>
          </rPr>
          <t xml:space="preserve">   2)</t>
        </r>
        <r>
          <rPr>
            <sz val="12"/>
            <color indexed="8"/>
            <rFont val="Arial"/>
            <family val="2"/>
          </rPr>
          <t xml:space="preserve">   Para realizar la valoración pericial a domicilio que se presta a  adultos mayores,  y población con discapacidad.
    </t>
        </r>
        <r>
          <rPr>
            <b/>
            <sz val="12"/>
            <color indexed="8"/>
            <rFont val="Arial"/>
            <family val="2"/>
          </rPr>
          <t xml:space="preserve">  3)</t>
        </r>
        <r>
          <rPr>
            <sz val="12"/>
            <color indexed="8"/>
            <rFont val="Arial"/>
            <family val="2"/>
          </rPr>
          <t xml:space="preserve"> Para realizar las valorizaciones a domicilio para evidenciar problemas de infraestructura, velar por la seguridad y verificar si tienen acceso a servicio de comunicación en caso de presentarse alguna emergencia de  violencia domestica,  entre otras. 
     </t>
        </r>
        <r>
          <rPr>
            <b/>
            <sz val="12"/>
            <color indexed="8"/>
            <rFont val="Arial"/>
            <family val="2"/>
          </rPr>
          <t xml:space="preserve">  4)</t>
        </r>
        <r>
          <rPr>
            <sz val="12"/>
            <color indexed="8"/>
            <rFont val="Arial"/>
            <family val="2"/>
          </rPr>
          <t xml:space="preserve"> Para atender el procesos de Pensiones de Régimen Contributivo, realizar todo el estudio para la justificación del porque se esta solicitando la pensión.
 Por lo antes indicado es de suma importancia la adquisición de un vehículo asignado a este despacho, dado que con los tres vehículos que cuenta la administración en muy difícil realizar todas las diligencias que presentan  en el Circuito, la cual  atiende las necesidades de transporte de  16 despachos más Tribunales  y la  periferia de Hojancha, Nandayure y Jicaral. Además se  atienden solicitudes de los despachos compartidos entre Nicoya y Santa Cruz, tales como El Tribunal Penal, Defensa Civil de la Victima, Salud Ocupacional, Oficina de Conciliaciones.   
</t>
        </r>
        <r>
          <rPr>
            <sz val="11"/>
            <color indexed="8"/>
            <rFont val="Arial"/>
            <family val="2"/>
          </rPr>
          <t xml:space="preserve">
</t>
        </r>
        <r>
          <rPr>
            <sz val="9"/>
            <color indexed="8"/>
            <rFont val="Tahoma"/>
            <family val="2"/>
          </rPr>
          <t xml:space="preserve">
</t>
        </r>
      </text>
    </comment>
    <comment ref="L40" authorId="0">
      <text>
        <r>
          <rPr>
            <sz val="12"/>
            <rFont val="Arial"/>
            <family val="2"/>
          </rPr>
          <t xml:space="preserve"> En el </t>
        </r>
        <r>
          <rPr>
            <b/>
            <sz val="12"/>
            <color indexed="8"/>
            <rFont val="Arial"/>
            <family val="2"/>
          </rPr>
          <t>Juzgado Penal de Buenos Aires</t>
        </r>
        <r>
          <rPr>
            <sz val="12"/>
            <rFont val="Arial"/>
            <family val="2"/>
          </rPr>
          <t xml:space="preserve"> se cuenta con una  plaza de Comunicador Judicial </t>
        </r>
        <r>
          <rPr>
            <b/>
            <sz val="12"/>
            <color indexed="8"/>
            <rFont val="Arial"/>
            <family val="2"/>
          </rPr>
          <t xml:space="preserve"> </t>
        </r>
        <r>
          <rPr>
            <sz val="12"/>
            <color indexed="8"/>
            <rFont val="Arial"/>
            <family val="2"/>
          </rPr>
          <t>y se requiere  este vehículo para atender  las necesidades en la zona indígena, donde lo</t>
        </r>
        <r>
          <rPr>
            <sz val="12"/>
            <color indexed="8"/>
            <rFont val="Arial"/>
            <family val="2"/>
          </rPr>
          <t>s lugares, barrios y demás zonas son muy extensos y de dificil acceso. Además se realizan gestiones de la Contraloría de Servicios de Pérez Zeledón, al Consejo de Administración y la Administración Regional.</t>
        </r>
      </text>
    </comment>
    <comment ref="L41" authorId="0">
      <text>
        <r>
          <rPr>
            <sz val="12"/>
            <rFont val="Arial"/>
            <family val="2"/>
          </rPr>
          <t xml:space="preserve">Modernización de la gestión Judicial y Gestión del Recurso Humano. Se cuenta con la plaza de Comunicador Judicial en el </t>
        </r>
        <r>
          <rPr>
            <b/>
            <sz val="12"/>
            <color indexed="8"/>
            <rFont val="Arial"/>
            <family val="2"/>
          </rPr>
          <t xml:space="preserve">Juzgado Contravencional y Menor Cuantía de Buenos Aires. </t>
        </r>
        <r>
          <rPr>
            <sz val="12"/>
            <color indexed="8"/>
            <rFont val="Arial"/>
            <family val="2"/>
          </rPr>
          <t>Para cubrir necesidades en</t>
        </r>
        <r>
          <rPr>
            <b/>
            <sz val="12"/>
            <color indexed="8"/>
            <rFont val="Arial"/>
            <family val="2"/>
          </rPr>
          <t xml:space="preserve"> </t>
        </r>
        <r>
          <rPr>
            <sz val="12"/>
            <color indexed="8"/>
            <rFont val="Arial"/>
            <family val="2"/>
          </rPr>
          <t>zona indígena, donde los lugares, barrios y demás zonas son muy extensos. Además se realizan gestiones del Juzgado Penal de Buenos Aires, la Contraloría de Servicios de Pérez Zeledón, al Consejo de Administración y la Administración Regional.</t>
        </r>
      </text>
    </comment>
    <comment ref="L50" authorId="0">
      <text>
        <r>
          <rPr>
            <sz val="12"/>
            <color indexed="8"/>
            <rFont val="Arial"/>
            <family val="2"/>
          </rPr>
          <t xml:space="preserve">Se requiere la compra de éste vehículo, para poder atender las necesidades de transporte  en la zona de Sarapiquí. 
Actualmente se programa una salida con personal de varias oficinas (Jueces, Personal Administrativo, Defensores, otros),  todos salen juntos, pero no todas las diligencias acaban a la misma hora e incluso muchas de ellas finalizan al filo de la tarde y obligándolos a esperar hasta que se finalice la última diligencia del grupo;  situación que produce disconformidad por parte del personal de los despachos debido a que está situación les impide hacer un mejor uso del  tiempo disponible. 
</t>
        </r>
      </text>
    </comment>
    <comment ref="L52" authorId="0">
      <text>
        <r>
          <rPr>
            <sz val="12"/>
            <color indexed="8"/>
            <rFont val="Arial"/>
            <family val="2"/>
          </rPr>
          <t xml:space="preserve">Para satisfacer las necesidades de transporte de las oficinas y despachos judiciales de la zona.
El vehículo actual a duras penas logra cumplir con las demandas de los despachos.  Los lunes se realizan las giras a San José, los martes para traslados a Parrita por parte de Trabajo Social y la Defensa.  Miércoles para visitas carcelarias u otros. Jueves giras de Trabajo Social y viernes visitas carcelarias, recoger correo en los locales, recoger reciclaje.   Como se  observa, no se incluyen las solicitudes de traslados de juez del Tribunal Penal, mismas que no es posible realizar con los recursos actuales.  
</t>
        </r>
      </text>
    </comment>
    <comment ref="L58" authorId="0">
      <text>
        <r>
          <rPr>
            <sz val="12"/>
            <color indexed="8"/>
            <rFont val="Arial"/>
            <family val="2"/>
          </rPr>
          <t xml:space="preserve">Con la adquisición de esta unidad se pretende atender la gran demanda de servicios solicitados a la  </t>
        </r>
        <r>
          <rPr>
            <b/>
            <sz val="12"/>
            <color indexed="8"/>
            <rFont val="Arial"/>
            <family val="2"/>
          </rPr>
          <t>Sección de Transportes</t>
        </r>
        <r>
          <rPr>
            <sz val="12"/>
            <color indexed="8"/>
            <rFont val="Arial"/>
            <family val="2"/>
          </rPr>
          <t xml:space="preserve"> por diversas oficinas judiciales.
Se pretende con estos vehículos  atender  de forma eficiente las  necesidades de las siguientes áreas:
* Área de Mantenimiento
* Área de Limpieza
*Área de Jardinería
* Trasiego de Correspondencia y 
* Servicio de Transporte
</t>
        </r>
      </text>
    </comment>
    <comment ref="L59" authorId="0">
      <text>
        <r>
          <rPr>
            <sz val="12"/>
            <color indexed="8"/>
            <rFont val="Arial"/>
            <family val="2"/>
          </rPr>
          <t xml:space="preserve">Con la adquisición de esta unidad se pretende atender la gran demanda de servicios solicitados a la  </t>
        </r>
        <r>
          <rPr>
            <b/>
            <sz val="12"/>
            <color indexed="8"/>
            <rFont val="Arial"/>
            <family val="2"/>
          </rPr>
          <t>Sección de Transportes</t>
        </r>
        <r>
          <rPr>
            <sz val="12"/>
            <color indexed="8"/>
            <rFont val="Arial"/>
            <family val="2"/>
          </rPr>
          <t xml:space="preserve"> por diversas oficinas judiciales.
Se pretende con estos vehículos  atender  de forma eficiente las  necesidades de las siguientes áreas:
* Área de Mantenimiento
* Área de Limpieza
*Área de Jardinería
* Trasiego de Correspondencia y 
* Servicio de Transporte
</t>
        </r>
      </text>
    </comment>
    <comment ref="L61" authorId="0">
      <text>
        <r>
          <rPr>
            <sz val="11"/>
            <color indexed="8"/>
            <rFont val="Arial"/>
            <family val="2"/>
          </rPr>
          <t>Para fortalecer los procesos de reclutamiento y selección de personal de todos los estratos ocupacionales de la institución dada  la necesidad de aplicar evaluaciones e investigaciones de antecedentes alrededor de todo el país. Asimismo, nos corresponde cumplir con la responsabilidad emanada por la Corte Plena respecto la política de blindaje para evitar la infiltración del crimen organizado y narcotráfico a nuestra institución, según acuerdo No. 55-14 del 24 de noviembre de 2014.
Actualmente se maneja un plan de giras donde se requiere  un vehículo a tiempo completo   dado que resulta imperioso responder a las demandas de establecer la idoneidad mínima (incluyendo aspecto ético y moral)  de la persona que ingresa a laborar al Poder Judicial en un tiempo no mayor a 8 días.</t>
        </r>
      </text>
    </comment>
    <comment ref="L62" authorId="0">
      <text>
        <r>
          <rPr>
            <sz val="11"/>
            <color indexed="8"/>
            <rFont val="Arial"/>
            <family val="2"/>
          </rPr>
          <t xml:space="preserve">Para el 2017 se requiere visitar 380 oficinas para capacitar aproximadamente promedio de  3.185 personas en las zonas de Cartago, Puntarenas, Alajuela, Heredia San José, Guanacaste, Guápiles y Ciudad Judicial, así como periferias a nivel nacional, en cumplimiento a lo establecido en el Plan Estrategico Institucional  en relación a los temas Servicio Público de Calidad, Acceso a la Justicia, Género, Etica y Valores.
</t>
        </r>
      </text>
    </comment>
    <comment ref="L70" authorId="0">
      <text>
        <r>
          <rPr>
            <sz val="14"/>
            <color indexed="8"/>
            <rFont val="Times New Roman"/>
            <family val="1"/>
          </rPr>
          <t xml:space="preserve">El Presupuesto de Vehículos para el </t>
        </r>
        <r>
          <rPr>
            <b/>
            <u val="single"/>
            <sz val="14"/>
            <color indexed="8"/>
            <rFont val="Times New Roman"/>
            <family val="1"/>
          </rPr>
          <t>Programa 927,</t>
        </r>
        <r>
          <rPr>
            <sz val="14"/>
            <color indexed="8"/>
            <rFont val="Times New Roman"/>
            <family val="1"/>
          </rPr>
          <t xml:space="preserve">  "Servicio Jurisdiccional",  asciende a  </t>
        </r>
        <r>
          <rPr>
            <b/>
            <sz val="14"/>
            <color indexed="8"/>
            <rFont val="Times New Roman"/>
            <family val="1"/>
          </rPr>
          <t>¢186,691,219,</t>
        </r>
        <r>
          <rPr>
            <sz val="14"/>
            <color indexed="8"/>
            <rFont val="Times New Roman"/>
            <family val="1"/>
          </rPr>
          <t xml:space="preserve"> el cual muestra  un crecimiento del</t>
        </r>
        <r>
          <rPr>
            <b/>
            <sz val="14"/>
            <color indexed="8"/>
            <rFont val="Times New Roman"/>
            <family val="1"/>
          </rPr>
          <t xml:space="preserve"> 1,06%</t>
        </r>
        <r>
          <rPr>
            <sz val="14"/>
            <color indexed="8"/>
            <rFont val="Times New Roman"/>
            <family val="1"/>
          </rPr>
          <t xml:space="preserve">, en relación con el monto aprobado para el 2016,  y en términos absolutos de </t>
        </r>
        <r>
          <rPr>
            <b/>
            <sz val="14"/>
            <color indexed="8"/>
            <rFont val="Times New Roman"/>
            <family val="1"/>
          </rPr>
          <t>¢11,261,307.</t>
        </r>
        <r>
          <rPr>
            <sz val="14"/>
            <color indexed="8"/>
            <rFont val="Times New Roman"/>
            <family val="1"/>
          </rPr>
          <t xml:space="preserve">   
Este presupuesto lo conforman la solicitud  de 47 vehículos, 39 sustituciones y 8 vehículos por compra, según detalle: 
</t>
        </r>
        <r>
          <rPr>
            <b/>
            <sz val="14"/>
            <color indexed="8"/>
            <rFont val="Times New Roman"/>
            <family val="1"/>
          </rPr>
          <t xml:space="preserve">39 Sustituciones  de vehículos por: ¢163,442,990
Cantidad         Tipo Vehículo                                                  Monto 
</t>
        </r>
        <r>
          <rPr>
            <sz val="14"/>
            <color indexed="8"/>
            <rFont val="Times New Roman"/>
            <family val="1"/>
          </rPr>
          <t xml:space="preserve">35                    Tipo Motocicleta                                           ¢101,711,000
03                    Tipo Todo Terreno                                           51,135,000
01                    Tipo Sedan                                                      10,596,990        
</t>
        </r>
        <r>
          <rPr>
            <b/>
            <sz val="14"/>
            <color indexed="8"/>
            <rFont val="Times New Roman"/>
            <family val="1"/>
          </rPr>
          <t xml:space="preserve">08  compra de vehículo por: ¢23,248,229
Cantidad         Tipo Vehículo                                                       Monto 
</t>
        </r>
        <r>
          <rPr>
            <sz val="14"/>
            <color indexed="8"/>
            <rFont val="Times New Roman"/>
            <family val="1"/>
          </rPr>
          <t xml:space="preserve">08                   Tipo Motocicleta                                               ¢23,248,229
En cuanto a las sustituciones de vehículos se verificó que las mismas cumplan con los seis años establecidos en las  Directrices Técnicas para la Formulación del Anteproyecto de Presupuesto del 2017, aprobadas por el  Consejo Superior, sesión Nº 104-15 del 26 de noviembre de 2015, artículo LXXXIII.
</t>
        </r>
      </text>
    </comment>
    <comment ref="C74" authorId="0">
      <text>
        <r>
          <rPr>
            <b/>
            <sz val="9"/>
            <color indexed="8"/>
            <rFont val="Tahoma"/>
            <family val="2"/>
          </rPr>
          <t xml:space="preserve">Mag. Jinesta
</t>
        </r>
      </text>
    </comment>
    <comment ref="C76" authorId="0">
      <text>
        <r>
          <rPr>
            <b/>
            <sz val="9"/>
            <color indexed="8"/>
            <rFont val="Tahoma"/>
            <family val="2"/>
          </rPr>
          <t xml:space="preserve">Magistrado Chinchilla 
</t>
        </r>
      </text>
    </comment>
    <comment ref="L88" authorId="0">
      <text>
        <r>
          <rPr>
            <sz val="9"/>
            <color indexed="8"/>
            <rFont val="Tahoma"/>
            <family val="2"/>
          </rPr>
          <t xml:space="preserve">Actualmente la oficina tiene asignada la unidad PJ 1472, pero la deberá devolver una vez que inicié funciones la Oficina de Comunicaciones del Tercer Circuito Judicial de San José, por lo que  se está previendo cubrir éste faltante.
</t>
        </r>
      </text>
    </comment>
    <comment ref="L89" authorId="0">
      <text>
        <r>
          <rPr>
            <sz val="11"/>
            <color indexed="8"/>
            <rFont val="Tahoma"/>
            <family val="2"/>
          </rPr>
          <t xml:space="preserve">Se requiere para que el funcionario que anteriormente laboraba como Técnico realice las funciones de notificador, por lo que la compra de la motocicleta es indispensable para el buen desempeño del Técnico y para dar un mejor uso al recurso humano disponible. </t>
        </r>
      </text>
    </comment>
    <comment ref="L91" authorId="0">
      <text>
        <r>
          <rPr>
            <sz val="11"/>
            <color indexed="8"/>
            <rFont val="Tahoma"/>
            <family val="2"/>
          </rPr>
          <t xml:space="preserve">La Oficina de Comunicaciones cuenta con 3 plazas asignadas y 2 motocicleta.
Se requiere la compra de otra motocicleta para hacer un mejor uso del recurso humano disponible, así como para mejorar el servicio que se brinda al usuario. </t>
        </r>
        <r>
          <rPr>
            <sz val="9"/>
            <color indexed="8"/>
            <rFont val="Tahoma"/>
            <family val="2"/>
          </rPr>
          <t xml:space="preserve"> </t>
        </r>
      </text>
    </comment>
    <comment ref="L105" authorId="0">
      <text>
        <r>
          <rPr>
            <sz val="12"/>
            <color indexed="8"/>
            <rFont val="Tahoma"/>
            <family val="2"/>
          </rPr>
          <t xml:space="preserve">La compra de esta motocicleta se aprobo en el Presupuesto del 2015; sin embargo, por falta de recursos, no fue posible su adquisición. </t>
        </r>
      </text>
    </comment>
    <comment ref="L106" authorId="0">
      <text>
        <r>
          <rPr>
            <sz val="12"/>
            <color indexed="8"/>
            <rFont val="Tahoma"/>
            <family val="2"/>
          </rPr>
          <t xml:space="preserve">La compra de esta motocicleta se aprobo en el Presupuesto del 2015; sin embargo, por falta de recursos, no fue posible su adquisición. </t>
        </r>
      </text>
    </comment>
    <comment ref="L107" authorId="0">
      <text>
        <r>
          <rPr>
            <sz val="12"/>
            <color indexed="8"/>
            <rFont val="Tahoma"/>
            <family val="2"/>
          </rPr>
          <t xml:space="preserve">La compra de esta motocicleta se aprobo en el Presupuesto del 2015; sin embargo, por falta de recursos, no fue posible su adquisición. </t>
        </r>
      </text>
    </comment>
    <comment ref="L110" authorId="0">
      <text>
        <r>
          <rPr>
            <sz val="11"/>
            <color indexed="8"/>
            <rFont val="Arial"/>
            <family val="2"/>
          </rPr>
          <t xml:space="preserve">Para el 2016 se unieron la Oficina de Localizadores del Programa 929 y la Oficina de Comunicaciones Judicial, por lo que resulta necesario adquirir una moto con el fin de que cada comunicador y notificación cuente con un vehículo propio para atender las necesidades de la zona. 
Actualmente hay 5 motos y 6 plazas asignadas a esta oficina( Trabaja con una Bicicleta). </t>
        </r>
      </text>
    </comment>
    <comment ref="L119" authorId="0">
      <text>
        <r>
          <rPr>
            <sz val="11"/>
            <color indexed="8"/>
            <rFont val="Arial"/>
            <family val="2"/>
          </rPr>
          <t xml:space="preserve">Se solicita la  la sustitución  debido a que esta moto  no es adecuada para la oficina,  debido a que el consumo de combustible es excesivo; además presenta demasiado deterioro. 
</t>
        </r>
      </text>
    </comment>
    <comment ref="L121" authorId="0">
      <text>
        <r>
          <rPr>
            <sz val="11"/>
            <color indexed="8"/>
            <rFont val="Arial"/>
            <family val="2"/>
          </rPr>
          <t xml:space="preserve"> Se solicita para equipar un  un Técnico en Comunicaciones, el cual  actualmente no cuenta con dicha herramienta y se  hace necesario para realizar sus funciones de citación y notificaciones y hacer un mejor uso del recurso Humano disponible, en pro de mejorar el servicio al usuario de la zona. 
</t>
        </r>
      </text>
    </comment>
    <comment ref="L122" authorId="0">
      <text>
        <r>
          <rPr>
            <sz val="14"/>
            <color indexed="8"/>
            <rFont val="Times New Roman"/>
            <family val="1"/>
          </rPr>
          <t xml:space="preserve">El Presupuesto de Vehículos para el </t>
        </r>
        <r>
          <rPr>
            <b/>
            <u val="single"/>
            <sz val="14"/>
            <color indexed="8"/>
            <rFont val="Times New Roman"/>
            <family val="1"/>
          </rPr>
          <t>Programa 928,</t>
        </r>
        <r>
          <rPr>
            <sz val="14"/>
            <color indexed="8"/>
            <rFont val="Times New Roman"/>
            <family val="1"/>
          </rPr>
          <t xml:space="preserve">  "Organismo de Investigación Judicial",  asciende a  </t>
        </r>
        <r>
          <rPr>
            <b/>
            <sz val="14"/>
            <color indexed="8"/>
            <rFont val="Times New Roman"/>
            <family val="1"/>
          </rPr>
          <t>¢7,153,207,345,</t>
        </r>
        <r>
          <rPr>
            <sz val="14"/>
            <color indexed="8"/>
            <rFont val="Times New Roman"/>
            <family val="1"/>
          </rPr>
          <t xml:space="preserve"> el cual muestra  un crecimiento del</t>
        </r>
        <r>
          <rPr>
            <b/>
            <sz val="14"/>
            <color indexed="8"/>
            <rFont val="Times New Roman"/>
            <family val="1"/>
          </rPr>
          <t xml:space="preserve"> 287%</t>
        </r>
        <r>
          <rPr>
            <sz val="14"/>
            <color indexed="8"/>
            <rFont val="Times New Roman"/>
            <family val="1"/>
          </rPr>
          <t xml:space="preserve">, en relación con el monto aprobado para el 2016,  y en términos absolutos de </t>
        </r>
        <r>
          <rPr>
            <b/>
            <sz val="14"/>
            <color indexed="8"/>
            <rFont val="Times New Roman"/>
            <family val="1"/>
          </rPr>
          <t>¢4,659,099,759.</t>
        </r>
        <r>
          <rPr>
            <sz val="14"/>
            <color indexed="8"/>
            <rFont val="Times New Roman"/>
            <family val="1"/>
          </rPr>
          <t xml:space="preserve">   
Este presupuesto lo conforman la solicitud  de 328 vehículos, 94 sustituciones y 234 vehículos por compra, según detalle: 
</t>
        </r>
        <r>
          <rPr>
            <b/>
            <sz val="14"/>
            <color indexed="8"/>
            <rFont val="Times New Roman"/>
            <family val="1"/>
          </rPr>
          <t xml:space="preserve">94 Sustituciones  de vehículos por:           ¢2,382,494,721
Cantidad         Tipo Vehículo                                               Monto 
</t>
        </r>
        <r>
          <rPr>
            <sz val="14"/>
            <color indexed="8"/>
            <rFont val="Times New Roman"/>
            <family val="1"/>
          </rPr>
          <t xml:space="preserve">24                    Tipo Ambulancia                                          ¢1,264,521,301
02                    Tipo Motocicleta                                                  5,812,057
01                    Tipo Todo Terreno                                             17,045,000
29                    Tipo Pick-UP                                                   697,752,388
36                    Tipo Sedan                                                       381,491,991
02                     Tipo Panel                                                         15,871,984    
</t>
        </r>
        <r>
          <rPr>
            <b/>
            <sz val="14"/>
            <color indexed="8"/>
            <rFont val="Times New Roman"/>
            <family val="1"/>
          </rPr>
          <t xml:space="preserve">234 solicitud por  compra de vehículo por: ¢4,770,712,622
Cantidad         Tipo Vehículo                                                       Monto 
</t>
        </r>
        <r>
          <rPr>
            <sz val="14"/>
            <color indexed="8"/>
            <rFont val="Times New Roman"/>
            <family val="1"/>
          </rPr>
          <t xml:space="preserve">13                  Tipo Ambulancia                                                ¢ 742,899,003
62                  Tipo Motocicleta                                                   180,173,771
07                  Tipo Todo Terreno                                                179,340,000
84                  Tipo Pick-UP                                                      2,516,722,113
55                  Tipo Sedan                                                            802,517,678
01                  Tipo  Microbus                                                        34,648,748
03                  Traslado de Privados de Libertad                              171,438,232
01                  Tipo Van                                                                 57,146,077
07                  Cuadraciclos                                                            53,802,000
01                  Tipo Camión                                                            32,025,000      
En cuanto a las sustituciones de vehículos se verificó que las mismas cumplan con los seis años establecidos en las  Directrices Técnicas para la Formulación del Anteproyecto de Presupuesto del 2017, aprobadas por el  Consejo Superior, sesión Nº 104-15 del 26 de noviembre de 2015, artículo LXXXIII.
</t>
        </r>
        <r>
          <rPr>
            <b/>
            <sz val="14"/>
            <color indexed="8"/>
            <rFont val="Times New Roman"/>
            <family val="1"/>
          </rPr>
          <t xml:space="preserve">Justificación de aumento de Flotilla 234 vehículos ( ¢4,770,712,622)
</t>
        </r>
        <r>
          <rPr>
            <sz val="14"/>
            <color indexed="8"/>
            <rFont val="Times New Roman"/>
            <family val="1"/>
          </rPr>
          <t xml:space="preserve">
</t>
        </r>
        <r>
          <rPr>
            <b/>
            <sz val="14"/>
            <color indexed="8"/>
            <rFont val="Times New Roman"/>
            <family val="1"/>
          </rPr>
          <t xml:space="preserve"> 55 Vehículos (¢802.517.678) tipo Sedan
</t>
        </r>
        <r>
          <rPr>
            <sz val="14"/>
            <color indexed="8"/>
            <rFont val="Times New Roman"/>
            <family val="1"/>
          </rPr>
          <t xml:space="preserve">La realidad del OIJ al día de hoy en cuanto a sus cargas de trabajo, coordinación logística y operativa motiva y justifica la necesidad de adquirir los vehículos tipo sedán por aspectos específicos que afectan diversas dependencias no sólo del sector policial, sino  de áreas como científico forense, médico legal y técnico administrativo, tales como la reposición de unidades declaradas tiempo atrás en condición de pérdida total, el fortalecimiento de trabajos propios del sector de investigación, así como casos de dependencias que poseen solamente uno o dos vehículos, lo cual hace insuficiente la coordinación de la logística para el desarrollo normal de sus responsabilidades. Adicionalmente el abordaje conjunto de varias dependencias para la ejecución de trabajos operativos exige los mejores tiempos de repuesta, aspecto que se ve limitado a partir de la cantidad actual de unidades oficiales.
</t>
        </r>
        <r>
          <rPr>
            <b/>
            <sz val="14"/>
            <color indexed="8"/>
            <rFont val="Times New Roman"/>
            <family val="1"/>
          </rPr>
          <t xml:space="preserve"> 84 Vehículos (¢2.516.722.113) tipo Pick –Up
</t>
        </r>
        <r>
          <rPr>
            <sz val="14"/>
            <color indexed="8"/>
            <rFont val="Times New Roman"/>
            <family val="1"/>
          </rPr>
          <t xml:space="preserve">Al día de hoy continúa pendiente el llevar a cabo el proyecto que, tiempo atrás se definió de manera conjunta con el señor Secretario General, a fin de dotar de vehículos idóneos a las dependencias policiales regionales que, por la naturaleza de sus labores, la competencia territorial, el estado de los caminos locales y la topografía de las distintas zonas, es fundamental dotar de unidades distintas a los sedan que normalmente se les asigna en razón de su costo inferior a los pick up, no obstante gradualmente el vehículo asignado deja de ser funcional, ya que su deterioro por las largas distancias, malos caminos y topografías exigentes generan un alto costo en reparaciones mecánicas y de carrocería provocando que las unidades estén fuera de servicio durante lapsos considerables a la espera de sus reparaciones.
</t>
        </r>
        <r>
          <rPr>
            <b/>
            <sz val="14"/>
            <color indexed="8"/>
            <rFont val="Times New Roman"/>
            <family val="1"/>
          </rPr>
          <t>Compra de 13 Vehículos (¢742.899.003) tipo Ambulancia</t>
        </r>
        <r>
          <rPr>
            <sz val="14"/>
            <color indexed="8"/>
            <rFont val="Times New Roman"/>
            <family val="1"/>
          </rPr>
          <t xml:space="preserve">  
Las cargas de trabajo correspondientes al traslado de personas detenidas a nivel nacional, así como la conformación de una Sección de Cárceles específica para el II  Circuito Judicial, además de fortalecer la flotilla destacada ara este tipo de servicio a nivel de mantener el respaldo necesarios para garantizar los mejores tiempos de respuesta posibles y condiciones óptimas para atender los servicios solicitados por las autoridades competentes dentro y fuera del Área Metropolitana, es entonces que se plantea la solicitud de este tipo de unidades. De igual manera, el contar con la cantidad óptima de unidades permite que rubros tales como: horas extra, viáticos y en general la disponibilidad de los equipos de trabajo, sean aprovechados de la mejor manera, maximizando no sólo su aprovechamiento sino también, administrando el costo de oportunidad para llevar a cabo los servicios requeridos.
</t>
        </r>
        <r>
          <rPr>
            <b/>
            <sz val="14"/>
            <color indexed="8"/>
            <rFont val="Times New Roman"/>
            <family val="1"/>
          </rPr>
          <t xml:space="preserve"> 1 vehículo (¢34.648.748)  tipo Microbús
</t>
        </r>
        <r>
          <rPr>
            <sz val="14"/>
            <color indexed="8"/>
            <rFont val="Times New Roman"/>
            <family val="1"/>
          </rPr>
          <t xml:space="preserve">Esta microbús es requerida por la Delegación Regional de Limón, a partir del modelo de trabajo y la experiencia operativa que se tuvo en el I y II Circuitos Judiciales de San José, en los que se cuenta con vehículos de características similares y por lo tanto, considerando  las cargas de trabajo de la citada dependencia regional en cuanto a la cantidad de traslados de personas detenidas que se programan, en contraposición con la cantidad de vehículos para este tipo de servicio asignados, así como la cantidad de horas extra en que incurren mensualmente, lo mismo que el pago de viáticos y la cantidad de personal para este tipo de tareas, es que se estima oportuno la asignación de este tipo de vehículo para maximizar el aprovechamiento del recurso asignado, trasladando en las mejores condiciones posibles, la mayor cantidad de personas detenidas.
</t>
        </r>
        <r>
          <rPr>
            <b/>
            <sz val="14"/>
            <color indexed="8"/>
            <rFont val="Times New Roman"/>
            <family val="1"/>
          </rPr>
          <t xml:space="preserve"> 7 Cuadraciclos (¢53.802.000)</t>
        </r>
        <r>
          <rPr>
            <sz val="14"/>
            <color indexed="8"/>
            <rFont val="Times New Roman"/>
            <family val="1"/>
          </rPr>
          <t xml:space="preserve"> 
Las características en los caminos, la topografía que debe abarcar el personal destacado en funciones de investigación, de algunas dependencias policiales regionales, entre otros factores, obliga a que trabajos propios de seguimiento, vigilancia, entre otros, necesariamente requieran de este tipo de unidades y no sólo a nivel regional, sino también en ciertas áreas del Area Metropolitana.  Lo cual complica al día de hoy llevar a cabo una logística adecuada que permita coordinar en los sitios del suceso o bien los puntos en donde se llevarían a cabo operativos de investigación, el tipo de tareas propias de sus labores, de allí que dado el costo de oportunidad, al contar con este tipo de recursos en contraposición con las afectaciones que limitan el desarrollo adecuado de las tareas, motivan que se invierta el monto señalado en la cantidad de cuadraciclos detallada. 
</t>
        </r>
        <r>
          <rPr>
            <b/>
            <sz val="14"/>
            <color indexed="8"/>
            <rFont val="Times New Roman"/>
            <family val="1"/>
          </rPr>
          <t xml:space="preserve"> 62 Motocicletas  (¢180.173.771)
</t>
        </r>
        <r>
          <rPr>
            <sz val="14"/>
            <color indexed="8"/>
            <rFont val="Times New Roman"/>
            <family val="1"/>
          </rPr>
          <t xml:space="preserve">En términos generales, la motocicleta resulta ser uno de los medios de transporte más versátiles, confiables y prácticos para la ejecución de tareas propias en el seguimiento, monitoreo, la vigilancia y la protección, que llevan a cabo los funcionarios de este Organismo destacados en labores de investigación y protección. Por lo que este tipo de recurso se distribuiría principalmente entre dependencias regionales que durante años, mantienen pendiente de que se les atienda este tipo de requerimiento, así como aquellas dependencias que igualmente ofrecen sus servicios especializados a nivel institucional y que al día de hoy, necesitan del reforzamiento en cuanto a la disponibilidad de este tipo de recursos para facilitar la logística necesaria en el desarrollo de los distintos operativos que llevan a cabo.
</t>
        </r>
        <r>
          <rPr>
            <b/>
            <sz val="14"/>
            <color indexed="8"/>
            <rFont val="Times New Roman"/>
            <family val="1"/>
          </rPr>
          <t>7 vehículos  (¢179.340.000) Todo Terreno</t>
        </r>
        <r>
          <rPr>
            <sz val="14"/>
            <color indexed="8"/>
            <rFont val="Times New Roman"/>
            <family val="1"/>
          </rPr>
          <t xml:space="preserve">.
Por las características de este tipo de vehículos, en cuanto a la cantidad de pasajeros y su diseño, es factible que trabajos especiales de investigación no se comprometan por el reconocimiento previo de las unidades como propias de este Organismo, aspecto muy común al realizar trabajos operativos y con los que debe lidiar el personal policial. Por lo que este tipo de vehículos podría pasar desapercibido con mayor facilidad, además que por las características de ciertos caminos difíciles y la topografía de algunas zonas del país bajo la competencia territorial de las distintas dependencias policiales regionales fuera del Area Metropolitana, resulta adecuado el contar con este tipo de vehículos para facilitar el desarrollo de los trabajos especiales que llevarían a cabo las dependencias a las que se les asignaría estas unidades.
</t>
        </r>
        <r>
          <rPr>
            <b/>
            <sz val="14"/>
            <color indexed="8"/>
            <rFont val="Times New Roman"/>
            <family val="1"/>
          </rPr>
          <t xml:space="preserve"> 1 Express Van  (¢57.146.077) 
</t>
        </r>
        <r>
          <rPr>
            <sz val="14"/>
            <color indexed="8"/>
            <rFont val="Times New Roman"/>
            <family val="1"/>
          </rPr>
          <t xml:space="preserve">El Servicio Especial de Respuesta Táctica de este Organismo, requiere de este vehículo en razón del planeamiento estratégico que se lleva a cabo a partir de la naturaleza del tipo de trabajo que realizan, como por ejemplo escoltas, vigilancias, giras de preparación preliminar para operativos tácticos, entre otros. Este tipo de labores implica el traslado de equipo y personal, de los cuales la Unidad administra en cantidades importantes, por lo que los preparativos previos a la concreción del operativo necesariamente exige la movilización oportuna y en el menor tiempo posible, lo que implica en primer lugar ser autosuficientes en la coordinación considerando incluso por aspectos de discreción y confidencialidad, por lo que no es conveniente gestionar el préstamo de este tipo de vehículos a otras entidades, siendo así que con su adquisición se solventa esta importante necesidad.
</t>
        </r>
        <r>
          <rPr>
            <b/>
            <sz val="14"/>
            <color indexed="8"/>
            <rFont val="Times New Roman"/>
            <family val="1"/>
          </rPr>
          <t xml:space="preserve"> 3 vehículo (¢171.438.232) (Para traslado de Privados de Libertad)
</t>
        </r>
        <r>
          <rPr>
            <sz val="14"/>
            <color indexed="8"/>
            <rFont val="Times New Roman"/>
            <family val="1"/>
          </rPr>
          <t xml:space="preserve">Para fortalecer la flotilla destacada en este tipo de servicio a nivel de mantener el respaldo necesarios para garantizar los mejores tiempos de respuesta posibles y condiciones óptimas para atender los servicios solicitados por las autoridades competentes dentro y fuera del Área Metropolitana, es entonces que se plantea la solicitud de este tipo de unidades. De igual manera, el contar con la cantidad óptima de unidades permite que rubros tales como: horas extra, viáticos y en general la disponibilidad de los equipos de trabajo, sean aprovechados de la mejor manera, maximizando no sólo su aprovechamiento sino también, administrando el costo de oportunidad para llevar a cabo los servicios requeridos.
</t>
        </r>
        <r>
          <rPr>
            <b/>
            <sz val="14"/>
            <color indexed="8"/>
            <rFont val="Times New Roman"/>
            <family val="1"/>
          </rPr>
          <t xml:space="preserve">
Compra de 1 camión 4,5 Toneladas  (¢32,025,000)
</t>
        </r>
        <r>
          <rPr>
            <sz val="14"/>
            <color indexed="8"/>
            <rFont val="Times New Roman"/>
            <family val="1"/>
          </rPr>
          <t>Este camión se requiere debido a que la Unidad de Antecedentes tiene proyectado acondicionarlo con tecnologías que ya tienen disponibles para efectuar vigilancias electrónicas e incluso como un centro de mando móvil para la gran cantidad de trabajos que llevan a cabo como parte de los operativos policiales en coordinación con las demás oficinas de la Policía Judicial que requieren de sus servicios.</t>
        </r>
      </text>
    </comment>
    <comment ref="L124" authorId="0">
      <text>
        <r>
          <rPr>
            <sz val="9"/>
            <color indexed="8"/>
            <rFont val="Tahoma"/>
            <family val="2"/>
          </rPr>
          <t xml:space="preserve">Se solicita esta sustitución  debido a que mediante  oficio7980-DE-2013, la Dirección Ejecutiva no autorizó la reparación de este vehículo por superar el 50% su costo respecto al precio de adquisición y del valor de mercado.
</t>
        </r>
      </text>
    </comment>
    <comment ref="C130" authorId="0">
      <text>
        <r>
          <rPr>
            <b/>
            <sz val="9"/>
            <color indexed="8"/>
            <rFont val="Tahoma"/>
            <family val="2"/>
          </rPr>
          <t xml:space="preserve">gchinchillas:
</t>
        </r>
        <r>
          <rPr>
            <sz val="9"/>
            <color indexed="8"/>
            <rFont val="Tahoma"/>
            <family val="2"/>
          </rPr>
          <t xml:space="preserve">cambio con limón 20-08-2015
</t>
        </r>
      </text>
    </comment>
    <comment ref="G131" authorId="0">
      <text>
        <r>
          <rPr>
            <b/>
            <sz val="10"/>
            <color indexed="8"/>
            <rFont val="Tahoma"/>
            <family val="2"/>
          </rPr>
          <t xml:space="preserve">ST002:
</t>
        </r>
        <r>
          <rPr>
            <sz val="10"/>
            <color indexed="8"/>
            <rFont val="Tahoma"/>
            <family val="2"/>
          </rPr>
          <t xml:space="preserve">con localizador a partir del 15-06-2010
</t>
        </r>
      </text>
    </comment>
    <comment ref="L146" authorId="0">
      <text>
        <r>
          <rPr>
            <sz val="11"/>
            <color indexed="8"/>
            <rFont val="Arial"/>
            <family val="2"/>
          </rPr>
          <t xml:space="preserve">Se solicita la sustitución  debido a  que mediante  oficio 4768-DE-2015, la Dirección Ejecutiva decretó perdida total  al vehículo placas PJ 23. </t>
        </r>
      </text>
    </comment>
    <comment ref="L148" authorId="0">
      <text>
        <r>
          <rPr>
            <sz val="11"/>
            <color indexed="8"/>
            <rFont val="Arial"/>
            <family val="2"/>
          </rPr>
          <t xml:space="preserve">Se solicita esta sustitución  debido a  que mediante  oficio 8679-DE-2014, la Dirección Ejecutiva no autorizó la reparación de este vehículo por superar el 50% su costo respecto al precio de adquisición y del valor de mercado.
</t>
        </r>
        <r>
          <rPr>
            <sz val="9"/>
            <color indexed="8"/>
            <rFont val="Tahoma"/>
            <family val="2"/>
          </rPr>
          <t xml:space="preserve">
</t>
        </r>
      </text>
    </comment>
    <comment ref="L156" authorId="0">
      <text>
        <r>
          <rPr>
            <sz val="11"/>
            <color indexed="8"/>
            <rFont val="Arial"/>
            <family val="2"/>
          </rPr>
          <t xml:space="preserve">Se solicita esta sustitución  debido a  que mediante  oficio 3562-DE-2015, la Dirección Ejecutiva no autorizó la reparación de este vehículo por superar el 50% su costo respecto al precio de adquisición y del valor de mercado.
</t>
        </r>
        <r>
          <rPr>
            <sz val="9"/>
            <color indexed="8"/>
            <rFont val="Tahoma"/>
            <family val="2"/>
          </rPr>
          <t xml:space="preserve">
</t>
        </r>
      </text>
    </comment>
    <comment ref="L166" authorId="0">
      <text>
        <r>
          <rPr>
            <sz val="11"/>
            <color indexed="8"/>
            <rFont val="Arial"/>
            <family val="2"/>
          </rPr>
          <t xml:space="preserve">Se solicita esta sustitución  debido a  que mediante  oficio5563-DE-2014, la Dirección Ejecutiva no autorizó la reparación de este vehículo por superar el 50% su costo respecto al precio de adquisición y del valor de mercado.
</t>
        </r>
        <r>
          <rPr>
            <sz val="9"/>
            <color indexed="8"/>
            <rFont val="Tahoma"/>
            <family val="2"/>
          </rPr>
          <t xml:space="preserve">
</t>
        </r>
      </text>
    </comment>
    <comment ref="L167" authorId="0">
      <text>
        <r>
          <rPr>
            <sz val="11"/>
            <color indexed="8"/>
            <rFont val="Arial"/>
            <family val="2"/>
          </rPr>
          <t xml:space="preserve">Se solicita esta sustitución  debido a  que mediante  oficio 1472-DE-2014, la Dirección Ejecutiva no autorizó la reparación de este vehículo por superar el 50% su costo respecto al precio de adquisición y del valor de mercado.
</t>
        </r>
        <r>
          <rPr>
            <sz val="9"/>
            <color indexed="8"/>
            <rFont val="Tahoma"/>
            <family val="2"/>
          </rPr>
          <t xml:space="preserve">
</t>
        </r>
      </text>
    </comment>
    <comment ref="L168" authorId="0">
      <text>
        <r>
          <rPr>
            <sz val="11"/>
            <color indexed="8"/>
            <rFont val="Arial"/>
            <family val="2"/>
          </rPr>
          <t xml:space="preserve">Se solicita esta sustitución  debido a  que mediante  oficio 9178-DE-2014, la Dirección Ejecutiva no autorizó la reparación de este vehículo por superar el 50% su costo respecto al precio de adquisición y del valor de mercado.
</t>
        </r>
        <r>
          <rPr>
            <sz val="9"/>
            <color indexed="8"/>
            <rFont val="Tahoma"/>
            <family val="2"/>
          </rPr>
          <t xml:space="preserve">
</t>
        </r>
      </text>
    </comment>
    <comment ref="L169" authorId="0">
      <text>
        <r>
          <rPr>
            <sz val="11"/>
            <color indexed="8"/>
            <rFont val="Arial"/>
            <family val="2"/>
          </rPr>
          <t xml:space="preserve">Se solicita esta sustitución  debido a  que mediante  oficio 9486-DE-2014, la Dirección Ejecutiva no autorizó la reparación de este vehículo por superar el 50% su costo respecto al precio de adquisición y del valor de mercado.
</t>
        </r>
        <r>
          <rPr>
            <sz val="9"/>
            <color indexed="8"/>
            <rFont val="Tahoma"/>
            <family val="2"/>
          </rPr>
          <t xml:space="preserve">
</t>
        </r>
      </text>
    </comment>
    <comment ref="L177" authorId="0">
      <text>
        <r>
          <rPr>
            <sz val="10"/>
            <color indexed="8"/>
            <rFont val="Arial"/>
            <family val="2"/>
          </rPr>
          <t>Se requiere de la reposición de este vehículo debido a que los p</t>
        </r>
        <r>
          <rPr>
            <sz val="10"/>
            <color indexed="8"/>
            <rFont val="Tahoma"/>
            <family val="2"/>
          </rPr>
          <t xml:space="preserve">eritos del Departamento de Proveeduría  recomendaron declararlo como pérdida total, debido que  al momento de realizarle una reparación en un taller externo ( 2012)  le cortaron el chasis. A raíz de esta valoración se tiene un juicio para que el Taller Externo pague el vehículo completo; sin embargo, es urgente su reposición. 
</t>
        </r>
      </text>
    </comment>
    <comment ref="L190" authorId="0">
      <text>
        <r>
          <rPr>
            <sz val="11"/>
            <color indexed="8"/>
            <rFont val="Arial"/>
            <family val="2"/>
          </rPr>
          <t xml:space="preserve">Se solicita esta sustitución  debido a  que mediante  oficio 12391-DE-2014, la Dirección Ejecutiva no autorizó la reparación de este vehículo por superar el 50% su costo respecto al precio de adquisición y del valor de mercado.
</t>
        </r>
        <r>
          <rPr>
            <sz val="9"/>
            <color indexed="8"/>
            <rFont val="Tahoma"/>
            <family val="2"/>
          </rPr>
          <t xml:space="preserve">
</t>
        </r>
      </text>
    </comment>
    <comment ref="L223" authorId="0">
      <text>
        <r>
          <rPr>
            <sz val="11"/>
            <color indexed="8"/>
            <rFont val="Arial"/>
            <family val="2"/>
          </rPr>
          <t xml:space="preserve">Se solicita esta sustitución  debido a  que mediante  oficio 4138-DE-2014, la Dirección Ejecutiva no autorizó la reparación de este vehículo por superar el 50% su costo respecto al precio de adquisición y del valor de mercado.
</t>
        </r>
        <r>
          <rPr>
            <sz val="9"/>
            <color indexed="8"/>
            <rFont val="Tahoma"/>
            <family val="2"/>
          </rPr>
          <t xml:space="preserve">
</t>
        </r>
      </text>
    </comment>
    <comment ref="L224" authorId="0">
      <text>
        <r>
          <rPr>
            <sz val="11"/>
            <color indexed="8"/>
            <rFont val="Arial"/>
            <family val="2"/>
          </rPr>
          <t xml:space="preserve">Se solicita esta sustitución  debido a  que mediante  oficio 9796-DE-2014, la Dirección Ejecutiva no autorizó la reparación de este vehículo por superar el 50% su costo respecto al precio de adquisición y del valor de mercado.
</t>
        </r>
        <r>
          <rPr>
            <sz val="9"/>
            <color indexed="8"/>
            <rFont val="Tahoma"/>
            <family val="2"/>
          </rPr>
          <t xml:space="preserve">
</t>
        </r>
      </text>
    </comment>
    <comment ref="L226" authorId="0">
      <text>
        <r>
          <rPr>
            <sz val="11"/>
            <color indexed="8"/>
            <rFont val="Arial"/>
            <family val="2"/>
          </rPr>
          <t xml:space="preserve">Se solicita la sustitución  debido a  que mediante  oficio 4768-DE-2015, la Dirección Ejecutiva decretó perdida total  al vehículo placas PJ 344. </t>
        </r>
      </text>
    </comment>
    <comment ref="L227" authorId="0">
      <text>
        <r>
          <rPr>
            <sz val="11"/>
            <color indexed="8"/>
            <rFont val="Arial"/>
            <family val="2"/>
          </rPr>
          <t xml:space="preserve">Se solicita  sustitución de la Motocicleta PJ 502, debido que mediante correo del 7 de dic. Del 2012, el Lic. Wilberth Kitt, informo a la Unidad de Transportes del O.I.J.  que se declaró como perdida total ya sea para donar partes a instituciones o proceder a su destrucción total. </t>
        </r>
      </text>
    </comment>
    <comment ref="L230" authorId="0">
      <text>
        <r>
          <rPr>
            <sz val="11"/>
            <color indexed="8"/>
            <rFont val="Arial"/>
            <family val="2"/>
          </rPr>
          <t xml:space="preserve">Este vehículo  se requieren para  atender las multiples funciones asignadas a esta oficina.
</t>
        </r>
      </text>
    </comment>
    <comment ref="L231" authorId="0">
      <text>
        <r>
          <rPr>
            <sz val="11"/>
            <color indexed="8"/>
            <rFont val="Arial"/>
            <family val="2"/>
          </rPr>
          <t xml:space="preserve">Este vehículo  se requieren para  atender las multiples funciones asignadas a esta oficina.
</t>
        </r>
      </text>
    </comment>
    <comment ref="L232" authorId="0">
      <text>
        <r>
          <rPr>
            <sz val="11"/>
            <color indexed="8"/>
            <rFont val="Arial"/>
            <family val="2"/>
          </rPr>
          <t xml:space="preserve">Esta unidad se requiere para atender las  cargas de trabajo, reforzar la prestación del servicio cuando algún vehículo queda fuera de servicio, ya sea por colisión, defectos mecánicos o bien un préstamo a otra oficina.
</t>
        </r>
        <r>
          <rPr>
            <sz val="9"/>
            <color indexed="8"/>
            <rFont val="Tahoma"/>
            <family val="2"/>
          </rPr>
          <t xml:space="preserve">
</t>
        </r>
      </text>
    </comment>
    <comment ref="L233" authorId="0">
      <text>
        <r>
          <rPr>
            <sz val="11"/>
            <color indexed="8"/>
            <rFont val="Arial"/>
            <family val="2"/>
          </rPr>
          <t xml:space="preserve">Estas unidades se requiere para atender las  cargas de trabajo, reforzar la prestación del servicio cuando algún vehículo queda fuera de servicio, ya sea por colisión, defectos mecánicos o bien un préstamo a otra oficina.
</t>
        </r>
        <r>
          <rPr>
            <sz val="9"/>
            <color indexed="8"/>
            <rFont val="Tahoma"/>
            <family val="2"/>
          </rPr>
          <t xml:space="preserve">
</t>
        </r>
      </text>
    </comment>
    <comment ref="L234" authorId="0">
      <text>
        <r>
          <rPr>
            <sz val="14"/>
            <color indexed="8"/>
            <rFont val="Times New Roman"/>
            <family val="1"/>
          </rPr>
          <t xml:space="preserve">El Presupuesto de Vehículos para el </t>
        </r>
        <r>
          <rPr>
            <b/>
            <u val="single"/>
            <sz val="14"/>
            <color indexed="8"/>
            <rFont val="Times New Roman"/>
            <family val="1"/>
          </rPr>
          <t>Programa 929,</t>
        </r>
        <r>
          <rPr>
            <sz val="14"/>
            <color indexed="8"/>
            <rFont val="Times New Roman"/>
            <family val="1"/>
          </rPr>
          <t xml:space="preserve">  "Ministerio Público",  asciende a  </t>
        </r>
        <r>
          <rPr>
            <b/>
            <sz val="14"/>
            <color indexed="8"/>
            <rFont val="Times New Roman"/>
            <family val="1"/>
          </rPr>
          <t>¢407,568,336,</t>
        </r>
        <r>
          <rPr>
            <sz val="14"/>
            <color indexed="8"/>
            <rFont val="Times New Roman"/>
            <family val="1"/>
          </rPr>
          <t xml:space="preserve"> el cual muestra  un crecimiento del</t>
        </r>
        <r>
          <rPr>
            <b/>
            <sz val="14"/>
            <color indexed="8"/>
            <rFont val="Times New Roman"/>
            <family val="1"/>
          </rPr>
          <t xml:space="preserve"> 170%</t>
        </r>
        <r>
          <rPr>
            <sz val="14"/>
            <color indexed="8"/>
            <rFont val="Times New Roman"/>
            <family val="1"/>
          </rPr>
          <t xml:space="preserve">, en relación con el monto aprobado para el 2016,  y en términos absolutos de </t>
        </r>
        <r>
          <rPr>
            <b/>
            <sz val="14"/>
            <color indexed="8"/>
            <rFont val="Times New Roman"/>
            <family val="1"/>
          </rPr>
          <t>¢167,778,444.</t>
        </r>
        <r>
          <rPr>
            <sz val="14"/>
            <color indexed="8"/>
            <rFont val="Times New Roman"/>
            <family val="1"/>
          </rPr>
          <t xml:space="preserve">   
Este presupuesto lo conforman la solicitud  de 16 vehículos, 1 sustitucion y 15 vehículos de primer ingreso, según detalle: 
</t>
        </r>
        <r>
          <rPr>
            <b/>
            <sz val="14"/>
            <color indexed="8"/>
            <rFont val="Times New Roman"/>
            <family val="1"/>
          </rPr>
          <t xml:space="preserve">10 solicitudes de  vehículo por: ¢272,436,585
</t>
        </r>
        <r>
          <rPr>
            <sz val="14"/>
            <color indexed="8"/>
            <rFont val="Times New Roman"/>
            <family val="1"/>
          </rPr>
          <t xml:space="preserve">Cantidad         Tipo Vehículo                                                       Monto 
08                   Pick-up por                                                            ¢ 239,687,820
01                    Remolque                                                                        723,765 
01                    Camión de 4,5 toneladas                                               32,025,000                             
</t>
        </r>
        <r>
          <rPr>
            <b/>
            <sz val="14"/>
            <color indexed="8"/>
            <rFont val="Times New Roman"/>
            <family val="1"/>
          </rPr>
          <t xml:space="preserve">
06 Sustitución de vehículo por:           ¢135,131,751
Cantidad         Tipo Vehículo                                                         Monto 
</t>
        </r>
        <r>
          <rPr>
            <sz val="14"/>
            <color indexed="8"/>
            <rFont val="Times New Roman"/>
            <family val="1"/>
          </rPr>
          <t xml:space="preserve">01                   Vehículo Tipo Rural  (año 2006)                            ¢  17,015,004
05                   Vehículos  Pick Up  (año 2008)                                 118,116,747 
</t>
        </r>
        <r>
          <rPr>
            <u val="single"/>
            <sz val="14"/>
            <color indexed="8"/>
            <rFont val="Times New Roman"/>
            <family val="1"/>
          </rPr>
          <t xml:space="preserve">
</t>
        </r>
        <r>
          <rPr>
            <sz val="14"/>
            <color indexed="8"/>
            <rFont val="Times New Roman"/>
            <family val="1"/>
          </rPr>
          <t xml:space="preserve">
En cuanto a las sustituciones de vehículos se verificó que las mismas cumplan con los seis años establecidos en las  Directrices Técnicas para la Formulación del Anteproyecto de Presupuesto del 2017, aprobadas por el  Consejo Superior, sesión Nº 104-15 del 26 de noviembre de 2015, artículo LXXXIII.
En cuanto a las sustituciones de vehículos se verificó que las mismas cumplan con los seis años establecidos en las  Directrices Técnicas para la Formulación del Anteproyecto de Presupuesto del 2017, aprobadas por el  Consejo Superior, sesión Nº 104-15 del 26 de noviembre de 2015, artículo LXXXIII.
</t>
        </r>
      </text>
    </comment>
    <comment ref="L241" authorId="0">
      <text>
        <r>
          <rPr>
            <sz val="11"/>
            <color indexed="8"/>
            <rFont val="Arial"/>
            <family val="2"/>
          </rPr>
          <t xml:space="preserve"> Es indisponsable dotar a está  oficina de este recurso para el traslado de evidencias al Depósito de Objetos y al Arsenal, ubicación de testigos, allanamientos y el traslado de los Fiscales a  múltiples diligencias judiciales  que se llevan a cabo en zonas  alejadas. </t>
        </r>
      </text>
    </comment>
    <comment ref="L242" authorId="0">
      <text>
        <r>
          <rPr>
            <sz val="12"/>
            <color indexed="8"/>
            <rFont val="Arial"/>
            <family val="2"/>
          </rPr>
          <t xml:space="preserve">El vehículo asignado a esta Fiscalia fue dado de baja por pérdida total, debido a accidente de tránsito ocurrido hace dos años. Por lo tanto la  Fiscalía de Puntarenas requiere de dos vehículos con la finalidad de facilitar las labores de investigación, principalmente por la cantidad de fiscales que hay en el despacho y constante choque de diligencias así como el traslado de evidencias.  </t>
        </r>
      </text>
    </comment>
    <comment ref="L243" authorId="0">
      <text>
        <r>
          <rPr>
            <sz val="12"/>
            <color indexed="8"/>
            <rFont val="Arial"/>
            <family val="2"/>
          </rPr>
          <t xml:space="preserve">Para efectuar labores propias del cargo  tales como: 
Desplazarse a realizar audiencias, Juicios, algunas actividades que involucren, por ejemplo viajes al Depósito, entre otros. 
</t>
        </r>
      </text>
    </comment>
    <comment ref="L244" authorId="0">
      <text>
        <r>
          <rPr>
            <sz val="10"/>
            <color indexed="8"/>
            <rFont val="Arial"/>
            <family val="2"/>
          </rPr>
          <t xml:space="preserve">Para atender los territorios indígenas (Salitre, Ujarrás, Boruca, Térraba, Rey Curré, y Cabragra) zonas que por su naturaleza son de difícil acceso. 
Para facilitar el acceso a la justicia, en cumplimiento  a las Reglas de Brasilia, circulares de la Corte Suprema de Justicia y  Convenio 169 de la OIT,  brindando  una atención prioritaria de personas indígenas que no tienen los medios económicos para trasladarse hasta la fiscalía o bien no cuenta con servicio de bus para el traslado de forma oportuna.  con el fin de facilitar el acceso a la justicia de estas personas. 
Así mismo, se requiere  trasladar  evidencia y otros a la ciudad Judicial en San Joaquín de Flores, Heredia; por otra parte ,  los Fiscales requieren de vehículo para trasladarse de Buenos Aires a Pérez Zeledón (trayecto que se realiza en aprox. 50 minutos en vehículo) a realizar las vistas y debates en el Tribunal de Juicio de Pérez Zeledón, toda vez que en Buenos Aires, no hay Tribunal de Juicio, esto implica que los fiscales de forma continua durante una misma semana deban trasladarse a Pérez Zeledón a realizar vistas o debates,  así como tampoco contamos con vehículos para la realización de este tipo de diligencias, así como cualquier otra que implique el traslado o desplazamiento del fiscal.
</t>
        </r>
      </text>
    </comment>
    <comment ref="L245" authorId="0">
      <text>
        <r>
          <rPr>
            <sz val="11"/>
            <color indexed="8"/>
            <rFont val="Arial"/>
            <family val="2"/>
          </rPr>
          <t xml:space="preserve">La Unidad de Capacitación y Supervisión requiere de un vehículo oficial para la utilización en las capacitaciones regionales, asistencia a las reuniones y sesiones de trabajo de la Escuela Judicial, reuniones con otras oficinas institucionales, otras instituciones gubernamentales, representaciones diplomáticas, Organismos no Gubernamentales. Además se requiere del vehículo para realizar las giras de supervisión a las diferentes fiscalías del país. 
Actualmente la Unidad de Capacitación y Supervisión cuenta con el vehículo placas PJ 3000, tipo Ford Explorer, 4X4, sin embargo es producto de un préstamo  por parte del Instituto Costarricense sobre Drogas (ICD) y que en cualquier momento puede ser solicitado por esa dependencia.  Además, se trata de un vehículo de alto cilindraje, por ende de un mayor consumo de combustible y un mantenimiento muy oneroso para la Institución . </t>
        </r>
      </text>
    </comment>
    <comment ref="L246" authorId="0">
      <text>
        <r>
          <rPr>
            <sz val="10"/>
            <color indexed="8"/>
            <rFont val="Arial"/>
            <family val="2"/>
          </rPr>
          <t xml:space="preserve">Se requiere para ingresar víveres, objetos decomisados, etc, en caminos de difícil acceso, a fin de brindarle auxilio al vehículo.
</t>
        </r>
      </text>
    </comment>
    <comment ref="L247" authorId="0">
      <text>
        <r>
          <rPr>
            <sz val="11"/>
            <color indexed="8"/>
            <rFont val="Arial"/>
            <family val="2"/>
          </rPr>
          <t xml:space="preserve">La Fiscalía de Siquirres no cuenta con un vehículo asignado al despacho, actualmente la labor de transporte lo realiza por medio de un vehículo prestado por la Fiscalía General (PJ-111 sedan); sin embargo, esta  Fiscalia requiere para la realización de sus labores ( labores propias de los investigadores, localización de testigos y ofendidos, entre otros), de un vehículo tipo rural debido a que los caminos de accesos se encuentran en muy mal estado, son  quebrados y tienden a formarse muchas inundaciones. 
Con la adquisición de este vehículo se aspira dar un mejor servicio al usuario. </t>
        </r>
      </text>
    </comment>
    <comment ref="L248" authorId="0">
      <text>
        <r>
          <rPr>
            <sz val="10"/>
            <color indexed="8"/>
            <rFont val="Arial"/>
            <family val="2"/>
          </rPr>
          <t xml:space="preserve">Este vehículo se solicita para: 
</t>
        </r>
        <r>
          <rPr>
            <b/>
            <sz val="10"/>
            <color indexed="8"/>
            <rFont val="Arial"/>
            <family val="2"/>
          </rPr>
          <t>*</t>
        </r>
        <r>
          <rPr>
            <sz val="10"/>
            <color indexed="8"/>
            <rFont val="Arial"/>
            <family val="2"/>
          </rPr>
          <t xml:space="preserve"> Movilizar a los 5 fiscales  a las distintas zonas de competencia territorial, tales como  ( TILARÁN, Abangares y Cañas) en ocasiones  se requiere trasladar a funcionarios a Liberia  para que atienda   juicios, audiencias o reuniones. 
</t>
        </r>
        <r>
          <rPr>
            <b/>
            <sz val="10"/>
            <color indexed="8"/>
            <rFont val="Arial"/>
            <family val="2"/>
          </rPr>
          <t xml:space="preserve">* </t>
        </r>
        <r>
          <rPr>
            <sz val="10"/>
            <color indexed="8"/>
            <rFont val="Arial"/>
            <family val="2"/>
          </rPr>
          <t xml:space="preserve">Para realizar  visitas a los pueblos para capacitar a las comunidades según el PAO en especial a Escuelas y Colegios, así como a las Fuerzas Vivas de las Comunidades y Organizaciones de Empresarios víctimas de la criminalidad ganadera y ambiental, también cuando les corresponde tomar denuncias o testimonios de personas de escasos recursos económicos o por enfermedad.  
</t>
        </r>
        <r>
          <rPr>
            <b/>
            <sz val="10"/>
            <color indexed="8"/>
            <rFont val="Arial"/>
            <family val="2"/>
          </rPr>
          <t xml:space="preserve">* </t>
        </r>
        <r>
          <rPr>
            <sz val="10"/>
            <color indexed="8"/>
            <rFont val="Arial"/>
            <family val="2"/>
          </rPr>
          <t>La  Unidad de Citación, Localización y Presentaciones , requiere  trasladar alguna a  persona o funcionario a efecto de ser contribuir a la  labor como de la Institución, tales como  juicios y audiencias, inspecciones, entre otras.  Labor que se ve imposibilitada al tener que estar dependiendo de la Unidad Administrativa de Liberia y de la Fiscalía de Liberia, para que nos faciliten cuando tenga a disposición algún espacio el cual generalmente no se puede atender con la premura  que se requiere.</t>
        </r>
      </text>
    </comment>
    <comment ref="L249" authorId="0">
      <text>
        <r>
          <rPr>
            <sz val="14"/>
            <color indexed="8"/>
            <rFont val="Times New Roman"/>
            <family val="1"/>
          </rPr>
          <t xml:space="preserve">El Presupuesto de Vehículos para el </t>
        </r>
        <r>
          <rPr>
            <b/>
            <u val="single"/>
            <sz val="14"/>
            <color indexed="8"/>
            <rFont val="Times New Roman"/>
            <family val="1"/>
          </rPr>
          <t>Programa 930,</t>
        </r>
        <r>
          <rPr>
            <sz val="14"/>
            <color indexed="8"/>
            <rFont val="Times New Roman"/>
            <family val="1"/>
          </rPr>
          <t xml:space="preserve">  "Defensa Pública",  asciende a </t>
        </r>
        <r>
          <rPr>
            <b/>
            <sz val="14"/>
            <color indexed="8"/>
            <rFont val="Times New Roman"/>
            <family val="1"/>
          </rPr>
          <t xml:space="preserve"> ¢ 389,846,835, </t>
        </r>
        <r>
          <rPr>
            <sz val="14"/>
            <color indexed="8"/>
            <rFont val="Times New Roman"/>
            <family val="1"/>
          </rPr>
          <t xml:space="preserve"> el cual muestra  un crecimiento del  232%   en relación con el monto aprobado para el 2016 y en térmitos absolutos de ¢221,878,818.
Este presupuesto está conformado por la solicitud  de 15 vehículos de primer ingreso y la sustitución de 1 vehículo, según detalle:   
</t>
        </r>
        <r>
          <rPr>
            <b/>
            <sz val="14"/>
            <color indexed="8"/>
            <rFont val="Times New Roman"/>
            <family val="1"/>
          </rPr>
          <t xml:space="preserve">15 vehículos de primer ingreso por ¢ 366,223,486
</t>
        </r>
        <r>
          <rPr>
            <sz val="14"/>
            <color indexed="8"/>
            <rFont val="Times New Roman"/>
            <family val="1"/>
          </rPr>
          <t xml:space="preserve">
</t>
        </r>
        <r>
          <rPr>
            <b/>
            <sz val="14"/>
            <color indexed="8"/>
            <rFont val="Times New Roman"/>
            <family val="1"/>
          </rPr>
          <t xml:space="preserve">Cantidad                 Tipo Vehículo                           Monto 
</t>
        </r>
        <r>
          <rPr>
            <sz val="14"/>
            <color indexed="8"/>
            <rFont val="Times New Roman"/>
            <family val="1"/>
          </rPr>
          <t>06                           Vehículo Tipo Rural</t>
        </r>
        <r>
          <rPr>
            <b/>
            <vertAlign val="superscript"/>
            <sz val="14"/>
            <color indexed="8"/>
            <rFont val="Times New Roman"/>
            <family val="1"/>
          </rPr>
          <t xml:space="preserve">  </t>
        </r>
        <r>
          <rPr>
            <sz val="14"/>
            <color indexed="8"/>
            <rFont val="Times New Roman"/>
            <family val="1"/>
          </rPr>
          <t xml:space="preserve">                 ¢153,540,024
02                           Vehículo Tipo Sedan </t>
        </r>
        <r>
          <rPr>
            <b/>
            <vertAlign val="superscript"/>
            <sz val="14"/>
            <color indexed="8"/>
            <rFont val="Times New Roman"/>
            <family val="1"/>
          </rPr>
          <t xml:space="preserve">   </t>
        </r>
        <r>
          <rPr>
            <sz val="14"/>
            <color indexed="8"/>
            <rFont val="Times New Roman"/>
            <family val="1"/>
          </rPr>
          <t xml:space="preserve">               ¢  29,182,461     
12                           Vehículo Tipo Rural                   ¢307,080,047 
01                           Vehículo Tipo Pick -UP              ¢  29,960,978   
</t>
        </r>
        <r>
          <rPr>
            <b/>
            <sz val="14"/>
            <color indexed="8"/>
            <rFont val="Times New Roman"/>
            <family val="1"/>
          </rPr>
          <t xml:space="preserve">01 sustitución por la suma de ¢ 23,623,349
 Cantidad                 Tipo Vehículo                                Monto 
</t>
        </r>
        <r>
          <rPr>
            <sz val="14"/>
            <color indexed="8"/>
            <rFont val="Times New Roman"/>
            <family val="1"/>
          </rPr>
          <t xml:space="preserve">       1                     Sust. Vehículo Tipo Rural              ¢ 23,623,349
En cuanto a las sustituciones de vehículos se verificó que las mismas cumplan con los seis años establecidos en las  Directrices Técnicas para la Formulación del Anteproyecto de Presupuesto del 2017, aprobadas por el  Consejo Superior, sesión Nº 104-15 del 26 de noviembre de 2015, artículo LXXXIII.</t>
        </r>
      </text>
    </comment>
    <comment ref="L251" authorId="0">
      <text>
        <r>
          <rPr>
            <sz val="11"/>
            <color indexed="8"/>
            <rFont val="Arial"/>
            <family val="2"/>
          </rPr>
          <t xml:space="preserve">Actualmente la Defensa Pública no cuenta con vehículos para las labores propias de los Defensores Públicos, en las zonas fuera del Primer Circuito Judicial de San José y cabeceras de Provincia. Por lo que, esta solicitud son para ser utilizados de acuerdo a la siguiente distribución: 1 - Pérez Zeledón, 1- Corredores, 1- II Circuito Alajuela (Upala, Guatuso, Los Chiles), 1- Cóbano, 1 Santa Cruz, 1 Bribrí, para realizar las siguientes funciones: 
</t>
        </r>
        <r>
          <rPr>
            <b/>
            <sz val="11"/>
            <color indexed="8"/>
            <rFont val="Arial"/>
            <family val="2"/>
          </rPr>
          <t xml:space="preserve">* </t>
        </r>
        <r>
          <rPr>
            <sz val="11"/>
            <color indexed="8"/>
            <rFont val="Arial"/>
            <family val="2"/>
          </rPr>
          <t xml:space="preserve">Para las labores propias de visita carcelaria, ya que los Defensores deben trasladarse a los distintos centros penitenciarios en todo el país, y a la fecha la Defensa Pública no cuenta con este recurso propio, sino que el servicio es facilitado por los vehículos asignados a las Unidades Administrativas Regionales, y la Sección de Transportes Administrativos en el caso de San José.
</t>
        </r>
        <r>
          <rPr>
            <b/>
            <sz val="11"/>
            <color indexed="8"/>
            <rFont val="Arial"/>
            <family val="2"/>
          </rPr>
          <t xml:space="preserve">* </t>
        </r>
        <r>
          <rPr>
            <sz val="11"/>
            <color indexed="8"/>
            <rFont val="Arial"/>
            <family val="2"/>
          </rPr>
          <t xml:space="preserve">Mejorar la participación del defensor en la atención de la disponibilidad en lugares alejados y de difícil acceso. 
</t>
        </r>
        <r>
          <rPr>
            <b/>
            <sz val="11"/>
            <color indexed="8"/>
            <rFont val="Arial"/>
            <family val="2"/>
          </rPr>
          <t>*</t>
        </r>
        <r>
          <rPr>
            <sz val="11"/>
            <color indexed="8"/>
            <rFont val="Arial"/>
            <family val="2"/>
          </rPr>
          <t xml:space="preserve"> Facilitar la labor investigativa del defensor sobre sus casos.
</t>
        </r>
        <r>
          <rPr>
            <b/>
            <sz val="11"/>
            <color indexed="8"/>
            <rFont val="Arial"/>
            <family val="2"/>
          </rPr>
          <t>*</t>
        </r>
        <r>
          <rPr>
            <sz val="11"/>
            <color indexed="8"/>
            <rFont val="Arial"/>
            <family val="2"/>
          </rPr>
          <t xml:space="preserve"> Facilitar el traslado en las giras de supervisión del Coordinador regionales a otras oficinas. 
</t>
        </r>
      </text>
    </comment>
    <comment ref="L252" authorId="0">
      <text>
        <r>
          <rPr>
            <sz val="10"/>
            <color indexed="8"/>
            <rFont val="Arial"/>
            <family val="2"/>
          </rPr>
          <t xml:space="preserve"> Para atender Contravenciones en  la zona de Acosta y Aserrí.</t>
        </r>
        <r>
          <rPr>
            <sz val="9"/>
            <color indexed="8"/>
            <rFont val="Tahoma"/>
            <family val="2"/>
          </rPr>
          <t xml:space="preserve"> 
</t>
        </r>
      </text>
    </comment>
    <comment ref="L253" authorId="0">
      <text>
        <r>
          <rPr>
            <sz val="11"/>
            <color indexed="8"/>
            <rFont val="Tahoma"/>
            <family val="2"/>
          </rPr>
          <t xml:space="preserve">Éste Vehículo se requiere principalmente para atender visitas carcelarias, ya que hay que estarte desplazando constantemente a los Tribunales de Puntarenas. 
</t>
        </r>
        <r>
          <rPr>
            <sz val="12"/>
            <color indexed="8"/>
            <rFont val="Arial"/>
            <family val="2"/>
          </rPr>
          <t xml:space="preserve">
</t>
        </r>
        <r>
          <rPr>
            <sz val="9"/>
            <color indexed="8"/>
            <rFont val="Tahoma"/>
            <family val="2"/>
          </rPr>
          <t xml:space="preserve">
</t>
        </r>
      </text>
    </comment>
    <comment ref="L254" authorId="0">
      <text>
        <r>
          <rPr>
            <sz val="11"/>
            <color indexed="8"/>
            <rFont val="Arial"/>
            <family val="2"/>
          </rPr>
          <t xml:space="preserve">Este vehículo se solicita para  atender la materia Agraria, lo cual implica el ingreso a caminos y lugares de difícil acceso donde se realizan los juicios y demás diligencias que deben efectuar los Defensores Públicas para el trámite de las respectivas causas.
</t>
        </r>
        <r>
          <rPr>
            <sz val="10"/>
            <color indexed="8"/>
            <rFont val="Arial"/>
            <family val="2"/>
          </rPr>
          <t xml:space="preserve">
</t>
        </r>
      </text>
    </comment>
    <comment ref="L255" authorId="0">
      <text>
        <r>
          <rPr>
            <sz val="11"/>
            <color indexed="8"/>
            <rFont val="Tahoma"/>
            <family val="2"/>
          </rPr>
          <t xml:space="preserve">Este vehículo se requiere para brindar una atención adecuada a los usuarios de las diferentes zonas y cumplir con las  visitas carcelarias. 
La Defensa Pública del II Circuito Judicial de Guanacaste, Sede de Nicoya abarca grandes extensiones por lo que se hace necesario  un Vehículo, para poder abarcar  el área de atención, ya que además de la localidad central se atiende Hojancha, Nandayure, Jicaral y Lepanto. 
Por otra parte se requiere realizar de forma adecuada y programada  los desplazamientos a las diferentes cárceles del país en cumplimiento a lo  señalado por el nuevo protocolo de visitas carcelarias, obligando traslados a Liberia, Puntarenas, San José, Alajuela y demás centros donde envíen a nuestros usuarios, lo que dificulta que se pueda utilizar el vehículo de la administración.  
Además la asignación de este vehículo contribuye a facilitar las  diferentes vistas señaladas en la Sala Tercera y el Tribunal de Casación, en pro de un mejor uso del recurso humano y un mejor servicio al usuario ya que no tiene que ajustar su labor a la disponibilidad del vehículo de la administración.
</t>
        </r>
      </text>
    </comment>
    <comment ref="L256" authorId="0">
      <text>
        <r>
          <rPr>
            <sz val="11"/>
            <color indexed="8"/>
            <rFont val="Arial"/>
            <family val="2"/>
          </rPr>
          <t xml:space="preserve">Para atender las vistas carcelarias y apoyar las visitas que debe realizar el Defensor Agrario   en el desempeño de su labor, las cuales muchas de ellas son en caminos muy estrechos y de difícil acceso.   
</t>
        </r>
      </text>
    </comment>
    <comment ref="L257" authorId="0">
      <text>
        <r>
          <rPr>
            <sz val="11"/>
            <color indexed="8"/>
            <rFont val="Arial"/>
            <family val="2"/>
          </rPr>
          <t xml:space="preserve">La competencia territorial de esta zona es muy extensa y en muchas ocasiones de difícil acceso, por lo que se solicita un vehículo acorde a las necesidades de la zona para que los defensores realizan las visitas carcelarias, entre otros. </t>
        </r>
      </text>
    </comment>
    <comment ref="L258" authorId="0">
      <text>
        <r>
          <rPr>
            <sz val="11"/>
            <color indexed="8"/>
            <rFont val="Arial"/>
            <family val="2"/>
          </rPr>
          <t xml:space="preserve">Este vehículo se requiere para atender las giras de Capacitación que realiza esta Unidad y a su vez poder transportar el equipo y materiales que se requieren para llevar acabo esta labor. </t>
        </r>
        <r>
          <rPr>
            <sz val="10"/>
            <color indexed="8"/>
            <rFont val="Arial"/>
            <family val="2"/>
          </rPr>
          <t xml:space="preserve"> 
</t>
        </r>
      </text>
    </comment>
    <comment ref="L259" authorId="0">
      <text>
        <r>
          <rPr>
            <sz val="10"/>
            <color indexed="8"/>
            <rFont val="Arial"/>
            <family val="2"/>
          </rPr>
          <t>Por poder atender las giras que se realizar a las diferentes oficinas de la Defensa y para el traslado de equipo</t>
        </r>
        <r>
          <rPr>
            <sz val="9"/>
            <color indexed="8"/>
            <rFont val="Tahoma"/>
            <family val="2"/>
          </rPr>
          <t xml:space="preserve">.
</t>
        </r>
      </text>
    </comment>
    <comment ref="L260" authorId="0">
      <text>
        <r>
          <rPr>
            <sz val="10"/>
            <color indexed="8"/>
            <rFont val="Arial"/>
            <family val="2"/>
          </rPr>
          <t xml:space="preserve">La Defensa Pública de esta localidad no cuenta con vehículo para desempeñar sus funciones, hasta la fecha depende de la administración de Puntarenas, lo   implica que se deba trasladar hasta esa localidad a efectos de recoger y dejar el vehículo, lo que no es práctico, si se trata de visitas a San José e incluso a Puntarenas, dado que  se debe regresar a Quepos en autobús. 
Por otra parte encarece el gasto realizando recorridos innecesarios para recoger y dejar el vehículo a Puntarenas. 
</t>
        </r>
      </text>
    </comment>
    <comment ref="L261" authorId="0">
      <text>
        <r>
          <rPr>
            <sz val="14"/>
            <color indexed="8"/>
            <rFont val="Times New Roman"/>
            <family val="1"/>
          </rPr>
          <t xml:space="preserve">El Presupuesto de Vehículos para el </t>
        </r>
        <r>
          <rPr>
            <b/>
            <u val="single"/>
            <sz val="14"/>
            <color indexed="8"/>
            <rFont val="Times New Roman"/>
            <family val="1"/>
          </rPr>
          <t>Programa 950,</t>
        </r>
        <r>
          <rPr>
            <sz val="14"/>
            <color indexed="8"/>
            <rFont val="Times New Roman"/>
            <family val="1"/>
          </rPr>
          <t xml:space="preserve">  "Oficina de Atención y Protección a la Víctima ",  asciende a </t>
        </r>
        <r>
          <rPr>
            <b/>
            <sz val="14"/>
            <color indexed="8"/>
            <rFont val="Times New Roman"/>
            <family val="1"/>
          </rPr>
          <t xml:space="preserve"> ¢149,746,001, </t>
        </r>
        <r>
          <rPr>
            <sz val="14"/>
            <color indexed="8"/>
            <rFont val="Times New Roman"/>
            <family val="1"/>
          </rPr>
          <t xml:space="preserve"> el cual muestra  un crecimiento del  100% en relación con el monto aprobado para el 2016, debido a que para el 2016, éste Programa no solicito vehículos.  
Este presupuesto está conformado por la solicitud  de  5 vehículos de primer ingreso, según detalle:  
</t>
        </r>
        <r>
          <rPr>
            <b/>
            <sz val="14"/>
            <color indexed="8"/>
            <rFont val="Times New Roman"/>
            <family val="1"/>
          </rPr>
          <t xml:space="preserve"> 
05 vehículos de primer ingreso por ¢149,746,001
</t>
        </r>
        <r>
          <rPr>
            <sz val="14"/>
            <color indexed="8"/>
            <rFont val="Times New Roman"/>
            <family val="1"/>
          </rPr>
          <t xml:space="preserve"> </t>
        </r>
        <r>
          <rPr>
            <b/>
            <sz val="14"/>
            <color indexed="8"/>
            <rFont val="Times New Roman"/>
            <family val="1"/>
          </rPr>
          <t xml:space="preserve">Cantidad                       Tipo Vehículo                                         Monto
</t>
        </r>
        <r>
          <rPr>
            <sz val="14"/>
            <color indexed="8"/>
            <rFont val="Times New Roman"/>
            <family val="1"/>
          </rPr>
          <t xml:space="preserve">01                                  Vehículo tipo Microbús                        ¢ 34,648,750
02                                  Vehículo Tipo Fortuner                           55,175,296
02                                  Vehículo Pick-Up 4 x4                            59,921,955
 </t>
        </r>
        <r>
          <rPr>
            <b/>
            <u val="single"/>
            <sz val="14"/>
            <color indexed="8"/>
            <rFont val="Times New Roman"/>
            <family val="1"/>
          </rPr>
          <t xml:space="preserve">Justificación compra de vehículos( Microbús, Pick-Up y Fortuner): 
</t>
        </r>
        <r>
          <rPr>
            <b/>
            <sz val="14"/>
            <color indexed="8"/>
            <rFont val="Times New Roman"/>
            <family val="1"/>
          </rPr>
          <t>1-</t>
        </r>
        <r>
          <rPr>
            <sz val="14"/>
            <color indexed="8"/>
            <rFont val="Times New Roman"/>
            <family val="1"/>
          </rPr>
          <t xml:space="preserve"> Para brindar acceso a la justicia a Personas Adultas Mayores, Menores de Edad, Capacidades diferentes y Pueblos Indígenas, mediante visitas domiciliarias y traslados que por su condición de vulnerabilidad sean requeridas.
</t>
        </r>
      </text>
    </comment>
    <comment ref="L262" authorId="0">
      <text>
        <r>
          <rPr>
            <sz val="11"/>
            <color indexed="8"/>
            <rFont val="Arial"/>
            <family val="2"/>
          </rPr>
          <t xml:space="preserve">Para lograr el cumplimiento de la meta  2.10.3.  del PAO 2018:
"Que al finalizar el 2018, se haya alcanzado 13% el acceso a la justicia a las Personas Adultas Mayores, Menores de Edad, Capacidades diferentes (C/) y Pueblos Indígenas, mediante visitas domiciliarias y traslados que por su condición de vulnerabilidad sean requeridas".
Se solicita que sea Microbus ya que por lo general hay  que transportas a familias que son numerosas. </t>
        </r>
      </text>
    </comment>
    <comment ref="L229" authorId="1">
      <text>
        <r>
          <rPr>
            <sz val="9"/>
            <rFont val="Tahoma"/>
            <family val="0"/>
          </rPr>
          <t xml:space="preserve">Estos vehículos se requieren para destinarlos  para trabajos encubiertos en la Unidad de Vigilancia, seguimiento e investigación de casos de narcotráfico.
</t>
        </r>
      </text>
    </comment>
    <comment ref="L263" authorId="1">
      <text>
        <r>
          <rPr>
            <sz val="10"/>
            <rFont val="Tahoma"/>
            <family val="2"/>
          </rPr>
          <t>Se solicita este tipo de vehículo por el hecho de que es un vehículo que puede aportar mayor seguridad con respecto a un automovil, por la naturaleza de la oficina, sabemos que movilizamos personas que están siendo amenazadas, nuestro deber es protegerlas, partiendo de ello se requiere automotores altos, robustos que otorgue al conductor  reacción en caso de una emergencia, reacción que quizás no se posible ejecutar si se conduce un vehículo sedan.  </t>
        </r>
      </text>
    </comment>
    <comment ref="L264" authorId="1">
      <text>
        <r>
          <rPr>
            <sz val="10"/>
            <rFont val="Tahoma"/>
            <family val="2"/>
          </rPr>
          <t xml:space="preserve">Se solicita este vehículo para ser utilizado en las zonas rurales, la OAPVD cuenta con casos de personas usuarias que habitan en lugares de difícil acceso, zonas montañosas, en dónde se requiere de un vehículo pick up para ingresar.  Aunado a ello los pick up al contar con cajón permiten la carga de ciertas pertenencias de las personas usuarias al momento en que se recomienda la medida extra procesal de reubicación. </t>
        </r>
        <r>
          <rPr>
            <sz val="9"/>
            <rFont val="Tahoma"/>
            <family val="0"/>
          </rPr>
          <t xml:space="preserve">
</t>
        </r>
      </text>
    </comment>
  </commentList>
</comments>
</file>

<file path=xl/comments2.xml><?xml version="1.0" encoding="utf-8"?>
<comments xmlns="http://schemas.openxmlformats.org/spreadsheetml/2006/main">
  <authors>
    <author/>
  </authors>
  <commentList>
    <comment ref="K14" authorId="0">
      <text>
        <r>
          <rPr>
            <sz val="11"/>
            <color indexed="8"/>
            <rFont val="Arial"/>
            <family val="2"/>
          </rPr>
          <t xml:space="preserve">La Placa 1117 corresponde a una Microbús.
La Escuela Judicial esta solicitando sustituir la Microbús placas 1117, por un vehículo Pick Up   4 x 4, esto por cuanto facilita la atención de  las  giras programadas a  zonas alejadas, tales como, Ciudad Nelly, Corredores, Guanacaste, zonas Indígenas, entre otras.
Otro aspecto importante a considerar, es la seguridad y estabilidad que proporciona este tipo de vehículo en zonas tan alejadas, calles estrechas y carreteras en mal estado. 
</t>
        </r>
      </text>
    </comment>
    <comment ref="B62" authorId="0">
      <text>
        <r>
          <rPr>
            <b/>
            <sz val="9"/>
            <color indexed="8"/>
            <rFont val="Tahoma"/>
            <family val="2"/>
          </rPr>
          <t xml:space="preserve">Mag. Jinesta
</t>
        </r>
      </text>
    </comment>
    <comment ref="B64" authorId="0">
      <text>
        <r>
          <rPr>
            <b/>
            <sz val="9"/>
            <color indexed="8"/>
            <rFont val="Tahoma"/>
            <family val="2"/>
          </rPr>
          <t xml:space="preserve">Magistrado Chinchilla 
</t>
        </r>
      </text>
    </comment>
    <comment ref="K100" authorId="0">
      <text>
        <r>
          <rPr>
            <sz val="11"/>
            <color indexed="8"/>
            <rFont val="Arial"/>
            <family val="2"/>
          </rPr>
          <t xml:space="preserve">Se solicita la  la sustitución  debido a que esta moto  no es adecuada para la oficina,  debido a que el consumo de combustible es excesivo; además presenta demasiado deterioro. 
</t>
        </r>
      </text>
    </comment>
    <comment ref="K104" authorId="0">
      <text>
        <r>
          <rPr>
            <sz val="9"/>
            <color indexed="8"/>
            <rFont val="Tahoma"/>
            <family val="2"/>
          </rPr>
          <t xml:space="preserve">Se solicita esta sustitución  debido a que mediante  oficio7980-DE-2013, la Dirección Ejecutiva no autorizó la reparación de este vehículo por superar el 50% su costo respecto al precio de adquisición y del valor de mercado.
</t>
        </r>
      </text>
    </comment>
    <comment ref="B110" authorId="0">
      <text>
        <r>
          <rPr>
            <b/>
            <sz val="9"/>
            <color indexed="8"/>
            <rFont val="Tahoma"/>
            <family val="2"/>
          </rPr>
          <t xml:space="preserve">gchinchillas:
</t>
        </r>
        <r>
          <rPr>
            <sz val="9"/>
            <color indexed="8"/>
            <rFont val="Tahoma"/>
            <family val="2"/>
          </rPr>
          <t xml:space="preserve">cambio con limón 20-08-2015
</t>
        </r>
      </text>
    </comment>
    <comment ref="F111" authorId="0">
      <text>
        <r>
          <rPr>
            <b/>
            <sz val="10"/>
            <color indexed="8"/>
            <rFont val="Tahoma"/>
            <family val="2"/>
          </rPr>
          <t xml:space="preserve">ST002:
</t>
        </r>
        <r>
          <rPr>
            <sz val="10"/>
            <color indexed="8"/>
            <rFont val="Tahoma"/>
            <family val="2"/>
          </rPr>
          <t xml:space="preserve">con localizador a partir del 15-06-2010
</t>
        </r>
      </text>
    </comment>
    <comment ref="K126" authorId="0">
      <text>
        <r>
          <rPr>
            <sz val="11"/>
            <color indexed="8"/>
            <rFont val="Arial"/>
            <family val="2"/>
          </rPr>
          <t xml:space="preserve">Se solicita la sustitución  debido a  que mediante  oficio 4768-DE-2015, la Dirección Ejecutiva decretó perdida total  al vehículo placas PJ 23. </t>
        </r>
      </text>
    </comment>
    <comment ref="K128" authorId="0">
      <text>
        <r>
          <rPr>
            <sz val="11"/>
            <color indexed="8"/>
            <rFont val="Arial"/>
            <family val="2"/>
          </rPr>
          <t xml:space="preserve">Se solicita esta sustitución  debido a  que mediante  oficio 8679-DE-2014, la Dirección Ejecutiva no autorizó la reparación de este vehículo por superar el 50% su costo respecto al precio de adquisición y del valor de mercado.
</t>
        </r>
        <r>
          <rPr>
            <sz val="9"/>
            <color indexed="8"/>
            <rFont val="Tahoma"/>
            <family val="2"/>
          </rPr>
          <t xml:space="preserve">
</t>
        </r>
      </text>
    </comment>
    <comment ref="K136" authorId="0">
      <text>
        <r>
          <rPr>
            <sz val="11"/>
            <color indexed="8"/>
            <rFont val="Arial"/>
            <family val="2"/>
          </rPr>
          <t xml:space="preserve">Se solicita esta sustitución  debido a  que mediante  oficio 3562-DE-2015, la Dirección Ejecutiva no autorizó la reparación de este vehículo por superar el 50% su costo respecto al precio de adquisición y del valor de mercado.
</t>
        </r>
        <r>
          <rPr>
            <sz val="9"/>
            <color indexed="8"/>
            <rFont val="Tahoma"/>
            <family val="2"/>
          </rPr>
          <t xml:space="preserve">
</t>
        </r>
      </text>
    </comment>
    <comment ref="K146" authorId="0">
      <text>
        <r>
          <rPr>
            <sz val="11"/>
            <color indexed="8"/>
            <rFont val="Arial"/>
            <family val="2"/>
          </rPr>
          <t xml:space="preserve">Se solicita esta sustitución  debido a  que mediante  oficio5563-DE-2014, la Dirección Ejecutiva no autorizó la reparación de este vehículo por superar el 50% su costo respecto al precio de adquisición y del valor de mercado.
</t>
        </r>
        <r>
          <rPr>
            <sz val="9"/>
            <color indexed="8"/>
            <rFont val="Tahoma"/>
            <family val="2"/>
          </rPr>
          <t xml:space="preserve">
</t>
        </r>
      </text>
    </comment>
    <comment ref="K147" authorId="0">
      <text>
        <r>
          <rPr>
            <sz val="11"/>
            <color indexed="8"/>
            <rFont val="Arial"/>
            <family val="2"/>
          </rPr>
          <t xml:space="preserve">Se solicita esta sustitución  debido a  que mediante  oficio 1472-DE-2014, la Dirección Ejecutiva no autorizó la reparación de este vehículo por superar el 50% su costo respecto al precio de adquisición y del valor de mercado.
</t>
        </r>
        <r>
          <rPr>
            <sz val="9"/>
            <color indexed="8"/>
            <rFont val="Tahoma"/>
            <family val="2"/>
          </rPr>
          <t xml:space="preserve">
</t>
        </r>
      </text>
    </comment>
    <comment ref="K148" authorId="0">
      <text>
        <r>
          <rPr>
            <sz val="11"/>
            <color indexed="8"/>
            <rFont val="Arial"/>
            <family val="2"/>
          </rPr>
          <t xml:space="preserve">Se solicita esta sustitución  debido a  que mediante  oficio 9178-DE-2014, la Dirección Ejecutiva no autorizó la reparación de este vehículo por superar el 50% su costo respecto al precio de adquisición y del valor de mercado.
</t>
        </r>
        <r>
          <rPr>
            <sz val="9"/>
            <color indexed="8"/>
            <rFont val="Tahoma"/>
            <family val="2"/>
          </rPr>
          <t xml:space="preserve">
</t>
        </r>
      </text>
    </comment>
    <comment ref="K149" authorId="0">
      <text>
        <r>
          <rPr>
            <sz val="11"/>
            <color indexed="8"/>
            <rFont val="Arial"/>
            <family val="2"/>
          </rPr>
          <t xml:space="preserve">Se solicita esta sustitución  debido a  que mediante  oficio 9486-DE-2014, la Dirección Ejecutiva no autorizó la reparación de este vehículo por superar el 50% su costo respecto al precio de adquisición y del valor de mercado.
</t>
        </r>
        <r>
          <rPr>
            <sz val="9"/>
            <color indexed="8"/>
            <rFont val="Tahoma"/>
            <family val="2"/>
          </rPr>
          <t xml:space="preserve">
</t>
        </r>
      </text>
    </comment>
    <comment ref="K157" authorId="0">
      <text>
        <r>
          <rPr>
            <sz val="10"/>
            <color indexed="8"/>
            <rFont val="Arial"/>
            <family val="2"/>
          </rPr>
          <t>Se requiere de la reposición de este vehículo debido a que los p</t>
        </r>
        <r>
          <rPr>
            <sz val="10"/>
            <color indexed="8"/>
            <rFont val="Tahoma"/>
            <family val="2"/>
          </rPr>
          <t xml:space="preserve">eritos del Departamento de Proveeduría  recomendaron declararlo como pérdida total, debido que  al momento de realizarle una reparación en un taller externo ( 2012)  le cortaron el chasis. A raíz de esta valoración se tiene un juicio para que el Taller Externo pague el vehículo completo; sin embargo, es urgente su reposición. 
</t>
        </r>
      </text>
    </comment>
    <comment ref="K170" authorId="0">
      <text>
        <r>
          <rPr>
            <sz val="11"/>
            <color indexed="8"/>
            <rFont val="Arial"/>
            <family val="2"/>
          </rPr>
          <t xml:space="preserve">Se solicita esta sustitución  debido a  que mediante  oficio 12391-DE-2014, la Dirección Ejecutiva no autorizó la reparación de este vehículo por superar el 50% su costo respecto al precio de adquisición y del valor de mercado.
</t>
        </r>
        <r>
          <rPr>
            <sz val="9"/>
            <color indexed="8"/>
            <rFont val="Tahoma"/>
            <family val="2"/>
          </rPr>
          <t xml:space="preserve">
</t>
        </r>
      </text>
    </comment>
    <comment ref="K203" authorId="0">
      <text>
        <r>
          <rPr>
            <sz val="11"/>
            <color indexed="8"/>
            <rFont val="Arial"/>
            <family val="2"/>
          </rPr>
          <t xml:space="preserve">Se solicita esta sustitución  debido a  que mediante  oficio 4138-DE-2014, la Dirección Ejecutiva no autorizó la reparación de este vehículo por superar el 50% su costo respecto al precio de adquisición y del valor de mercado.
</t>
        </r>
        <r>
          <rPr>
            <sz val="9"/>
            <color indexed="8"/>
            <rFont val="Tahoma"/>
            <family val="2"/>
          </rPr>
          <t xml:space="preserve">
</t>
        </r>
      </text>
    </comment>
    <comment ref="K204" authorId="0">
      <text>
        <r>
          <rPr>
            <sz val="11"/>
            <color indexed="8"/>
            <rFont val="Arial"/>
            <family val="2"/>
          </rPr>
          <t xml:space="preserve">Se solicita esta sustitución  debido a  que mediante  oficio 9796-DE-2014, la Dirección Ejecutiva no autorizó la reparación de este vehículo por superar el 50% su costo respecto al precio de adquisición y del valor de mercado.
</t>
        </r>
        <r>
          <rPr>
            <sz val="9"/>
            <color indexed="8"/>
            <rFont val="Tahoma"/>
            <family val="2"/>
          </rPr>
          <t xml:space="preserve">
</t>
        </r>
      </text>
    </comment>
    <comment ref="K206" authorId="0">
      <text>
        <r>
          <rPr>
            <sz val="11"/>
            <color indexed="8"/>
            <rFont val="Arial"/>
            <family val="2"/>
          </rPr>
          <t xml:space="preserve">Se solicita la sustitución  debido a  que mediante  oficio 4768-DE-2015, la Dirección Ejecutiva decretó perdida total  al vehículo placas PJ 344. </t>
        </r>
      </text>
    </comment>
    <comment ref="K207" authorId="0">
      <text>
        <r>
          <rPr>
            <sz val="11"/>
            <color indexed="8"/>
            <rFont val="Arial"/>
            <family val="2"/>
          </rPr>
          <t xml:space="preserve">Se solicita  sustitución de la Motocicleta PJ 502, debido que mediante correo del 7 de dic. Del 2012, el Lic. Wilberth Kitt, informo a la Unidad de Transportes del O.I.J.  que se declaró como perdida total ya sea para donar partes a instituciones o proceder a su destrucción total. </t>
        </r>
      </text>
    </comment>
  </commentList>
</comments>
</file>

<file path=xl/comments3.xml><?xml version="1.0" encoding="utf-8"?>
<comments xmlns="http://schemas.openxmlformats.org/spreadsheetml/2006/main">
  <authors>
    <author/>
  </authors>
  <commentList>
    <comment ref="H8" authorId="0">
      <text>
        <r>
          <rPr>
            <sz val="11"/>
            <color indexed="8"/>
            <rFont val="Arial"/>
            <family val="2"/>
          </rPr>
          <t>Para realizar funciones de citación y notificación en todo el cordón fronterizo de los distritos de Pocosol y Cutrís. El acceso terrestre a estos lugares es imposible en motocicleta por las condiciones de los caminos.</t>
        </r>
      </text>
    </comment>
    <comment ref="H10" authorId="0">
      <text>
        <r>
          <rPr>
            <sz val="11"/>
            <color indexed="8"/>
            <rFont val="Arial"/>
            <family val="2"/>
          </rPr>
          <t xml:space="preserve">Se requiere contar  con una unicidad  más, para cubrir el territorio desde  La Cruz,  Frontera  Norte,  hasta  Abangares; a su vez trasladar obreros, informáticos, atender  urgencias  en caso de  seguimientos  de  Violencia Doméstica  en Adultos Mayores o  con Trabajo Social  en casos de riesgo. 
Este año ingresó un nuevo equipo de justicia restaurativa a la cual también hay que brindarle apoyo en el desarrollo de sus labores. </t>
        </r>
      </text>
    </comment>
    <comment ref="H12" authorId="0">
      <text>
        <r>
          <rPr>
            <sz val="12"/>
            <color indexed="8"/>
            <rFont val="Arial"/>
            <family val="2"/>
          </rPr>
          <t xml:space="preserve">Este vehículo lo solicita la  Oficina Trabajo Social II Circ. Jud. Guanacaste, para atender las siguientes necesidades: 
    </t>
        </r>
        <r>
          <rPr>
            <b/>
            <sz val="12"/>
            <color indexed="8"/>
            <rFont val="Arial"/>
            <family val="2"/>
          </rPr>
          <t xml:space="preserve"> 1) </t>
        </r>
        <r>
          <rPr>
            <sz val="12"/>
            <color indexed="8"/>
            <rFont val="Arial"/>
            <family val="2"/>
          </rPr>
          <t xml:space="preserve"> El servicio de Psicológico e Interdisciplinario conformado por  6 profesionales.
   </t>
        </r>
        <r>
          <rPr>
            <b/>
            <sz val="12"/>
            <color indexed="8"/>
            <rFont val="Arial"/>
            <family val="2"/>
          </rPr>
          <t xml:space="preserve">   2)</t>
        </r>
        <r>
          <rPr>
            <sz val="12"/>
            <color indexed="8"/>
            <rFont val="Arial"/>
            <family val="2"/>
          </rPr>
          <t xml:space="preserve">   Para realizar la valoración pericial a domicilio que se presta a  adultos mayores,  y población con discapacidad.
    </t>
        </r>
        <r>
          <rPr>
            <b/>
            <sz val="12"/>
            <color indexed="8"/>
            <rFont val="Arial"/>
            <family val="2"/>
          </rPr>
          <t xml:space="preserve">  3)</t>
        </r>
        <r>
          <rPr>
            <sz val="12"/>
            <color indexed="8"/>
            <rFont val="Arial"/>
            <family val="2"/>
          </rPr>
          <t xml:space="preserve"> Para realizar las valorizaciones a domicilio para evidenciar problemas de infraestructura, velar por la seguridad y verificar si tienen acceso a servicio de comunicación en caso de presentarse alguna emergencia de  violencia domestica,  entre otras. 
     </t>
        </r>
        <r>
          <rPr>
            <b/>
            <sz val="12"/>
            <color indexed="8"/>
            <rFont val="Arial"/>
            <family val="2"/>
          </rPr>
          <t xml:space="preserve">  4)</t>
        </r>
        <r>
          <rPr>
            <sz val="12"/>
            <color indexed="8"/>
            <rFont val="Arial"/>
            <family val="2"/>
          </rPr>
          <t xml:space="preserve"> Para atender el procesos de Pensiones de Régimen Contributivo, realizar todo el estudio para la justificación del porque se esta solicitando la pensión.
 Por lo antes indicado es de suma importancia la adquisición de un vehículo asignado a este despacho, dado que con los tres vehículos que cuenta la administración en muy difícil realizar todas las diligencias que presentan  en el Circuito, la cual  atiende las necesidades de transporte de  16 despachos más Tribunales  y la  periferia de Hojancha, Nandayure y Jicaral. Además se  atienden solicitudes de los despachos compartidos entre Nicoya y Santa Cruz, tales como El Tribunal Penal, Defensa Civil de la Victima, Salud Ocupacional, Oficina de Conciliaciones.   
</t>
        </r>
        <r>
          <rPr>
            <sz val="11"/>
            <color indexed="8"/>
            <rFont val="Arial"/>
            <family val="2"/>
          </rPr>
          <t xml:space="preserve">
</t>
        </r>
        <r>
          <rPr>
            <sz val="9"/>
            <color indexed="8"/>
            <rFont val="Tahoma"/>
            <family val="2"/>
          </rPr>
          <t xml:space="preserve">
</t>
        </r>
      </text>
    </comment>
    <comment ref="H14" authorId="0">
      <text>
        <r>
          <rPr>
            <sz val="12"/>
            <rFont val="Arial"/>
            <family val="2"/>
          </rPr>
          <t xml:space="preserve"> En el </t>
        </r>
        <r>
          <rPr>
            <b/>
            <sz val="12"/>
            <color indexed="8"/>
            <rFont val="Arial"/>
            <family val="2"/>
          </rPr>
          <t>Juzgado Penal de Buenos Aires</t>
        </r>
        <r>
          <rPr>
            <sz val="12"/>
            <rFont val="Arial"/>
            <family val="2"/>
          </rPr>
          <t xml:space="preserve"> se cuenta con una  plaza de Comunicador Judicial </t>
        </r>
        <r>
          <rPr>
            <b/>
            <sz val="12"/>
            <color indexed="8"/>
            <rFont val="Arial"/>
            <family val="2"/>
          </rPr>
          <t xml:space="preserve"> </t>
        </r>
        <r>
          <rPr>
            <sz val="12"/>
            <color indexed="8"/>
            <rFont val="Arial"/>
            <family val="2"/>
          </rPr>
          <t>y se requiere  este vehículo para atender  las necesidades en la zona indígena, donde lo</t>
        </r>
        <r>
          <rPr>
            <sz val="12"/>
            <color indexed="8"/>
            <rFont val="Arial"/>
            <family val="2"/>
          </rPr>
          <t>s lugares, barrios y demás zonas son muy extensos y de dificil acceso. Además se realizan gestiones de la Contraloría de Servicios de Pérez Zeledón, al Consejo de Administración y la Administración Regional.</t>
        </r>
      </text>
    </comment>
    <comment ref="H15" authorId="0">
      <text>
        <r>
          <rPr>
            <sz val="12"/>
            <rFont val="Arial"/>
            <family val="2"/>
          </rPr>
          <t xml:space="preserve">Modernización de la gestión Judicial y Gestión del Recurso Humano. Se cuenta con la plaza de Comunicador Judicial en el </t>
        </r>
        <r>
          <rPr>
            <b/>
            <sz val="12"/>
            <color indexed="8"/>
            <rFont val="Arial"/>
            <family val="2"/>
          </rPr>
          <t xml:space="preserve">Juzgado Contravencional y Menor Cuantía de Buenos Aires. </t>
        </r>
        <r>
          <rPr>
            <sz val="12"/>
            <color indexed="8"/>
            <rFont val="Arial"/>
            <family val="2"/>
          </rPr>
          <t>Para cubrir necesidades en</t>
        </r>
        <r>
          <rPr>
            <b/>
            <sz val="12"/>
            <color indexed="8"/>
            <rFont val="Arial"/>
            <family val="2"/>
          </rPr>
          <t xml:space="preserve"> </t>
        </r>
        <r>
          <rPr>
            <sz val="12"/>
            <color indexed="8"/>
            <rFont val="Arial"/>
            <family val="2"/>
          </rPr>
          <t>zona indígena, donde los lugares, barrios y demás zonas son muy extensos. Además se realizan gestiones del Juzgado Penal de Buenos Aires, la Contraloría de Servicios de Pérez Zeledón, al Consejo de Administración y la Administración Regional.</t>
        </r>
      </text>
    </comment>
    <comment ref="H17" authorId="0">
      <text>
        <r>
          <rPr>
            <sz val="12"/>
            <color indexed="8"/>
            <rFont val="Arial"/>
            <family val="2"/>
          </rPr>
          <t xml:space="preserve">Se requiere la compra de éste vehículo, para poder atender las necesidades de transporte  en la zona de Sarapiquí. 
Actualmente se programa una salida con personal de varias oficinas (Jueces, Personal Administrativo, Defensores, otros),  todos salen juntos, pero no todas las diligencias acaban a la misma hora e incluso muchas de ellas finalizan al filo de la tarde y obligándolos a esperar hasta que se finalice la última diligencia del grupo;  situación que produce disconformidad por parte del personal de los despachos debido a que está situación les impide hacer un mejor uso del  tiempo disponible. 
</t>
        </r>
      </text>
    </comment>
    <comment ref="H19" authorId="0">
      <text>
        <r>
          <rPr>
            <sz val="12"/>
            <color indexed="8"/>
            <rFont val="Arial"/>
            <family val="2"/>
          </rPr>
          <t xml:space="preserve">Para satisfacer las necesidades de transporte de las oficinas y despachos judiciales de la zona.
El vehículo actual a duras penas logra cumplir con las demandas de los despachos.  Los lunes se realizan las giras a San José, los martes para traslados a Parrita por parte de Trabajo Social y la Defensa.  Miércoles para visitas carcelarias u otros. Jueves giras de Trabajo Social y viernes visitas carcelarias, recoger correo en los locales, recoger reciclaje.   Como se  observa, no se incluyen las solicitudes de traslados de juez del Tribunal Penal, mismas que no es posible realizar con los recursos actuales.  
</t>
        </r>
      </text>
    </comment>
    <comment ref="H21" authorId="0">
      <text>
        <r>
          <rPr>
            <sz val="12"/>
            <color indexed="8"/>
            <rFont val="Arial"/>
            <family val="2"/>
          </rPr>
          <t xml:space="preserve">Con la adquisición de esta unidad se pretende atender la gran demanda de servicios solicitados a la  </t>
        </r>
        <r>
          <rPr>
            <b/>
            <sz val="12"/>
            <color indexed="8"/>
            <rFont val="Arial"/>
            <family val="2"/>
          </rPr>
          <t>Sección de Transportes</t>
        </r>
        <r>
          <rPr>
            <sz val="12"/>
            <color indexed="8"/>
            <rFont val="Arial"/>
            <family val="2"/>
          </rPr>
          <t xml:space="preserve"> por diversas oficinas judiciales.
Se pretende con estos vehículos  atender  de forma eficiente las  necesidades de las siguientes áreas:
* Área de Mantenimiento
* Área de Limpieza
*Área de Jardinería
* Trasiego de Correspondencia y 
* Servicio de Transporte
</t>
        </r>
      </text>
    </comment>
    <comment ref="H22" authorId="0">
      <text>
        <r>
          <rPr>
            <sz val="12"/>
            <color indexed="8"/>
            <rFont val="Arial"/>
            <family val="2"/>
          </rPr>
          <t xml:space="preserve">Con la adquisición de esta unidad se pretende atender la gran demanda de servicios solicitados a la  </t>
        </r>
        <r>
          <rPr>
            <b/>
            <sz val="12"/>
            <color indexed="8"/>
            <rFont val="Arial"/>
            <family val="2"/>
          </rPr>
          <t>Sección de Transportes</t>
        </r>
        <r>
          <rPr>
            <sz val="12"/>
            <color indexed="8"/>
            <rFont val="Arial"/>
            <family val="2"/>
          </rPr>
          <t xml:space="preserve"> por diversas oficinas judiciales.
Se pretende con estos vehículos  atender  de forma eficiente las  necesidades de las siguientes áreas:
* Área de Mantenimiento
* Área de Limpieza
*Área de Jardinería
* Trasiego de Correspondencia y 
* Servicio de Transporte
</t>
        </r>
      </text>
    </comment>
    <comment ref="H24" authorId="0">
      <text>
        <r>
          <rPr>
            <sz val="11"/>
            <color indexed="8"/>
            <rFont val="Arial"/>
            <family val="2"/>
          </rPr>
          <t>Para fortalecer los procesos de reclutamiento y selección de personal de todos los estratos ocupacionales de la institución dada  la necesidad de aplicar evaluaciones e investigaciones de antecedentes alrededor de todo el país. Asimismo, nos corresponde cumplir con la responsabilidad emanada por la Corte Plena respecto la política de blindaje para evitar la infiltración del crimen organizado y narcotráfico a nuestra institución, según acuerdo No. 55-14 del 24 de noviembre de 2014.
Actualmente se maneja un plan de giras donde se requiere  un vehículo a tiempo completo   dado que resulta imperioso responder a las demandas de establecer la idoneidad mínima (incluyendo aspecto ético y moral)  de la persona que ingresa a laborar al Poder Judicial en un tiempo no mayor a 8 días.</t>
        </r>
      </text>
    </comment>
    <comment ref="H25" authorId="0">
      <text>
        <r>
          <rPr>
            <sz val="11"/>
            <color indexed="8"/>
            <rFont val="Arial"/>
            <family val="2"/>
          </rPr>
          <t xml:space="preserve">Para el 2017 se requiere visitar 380 oficinas para capacitar aproximadamente promedio de  3.185 personas en las zonas de Cartago, Puntarenas, Alajuela, Heredia San José, Guanacaste, Guápiles y Ciudad Judicial, así como periferias a nivel nacional, en cumplimiento a lo establecido en el Plan Estrategico Institucional  en relación a los temas Servicio Público de Calidad, Acceso a la Justicia, Género, Etica y Valores.
</t>
        </r>
      </text>
    </comment>
    <comment ref="H26" authorId="0">
      <text>
        <r>
          <rPr>
            <sz val="14"/>
            <color indexed="8"/>
            <rFont val="Times New Roman"/>
            <family val="1"/>
          </rPr>
          <t xml:space="preserve">El Presupuesto de Vehículos para el </t>
        </r>
        <r>
          <rPr>
            <b/>
            <u val="single"/>
            <sz val="14"/>
            <color indexed="8"/>
            <rFont val="Times New Roman"/>
            <family val="1"/>
          </rPr>
          <t>Programa 927,</t>
        </r>
        <r>
          <rPr>
            <sz val="14"/>
            <color indexed="8"/>
            <rFont val="Times New Roman"/>
            <family val="1"/>
          </rPr>
          <t xml:space="preserve">  "Servicio Jurisdiccional",  asciende a  </t>
        </r>
        <r>
          <rPr>
            <b/>
            <sz val="14"/>
            <color indexed="8"/>
            <rFont val="Times New Roman"/>
            <family val="1"/>
          </rPr>
          <t>¢186,691,219,</t>
        </r>
        <r>
          <rPr>
            <sz val="14"/>
            <color indexed="8"/>
            <rFont val="Times New Roman"/>
            <family val="1"/>
          </rPr>
          <t xml:space="preserve"> el cual muestra  un crecimiento del</t>
        </r>
        <r>
          <rPr>
            <b/>
            <sz val="14"/>
            <color indexed="8"/>
            <rFont val="Times New Roman"/>
            <family val="1"/>
          </rPr>
          <t xml:space="preserve"> 1,06%</t>
        </r>
        <r>
          <rPr>
            <sz val="14"/>
            <color indexed="8"/>
            <rFont val="Times New Roman"/>
            <family val="1"/>
          </rPr>
          <t xml:space="preserve">, en relación con el monto aprobado para el 2016,  y en términos absolutos de </t>
        </r>
        <r>
          <rPr>
            <b/>
            <sz val="14"/>
            <color indexed="8"/>
            <rFont val="Times New Roman"/>
            <family val="1"/>
          </rPr>
          <t>¢11,261,307.</t>
        </r>
        <r>
          <rPr>
            <sz val="14"/>
            <color indexed="8"/>
            <rFont val="Times New Roman"/>
            <family val="1"/>
          </rPr>
          <t xml:space="preserve">   
Este presupuesto lo conforman la solicitud  de 47 vehículos, 39 sustituciones y 8 vehículos por compra, según detalle: 
</t>
        </r>
        <r>
          <rPr>
            <b/>
            <sz val="14"/>
            <color indexed="8"/>
            <rFont val="Times New Roman"/>
            <family val="1"/>
          </rPr>
          <t xml:space="preserve">39 Sustituciones  de vehículos por: ¢163,442,990
Cantidad         Tipo Vehículo                                                  Monto 
</t>
        </r>
        <r>
          <rPr>
            <sz val="14"/>
            <color indexed="8"/>
            <rFont val="Times New Roman"/>
            <family val="1"/>
          </rPr>
          <t xml:space="preserve">35                    Tipo Motocicleta                                           ¢101,711,000
03                    Tipo Todo Terreno                                           51,135,000
01                    Tipo Sedan                                                      10,596,990        
</t>
        </r>
        <r>
          <rPr>
            <b/>
            <sz val="14"/>
            <color indexed="8"/>
            <rFont val="Times New Roman"/>
            <family val="1"/>
          </rPr>
          <t xml:space="preserve">08  compra de vehículo por: ¢23,248,229
Cantidad         Tipo Vehículo                                                       Monto 
</t>
        </r>
        <r>
          <rPr>
            <sz val="14"/>
            <color indexed="8"/>
            <rFont val="Times New Roman"/>
            <family val="1"/>
          </rPr>
          <t xml:space="preserve">08                   Tipo Motocicleta                                               ¢23,248,229
En cuanto a las sustituciones de vehículos se verificó que las mismas cumplan con los seis años establecidos en las  Directrices Técnicas para la Formulación del Anteproyecto de Presupuesto del 2017, aprobadas por el  Consejo Superior, sesión Nº 104-15 del 26 de noviembre de 2015, artículo LXXXIII.
</t>
        </r>
      </text>
    </comment>
    <comment ref="H28" authorId="0">
      <text>
        <r>
          <rPr>
            <sz val="9"/>
            <color indexed="8"/>
            <rFont val="Tahoma"/>
            <family val="2"/>
          </rPr>
          <t xml:space="preserve">Actualmente la oficina tiene asignada la unidad PJ 1472, pero la deberá devolver una vez que inicié funciones la Oficina de Comunicaciones del Tercer Circuito Judicial de San José, por lo que  se está previendo cubrir éste faltante.
</t>
        </r>
      </text>
    </comment>
    <comment ref="H29" authorId="0">
      <text>
        <r>
          <rPr>
            <sz val="11"/>
            <color indexed="8"/>
            <rFont val="Tahoma"/>
            <family val="2"/>
          </rPr>
          <t xml:space="preserve">Se requiere para que el funcionario que anteriormente laboraba como Técnico realice las funciones de notificador, por lo que la compra de la motocicleta es indispensable para el buen desempeño del Técnico y para dar un mejor uso al recurso humano disponible. </t>
        </r>
      </text>
    </comment>
    <comment ref="H30" authorId="0">
      <text>
        <r>
          <rPr>
            <sz val="11"/>
            <color indexed="8"/>
            <rFont val="Tahoma"/>
            <family val="2"/>
          </rPr>
          <t xml:space="preserve">La Oficina de Comunicaciones cuenta con 3 plazas asignadas y 2 motocicleta.
Se requiere la compra de otra motocicleta para hacer un mejor uso del recurso humano disponible, así como para mejorar el servicio que se brinda al usuario. </t>
        </r>
        <r>
          <rPr>
            <sz val="9"/>
            <color indexed="8"/>
            <rFont val="Tahoma"/>
            <family val="2"/>
          </rPr>
          <t xml:space="preserve"> </t>
        </r>
      </text>
    </comment>
    <comment ref="H32" authorId="0">
      <text>
        <r>
          <rPr>
            <sz val="12"/>
            <color indexed="8"/>
            <rFont val="Tahoma"/>
            <family val="2"/>
          </rPr>
          <t xml:space="preserve">La compra de esta motocicleta se aprobo en el Presupuesto del 2015; sin embargo, por falta de recursos, no fue posible su adquisición. </t>
        </r>
      </text>
    </comment>
    <comment ref="H33" authorId="0">
      <text>
        <r>
          <rPr>
            <sz val="12"/>
            <color indexed="8"/>
            <rFont val="Tahoma"/>
            <family val="2"/>
          </rPr>
          <t xml:space="preserve">La compra de esta motocicleta se aprobo en el Presupuesto del 2015; sin embargo, por falta de recursos, no fue posible su adquisición. </t>
        </r>
      </text>
    </comment>
    <comment ref="H34" authorId="0">
      <text>
        <r>
          <rPr>
            <sz val="12"/>
            <color indexed="8"/>
            <rFont val="Tahoma"/>
            <family val="2"/>
          </rPr>
          <t xml:space="preserve">La compra de esta motocicleta se aprobo en el Presupuesto del 2015; sin embargo, por falta de recursos, no fue posible su adquisición. </t>
        </r>
      </text>
    </comment>
    <comment ref="H36" authorId="0">
      <text>
        <r>
          <rPr>
            <sz val="11"/>
            <color indexed="8"/>
            <rFont val="Arial"/>
            <family val="2"/>
          </rPr>
          <t xml:space="preserve">Para el 2016 se unieron la Oficina de Localizadores del Programa 929 y la Oficina de Comunicaciones Judicial, por lo que resulta necesario adquirir una moto con el fin de que cada comunicador y notificación cuente con un vehículo propio para atender las necesidades de la zona. 
Actualmente hay 5 motos y 6 plazas asignadas a esta oficina( Trabaja con una Bicicleta). </t>
        </r>
      </text>
    </comment>
    <comment ref="H38" authorId="0">
      <text>
        <r>
          <rPr>
            <sz val="11"/>
            <color indexed="8"/>
            <rFont val="Arial"/>
            <family val="2"/>
          </rPr>
          <t xml:space="preserve"> Se solicita para equipar un  un Técnico en Comunicaciones, el cual  actualmente no cuenta con dicha herramienta y se  hace necesario para realizar sus funciones de citación y notificaciones y hacer un mejor uso del recurso Humano disponible, en pro de mejorar el servicio al usuario de la zona. 
</t>
        </r>
      </text>
    </comment>
    <comment ref="H39" authorId="0">
      <text>
        <r>
          <rPr>
            <sz val="14"/>
            <color indexed="8"/>
            <rFont val="Times New Roman"/>
            <family val="1"/>
          </rPr>
          <t xml:space="preserve">El Presupuesto de Vehículos para el </t>
        </r>
        <r>
          <rPr>
            <b/>
            <u val="single"/>
            <sz val="14"/>
            <color indexed="8"/>
            <rFont val="Times New Roman"/>
            <family val="1"/>
          </rPr>
          <t>Programa 928,</t>
        </r>
        <r>
          <rPr>
            <sz val="14"/>
            <color indexed="8"/>
            <rFont val="Times New Roman"/>
            <family val="1"/>
          </rPr>
          <t xml:space="preserve">  "Organismo de Investigación Judicial",  asciende a  </t>
        </r>
        <r>
          <rPr>
            <b/>
            <sz val="14"/>
            <color indexed="8"/>
            <rFont val="Times New Roman"/>
            <family val="1"/>
          </rPr>
          <t>¢7,153,207,345,</t>
        </r>
        <r>
          <rPr>
            <sz val="14"/>
            <color indexed="8"/>
            <rFont val="Times New Roman"/>
            <family val="1"/>
          </rPr>
          <t xml:space="preserve"> el cual muestra  un crecimiento del</t>
        </r>
        <r>
          <rPr>
            <b/>
            <sz val="14"/>
            <color indexed="8"/>
            <rFont val="Times New Roman"/>
            <family val="1"/>
          </rPr>
          <t xml:space="preserve"> 287%</t>
        </r>
        <r>
          <rPr>
            <sz val="14"/>
            <color indexed="8"/>
            <rFont val="Times New Roman"/>
            <family val="1"/>
          </rPr>
          <t xml:space="preserve">, en relación con el monto aprobado para el 2016,  y en términos absolutos de </t>
        </r>
        <r>
          <rPr>
            <b/>
            <sz val="14"/>
            <color indexed="8"/>
            <rFont val="Times New Roman"/>
            <family val="1"/>
          </rPr>
          <t>¢4,659,099,759.</t>
        </r>
        <r>
          <rPr>
            <sz val="14"/>
            <color indexed="8"/>
            <rFont val="Times New Roman"/>
            <family val="1"/>
          </rPr>
          <t xml:space="preserve">   
Este presupuesto lo conforman la solicitud  de 328 vehículos, 94 sustituciones y 234 vehículos por compra, según detalle: 
</t>
        </r>
        <r>
          <rPr>
            <b/>
            <sz val="14"/>
            <color indexed="8"/>
            <rFont val="Times New Roman"/>
            <family val="1"/>
          </rPr>
          <t xml:space="preserve">94 Sustituciones  de vehículos por:           ¢2,382,494,721
Cantidad         Tipo Vehículo                                               Monto 
</t>
        </r>
        <r>
          <rPr>
            <sz val="14"/>
            <color indexed="8"/>
            <rFont val="Times New Roman"/>
            <family val="1"/>
          </rPr>
          <t xml:space="preserve">24                    Tipo Ambulancia                                          ¢1,264,521,301
02                    Tipo Motocicleta                                                  5,812,057
01                    Tipo Todo Terreno                                             17,045,000
29                    Tipo Pick-UP                                                   697,752,388
36                    Tipo Sedan                                                       381,491,991
02                     Tipo Panel                                                         15,871,984    
</t>
        </r>
        <r>
          <rPr>
            <b/>
            <sz val="14"/>
            <color indexed="8"/>
            <rFont val="Times New Roman"/>
            <family val="1"/>
          </rPr>
          <t xml:space="preserve">234 solicitud por  compra de vehículo por: ¢4,770,712,622
Cantidad         Tipo Vehículo                                                       Monto 
</t>
        </r>
        <r>
          <rPr>
            <sz val="14"/>
            <color indexed="8"/>
            <rFont val="Times New Roman"/>
            <family val="1"/>
          </rPr>
          <t xml:space="preserve">13                  Tipo Ambulancia                                                ¢ 742,899,003
62                  Tipo Motocicleta                                                   180,173,771
07                  Tipo Todo Terreno                                                179,340,000
84                  Tipo Pick-UP                                                      2,516,722,113
55                  Tipo Sedan                                                            802,517,678
01                  Tipo  Microbus                                                        34,648,748
03                  Traslado de Privados de Libertad                              171,438,232
01                  Tipo Van                                                                 57,146,077
07                  Cuadraciclos                                                            53,802,000
01                  Tipo Camión                                                            32,025,000      
En cuanto a las sustituciones de vehículos se verificó que las mismas cumplan con los seis años establecidos en las  Directrices Técnicas para la Formulación del Anteproyecto de Presupuesto del 2017, aprobadas por el  Consejo Superior, sesión Nº 104-15 del 26 de noviembre de 2015, artículo LXXXIII.
</t>
        </r>
        <r>
          <rPr>
            <b/>
            <sz val="14"/>
            <color indexed="8"/>
            <rFont val="Times New Roman"/>
            <family val="1"/>
          </rPr>
          <t xml:space="preserve">Justificación de aumento de Flotilla 234 vehículos ( ¢4,770,712,622)
</t>
        </r>
        <r>
          <rPr>
            <sz val="14"/>
            <color indexed="8"/>
            <rFont val="Times New Roman"/>
            <family val="1"/>
          </rPr>
          <t xml:space="preserve">
</t>
        </r>
        <r>
          <rPr>
            <b/>
            <sz val="14"/>
            <color indexed="8"/>
            <rFont val="Times New Roman"/>
            <family val="1"/>
          </rPr>
          <t xml:space="preserve"> 55 Vehículos (¢802.517.678) tipo Sedan
</t>
        </r>
        <r>
          <rPr>
            <sz val="14"/>
            <color indexed="8"/>
            <rFont val="Times New Roman"/>
            <family val="1"/>
          </rPr>
          <t xml:space="preserve">La realidad del OIJ al día de hoy en cuanto a sus cargas de trabajo, coordinación logística y operativa motiva y justifica la necesidad de adquirir los vehículos tipo sedán por aspectos específicos que afectan diversas dependencias no sólo del sector policial, sino  de áreas como científico forense, médico legal y técnico administrativo, tales como la reposición de unidades declaradas tiempo atrás en condición de pérdida total, el fortalecimiento de trabajos propios del sector de investigación, así como casos de dependencias que poseen solamente uno o dos vehículos, lo cual hace insuficiente la coordinación de la logística para el desarrollo normal de sus responsabilidades. Adicionalmente el abordaje conjunto de varias dependencias para la ejecución de trabajos operativos exige los mejores tiempos de repuesta, aspecto que se ve limitado a partir de la cantidad actual de unidades oficiales.
</t>
        </r>
        <r>
          <rPr>
            <b/>
            <sz val="14"/>
            <color indexed="8"/>
            <rFont val="Times New Roman"/>
            <family val="1"/>
          </rPr>
          <t xml:space="preserve"> 84 Vehículos (¢2.516.722.113) tipo Pick –Up
</t>
        </r>
        <r>
          <rPr>
            <sz val="14"/>
            <color indexed="8"/>
            <rFont val="Times New Roman"/>
            <family val="1"/>
          </rPr>
          <t xml:space="preserve">Al día de hoy continúa pendiente el llevar a cabo el proyecto que, tiempo atrás se definió de manera conjunta con el señor Secretario General, a fin de dotar de vehículos idóneos a las dependencias policiales regionales que, por la naturaleza de sus labores, la competencia territorial, el estado de los caminos locales y la topografía de las distintas zonas, es fundamental dotar de unidades distintas a los sedan que normalmente se les asigna en razón de su costo inferior a los pick up, no obstante gradualmente el vehículo asignado deja de ser funcional, ya que su deterioro por las largas distancias, malos caminos y topografías exigentes generan un alto costo en reparaciones mecánicas y de carrocería provocando que las unidades estén fuera de servicio durante lapsos considerables a la espera de sus reparaciones.
</t>
        </r>
        <r>
          <rPr>
            <b/>
            <sz val="14"/>
            <color indexed="8"/>
            <rFont val="Times New Roman"/>
            <family val="1"/>
          </rPr>
          <t>Compra de 13 Vehículos (¢742.899.003) tipo Ambulancia</t>
        </r>
        <r>
          <rPr>
            <sz val="14"/>
            <color indexed="8"/>
            <rFont val="Times New Roman"/>
            <family val="1"/>
          </rPr>
          <t xml:space="preserve">  
Las cargas de trabajo correspondientes al traslado de personas detenidas a nivel nacional, así como la conformación de una Sección de Cárceles específica para el II  Circuito Judicial, además de fortalecer la flotilla destacada ara este tipo de servicio a nivel de mantener el respaldo necesarios para garantizar los mejores tiempos de respuesta posibles y condiciones óptimas para atender los servicios solicitados por las autoridades competentes dentro y fuera del Área Metropolitana, es entonces que se plantea la solicitud de este tipo de unidades. De igual manera, el contar con la cantidad óptima de unidades permite que rubros tales como: horas extra, viáticos y en general la disponibilidad de los equipos de trabajo, sean aprovechados de la mejor manera, maximizando no sólo su aprovechamiento sino también, administrando el costo de oportunidad para llevar a cabo los servicios requeridos.
</t>
        </r>
        <r>
          <rPr>
            <b/>
            <sz val="14"/>
            <color indexed="8"/>
            <rFont val="Times New Roman"/>
            <family val="1"/>
          </rPr>
          <t xml:space="preserve"> 1 vehículo (¢34.648.748)  tipo Microbús
</t>
        </r>
        <r>
          <rPr>
            <sz val="14"/>
            <color indexed="8"/>
            <rFont val="Times New Roman"/>
            <family val="1"/>
          </rPr>
          <t xml:space="preserve">Esta microbús es requerida por la Delegación Regional de Limón, a partir del modelo de trabajo y la experiencia operativa que se tuvo en el I y II Circuitos Judiciales de San José, en los que se cuenta con vehículos de características similares y por lo tanto, considerando  las cargas de trabajo de la citada dependencia regional en cuanto a la cantidad de traslados de personas detenidas que se programan, en contraposición con la cantidad de vehículos para este tipo de servicio asignados, así como la cantidad de horas extra en que incurren mensualmente, lo mismo que el pago de viáticos y la cantidad de personal para este tipo de tareas, es que se estima oportuno la asignación de este tipo de vehículo para maximizar el aprovechamiento del recurso asignado, trasladando en las mejores condiciones posibles, la mayor cantidad de personas detenidas.
</t>
        </r>
        <r>
          <rPr>
            <b/>
            <sz val="14"/>
            <color indexed="8"/>
            <rFont val="Times New Roman"/>
            <family val="1"/>
          </rPr>
          <t xml:space="preserve"> 7 Cuadraciclos (¢53.802.000)</t>
        </r>
        <r>
          <rPr>
            <sz val="14"/>
            <color indexed="8"/>
            <rFont val="Times New Roman"/>
            <family val="1"/>
          </rPr>
          <t xml:space="preserve"> 
Las características en los caminos, la topografía que debe abarcar el personal destacado en funciones de investigación, de algunas dependencias policiales regionales, entre otros factores, obliga a que trabajos propios de seguimiento, vigilancia, entre otros, necesariamente requieran de este tipo de unidades y no sólo a nivel regional, sino también en ciertas áreas del Area Metropolitana.  Lo cual complica al día de hoy llevar a cabo una logística adecuada que permita coordinar en los sitios del suceso o bien los puntos en donde se llevarían a cabo operativos de investigación, el tipo de tareas propias de sus labores, de allí que dado el costo de oportunidad, al contar con este tipo de recursos en contraposición con las afectaciones que limitan el desarrollo adecuado de las tareas, motivan que se invierta el monto señalado en la cantidad de cuadraciclos detallada. 
</t>
        </r>
        <r>
          <rPr>
            <b/>
            <sz val="14"/>
            <color indexed="8"/>
            <rFont val="Times New Roman"/>
            <family val="1"/>
          </rPr>
          <t xml:space="preserve"> 62 Motocicletas  (¢180.173.771)
</t>
        </r>
        <r>
          <rPr>
            <sz val="14"/>
            <color indexed="8"/>
            <rFont val="Times New Roman"/>
            <family val="1"/>
          </rPr>
          <t xml:space="preserve">En términos generales, la motocicleta resulta ser uno de los medios de transporte más versátiles, confiables y prácticos para la ejecución de tareas propias en el seguimiento, monitoreo, la vigilancia y la protección, que llevan a cabo los funcionarios de este Organismo destacados en labores de investigación y protección. Por lo que este tipo de recurso se distribuiría principalmente entre dependencias regionales que durante años, mantienen pendiente de que se les atienda este tipo de requerimiento, así como aquellas dependencias que igualmente ofrecen sus servicios especializados a nivel institucional y que al día de hoy, necesitan del reforzamiento en cuanto a la disponibilidad de este tipo de recursos para facilitar la logística necesaria en el desarrollo de los distintos operativos que llevan a cabo.
</t>
        </r>
        <r>
          <rPr>
            <b/>
            <sz val="14"/>
            <color indexed="8"/>
            <rFont val="Times New Roman"/>
            <family val="1"/>
          </rPr>
          <t>7 vehículos  (¢179.340.000) Todo Terreno</t>
        </r>
        <r>
          <rPr>
            <sz val="14"/>
            <color indexed="8"/>
            <rFont val="Times New Roman"/>
            <family val="1"/>
          </rPr>
          <t xml:space="preserve">.
Por las características de este tipo de vehículos, en cuanto a la cantidad de pasajeros y su diseño, es factible que trabajos especiales de investigación no se comprometan por el reconocimiento previo de las unidades como propias de este Organismo, aspecto muy común al realizar trabajos operativos y con los que debe lidiar el personal policial. Por lo que este tipo de vehículos podría pasar desapercibido con mayor facilidad, además que por las características de ciertos caminos difíciles y la topografía de algunas zonas del país bajo la competencia territorial de las distintas dependencias policiales regionales fuera del Area Metropolitana, resulta adecuado el contar con este tipo de vehículos para facilitar el desarrollo de los trabajos especiales que llevarían a cabo las dependencias a las que se les asignaría estas unidades.
</t>
        </r>
        <r>
          <rPr>
            <b/>
            <sz val="14"/>
            <color indexed="8"/>
            <rFont val="Times New Roman"/>
            <family val="1"/>
          </rPr>
          <t xml:space="preserve"> 1 Express Van  (¢57.146.077) 
</t>
        </r>
        <r>
          <rPr>
            <sz val="14"/>
            <color indexed="8"/>
            <rFont val="Times New Roman"/>
            <family val="1"/>
          </rPr>
          <t xml:space="preserve">El Servicio Especial de Respuesta Táctica de este Organismo, requiere de este vehículo en razón del planeamiento estratégico que se lleva a cabo a partir de la naturaleza del tipo de trabajo que realizan, como por ejemplo escoltas, vigilancias, giras de preparación preliminar para operativos tácticos, entre otros. Este tipo de labores implica el traslado de equipo y personal, de los cuales la Unidad administra en cantidades importantes, por lo que los preparativos previos a la concreción del operativo necesariamente exige la movilización oportuna y en el menor tiempo posible, lo que implica en primer lugar ser autosuficientes en la coordinación considerando incluso por aspectos de discreción y confidencialidad, por lo que no es conveniente gestionar el préstamo de este tipo de vehículos a otras entidades, siendo así que con su adquisición se solventa esta importante necesidad.
</t>
        </r>
        <r>
          <rPr>
            <b/>
            <sz val="14"/>
            <color indexed="8"/>
            <rFont val="Times New Roman"/>
            <family val="1"/>
          </rPr>
          <t xml:space="preserve"> 3 vehículo (¢171.438.232) (Para traslado de Privados de Libertad)
</t>
        </r>
        <r>
          <rPr>
            <sz val="14"/>
            <color indexed="8"/>
            <rFont val="Times New Roman"/>
            <family val="1"/>
          </rPr>
          <t xml:space="preserve">Para fortalecer la flotilla destacada en este tipo de servicio a nivel de mantener el respaldo necesarios para garantizar los mejores tiempos de respuesta posibles y condiciones óptimas para atender los servicios solicitados por las autoridades competentes dentro y fuera del Área Metropolitana, es entonces que se plantea la solicitud de este tipo de unidades. De igual manera, el contar con la cantidad óptima de unidades permite que rubros tales como: horas extra, viáticos y en general la disponibilidad de los equipos de trabajo, sean aprovechados de la mejor manera, maximizando no sólo su aprovechamiento sino también, administrando el costo de oportunidad para llevar a cabo los servicios requeridos.
</t>
        </r>
        <r>
          <rPr>
            <b/>
            <sz val="14"/>
            <color indexed="8"/>
            <rFont val="Times New Roman"/>
            <family val="1"/>
          </rPr>
          <t xml:space="preserve">
Compra de 1 camión 4,5 Toneladas  (¢32,025,000)
</t>
        </r>
        <r>
          <rPr>
            <sz val="14"/>
            <color indexed="8"/>
            <rFont val="Times New Roman"/>
            <family val="1"/>
          </rPr>
          <t>Este camión se requiere debido a que la Unidad de Antecedentes tiene proyectado acondicionarlo con tecnologías que ya tienen disponibles para efectuar vigilancias electrónicas e incluso como un centro de mando móvil para la gran cantidad de trabajos que llevan a cabo como parte de los operativos policiales en coordinación con las demás oficinas de la Policía Judicial que requieren de sus servicios.</t>
        </r>
      </text>
    </comment>
    <comment ref="H41" authorId="0">
      <text>
        <r>
          <rPr>
            <sz val="11"/>
            <color indexed="8"/>
            <rFont val="Arial"/>
            <family val="2"/>
          </rPr>
          <t xml:space="preserve">Este vehículo  se requieren para  atender las multiples funciones asignadas a esta oficina.
</t>
        </r>
      </text>
    </comment>
    <comment ref="H42" authorId="0">
      <text>
        <r>
          <rPr>
            <sz val="11"/>
            <color indexed="8"/>
            <rFont val="Arial"/>
            <family val="2"/>
          </rPr>
          <t xml:space="preserve">Este vehículo  se requieren para  atender las multiples funciones asignadas a esta oficina.
</t>
        </r>
      </text>
    </comment>
    <comment ref="H43" authorId="0">
      <text>
        <r>
          <rPr>
            <sz val="11"/>
            <color indexed="8"/>
            <rFont val="Arial"/>
            <family val="2"/>
          </rPr>
          <t xml:space="preserve">Esta unidad se requiere para atender las  cargas de trabajo, reforzar la prestación del servicio cuando algún vehículo queda fuera de servicio, ya sea por colisión, defectos mecánicos o bien un préstamo a otra oficina.
</t>
        </r>
        <r>
          <rPr>
            <sz val="9"/>
            <color indexed="8"/>
            <rFont val="Tahoma"/>
            <family val="2"/>
          </rPr>
          <t xml:space="preserve">
</t>
        </r>
      </text>
    </comment>
    <comment ref="H44" authorId="0">
      <text>
        <r>
          <rPr>
            <sz val="11"/>
            <color indexed="8"/>
            <rFont val="Arial"/>
            <family val="2"/>
          </rPr>
          <t xml:space="preserve">Estas unidades se requiere para atender las  cargas de trabajo, reforzar la prestación del servicio cuando algún vehículo queda fuera de servicio, ya sea por colisión, defectos mecánicos o bien un préstamo a otra oficina.
</t>
        </r>
        <r>
          <rPr>
            <sz val="9"/>
            <color indexed="8"/>
            <rFont val="Tahoma"/>
            <family val="2"/>
          </rPr>
          <t xml:space="preserve">
</t>
        </r>
      </text>
    </comment>
    <comment ref="H45" authorId="0">
      <text>
        <r>
          <rPr>
            <sz val="14"/>
            <color indexed="8"/>
            <rFont val="Times New Roman"/>
            <family val="1"/>
          </rPr>
          <t xml:space="preserve">El Presupuesto de Vehículos para el </t>
        </r>
        <r>
          <rPr>
            <b/>
            <u val="single"/>
            <sz val="14"/>
            <color indexed="8"/>
            <rFont val="Times New Roman"/>
            <family val="1"/>
          </rPr>
          <t>Programa 929,</t>
        </r>
        <r>
          <rPr>
            <sz val="14"/>
            <color indexed="8"/>
            <rFont val="Times New Roman"/>
            <family val="1"/>
          </rPr>
          <t xml:space="preserve">  "Ministerio Público",  asciende a  </t>
        </r>
        <r>
          <rPr>
            <b/>
            <sz val="14"/>
            <color indexed="8"/>
            <rFont val="Times New Roman"/>
            <family val="1"/>
          </rPr>
          <t>¢407,568,336,</t>
        </r>
        <r>
          <rPr>
            <sz val="14"/>
            <color indexed="8"/>
            <rFont val="Times New Roman"/>
            <family val="1"/>
          </rPr>
          <t xml:space="preserve"> el cual muestra  un crecimiento del</t>
        </r>
        <r>
          <rPr>
            <b/>
            <sz val="14"/>
            <color indexed="8"/>
            <rFont val="Times New Roman"/>
            <family val="1"/>
          </rPr>
          <t xml:space="preserve"> 170%</t>
        </r>
        <r>
          <rPr>
            <sz val="14"/>
            <color indexed="8"/>
            <rFont val="Times New Roman"/>
            <family val="1"/>
          </rPr>
          <t xml:space="preserve">, en relación con el monto aprobado para el 2016,  y en términos absolutos de </t>
        </r>
        <r>
          <rPr>
            <b/>
            <sz val="14"/>
            <color indexed="8"/>
            <rFont val="Times New Roman"/>
            <family val="1"/>
          </rPr>
          <t>¢167,778,444.</t>
        </r>
        <r>
          <rPr>
            <sz val="14"/>
            <color indexed="8"/>
            <rFont val="Times New Roman"/>
            <family val="1"/>
          </rPr>
          <t xml:space="preserve">   
Este presupuesto lo conforman la solicitud  de 16 vehículos, 1 sustitucion y 15 vehículos de primer ingreso, según detalle: 
</t>
        </r>
        <r>
          <rPr>
            <b/>
            <sz val="14"/>
            <color indexed="8"/>
            <rFont val="Times New Roman"/>
            <family val="1"/>
          </rPr>
          <t xml:space="preserve">10 solicitudes de  vehículo por: ¢272,436,585
</t>
        </r>
        <r>
          <rPr>
            <sz val="14"/>
            <color indexed="8"/>
            <rFont val="Times New Roman"/>
            <family val="1"/>
          </rPr>
          <t xml:space="preserve">Cantidad         Tipo Vehículo                                                       Monto 
08                   Pick-up por                                                            ¢ 239,687,820
01                    Remolque                                                                        723,765 
01                    Camión de 4,5 toneladas                                               32,025,000                             
</t>
        </r>
        <r>
          <rPr>
            <b/>
            <sz val="14"/>
            <color indexed="8"/>
            <rFont val="Times New Roman"/>
            <family val="1"/>
          </rPr>
          <t xml:space="preserve">
06 Sustitución de vehículo por:           ¢135,131,751
Cantidad         Tipo Vehículo                                                         Monto 
</t>
        </r>
        <r>
          <rPr>
            <sz val="14"/>
            <color indexed="8"/>
            <rFont val="Times New Roman"/>
            <family val="1"/>
          </rPr>
          <t xml:space="preserve">01                   Vehículo Tipo Rural  (año 2006)                            ¢  17,015,004
05                   Vehículos  Pick Up  (año 2008)                                 118,116,747 
</t>
        </r>
        <r>
          <rPr>
            <u val="single"/>
            <sz val="14"/>
            <color indexed="8"/>
            <rFont val="Times New Roman"/>
            <family val="1"/>
          </rPr>
          <t xml:space="preserve">
</t>
        </r>
        <r>
          <rPr>
            <sz val="14"/>
            <color indexed="8"/>
            <rFont val="Times New Roman"/>
            <family val="1"/>
          </rPr>
          <t xml:space="preserve">
En cuanto a las sustituciones de vehículos se verificó que las mismas cumplan con los seis años establecidos en las  Directrices Técnicas para la Formulación del Anteproyecto de Presupuesto del 2017, aprobadas por el  Consejo Superior, sesión Nº 104-15 del 26 de noviembre de 2015, artículo LXXXIII.
En cuanto a las sustituciones de vehículos se verificó que las mismas cumplan con los seis años establecidos en las  Directrices Técnicas para la Formulación del Anteproyecto de Presupuesto del 2017, aprobadas por el  Consejo Superior, sesión Nº 104-15 del 26 de noviembre de 2015, artículo LXXXIII.
</t>
        </r>
      </text>
    </comment>
    <comment ref="H46" authorId="0">
      <text>
        <r>
          <rPr>
            <sz val="11"/>
            <color indexed="8"/>
            <rFont val="Arial"/>
            <family val="2"/>
          </rPr>
          <t xml:space="preserve"> Es indisponsable dotar a está  oficina de este recurso para el traslado de evidencias al Depósito de Objetos y al Arsenal, ubicación de testigos, allanamientos y el traslado de los Fiscales a  múltiples diligencias judiciales  que se llevan a cabo en zonas  alejadas. </t>
        </r>
      </text>
    </comment>
    <comment ref="H47" authorId="0">
      <text>
        <r>
          <rPr>
            <sz val="12"/>
            <color indexed="8"/>
            <rFont val="Arial"/>
            <family val="2"/>
          </rPr>
          <t xml:space="preserve">El vehículo asignado a esta Fiscalia fue dado de baja por pérdida total, debido a accidente de tránsito ocurrido hace dos años. Por lo tanto la  Fiscalía de Puntarenas requiere de dos vehículos con la finalidad de facilitar las labores de investigación, principalmente por la cantidad de fiscales que hay en el despacho y constante choque de diligencias así como el traslado de evidencias.  </t>
        </r>
      </text>
    </comment>
    <comment ref="H48" authorId="0">
      <text>
        <r>
          <rPr>
            <sz val="12"/>
            <color indexed="8"/>
            <rFont val="Arial"/>
            <family val="2"/>
          </rPr>
          <t xml:space="preserve">Para efectuar labores propias del cargo  tales como: 
Desplazarse a realizar audiencias, Juicios, algunas actividades que involucren, por ejemplo viajes al Depósito, entre otros. 
</t>
        </r>
      </text>
    </comment>
    <comment ref="H49" authorId="0">
      <text>
        <r>
          <rPr>
            <sz val="10"/>
            <color indexed="8"/>
            <rFont val="Arial"/>
            <family val="2"/>
          </rPr>
          <t xml:space="preserve">Para atender los territorios indígenas (Salitre, Ujarrás, Boruca, Térraba, Rey Curré, y Cabragra) zonas que por su naturaleza son de difícil acceso. 
Para facilitar el acceso a la justicia, en cumplimiento  a las Reglas de Brasilia, circulares de la Corte Suprema de Justicia y  Convenio 169 de la OIT,  brindando  una atención prioritaria de personas indígenas que no tienen los medios económicos para trasladarse hasta la fiscalía o bien no cuenta con servicio de bus para el traslado de forma oportuna.  con el fin de facilitar el acceso a la justicia de estas personas. 
Así mismo, se requiere  trasladar  evidencia y otros a la ciudad Judicial en San Joaquín de Flores, Heredia; por otra parte ,  los Fiscales requieren de vehículo para trasladarse de Buenos Aires a Pérez Zeledón (trayecto que se realiza en aprox. 50 minutos en vehículo) a realizar las vistas y debates en el Tribunal de Juicio de Pérez Zeledón, toda vez que en Buenos Aires, no hay Tribunal de Juicio, esto implica que los fiscales de forma continua durante una misma semana deban trasladarse a Pérez Zeledón a realizar vistas o debates,  así como tampoco contamos con vehículos para la realización de este tipo de diligencias, así como cualquier otra que implique el traslado o desplazamiento del fiscal.
</t>
        </r>
      </text>
    </comment>
    <comment ref="H50" authorId="0">
      <text>
        <r>
          <rPr>
            <sz val="11"/>
            <color indexed="8"/>
            <rFont val="Arial"/>
            <family val="2"/>
          </rPr>
          <t xml:space="preserve">La Unidad de Capacitación y Supervisión requiere de un vehículo oficial para la utilización en las capacitaciones regionales, asistencia a las reuniones y sesiones de trabajo de la Escuela Judicial, reuniones con otras oficinas institucionales, otras instituciones gubernamentales, representaciones diplomáticas, Organismos no Gubernamentales. Además se requiere del vehículo para realizar las giras de supervisión a las diferentes fiscalías del país. 
Actualmente la Unidad de Capacitación y Supervisión cuenta con el vehículo placas PJ 3000, tipo Ford Explorer, 4X4, sin embargo es producto de un préstamo  por parte del Instituto Costarricense sobre Drogas (ICD) y que en cualquier momento puede ser solicitado por esa dependencia.  Además, se trata de un vehículo de alto cilindraje, por ende de un mayor consumo de combustible y un mantenimiento muy oneroso para la Institución . </t>
        </r>
      </text>
    </comment>
    <comment ref="H51" authorId="0">
      <text>
        <r>
          <rPr>
            <sz val="10"/>
            <color indexed="8"/>
            <rFont val="Arial"/>
            <family val="2"/>
          </rPr>
          <t xml:space="preserve">Se requiere para ingresar víveres, objetos decomisados, etc, en caminos de difícil acceso, a fin de brindarle auxilio al vehículo.
</t>
        </r>
      </text>
    </comment>
    <comment ref="H52" authorId="0">
      <text>
        <r>
          <rPr>
            <sz val="11"/>
            <color indexed="8"/>
            <rFont val="Arial"/>
            <family val="2"/>
          </rPr>
          <t xml:space="preserve">La Fiscalía de Siquirres no cuenta con un vehículo asignado al despacho, actualmente la labor de transporte lo realiza por medio de un vehículo prestado por la Fiscalía General (PJ-111 sedan); sin embargo, esta  Fiscalia requiere para la realización de sus labores ( labores propias de los investigadores, localización de testigos y ofendidos, entre otros), de un vehículo tipo rural debido a que los caminos de accesos se encuentran en muy mal estado, son  quebrados y tienden a formarse muchas inundaciones. 
Con la adquisición de este vehículo se aspira dar un mejor servicio al usuario. </t>
        </r>
      </text>
    </comment>
    <comment ref="H53" authorId="0">
      <text>
        <r>
          <rPr>
            <sz val="10"/>
            <color indexed="8"/>
            <rFont val="Arial"/>
            <family val="2"/>
          </rPr>
          <t xml:space="preserve">Este vehículo se solicita para: 
</t>
        </r>
        <r>
          <rPr>
            <b/>
            <sz val="10"/>
            <color indexed="8"/>
            <rFont val="Arial"/>
            <family val="2"/>
          </rPr>
          <t>*</t>
        </r>
        <r>
          <rPr>
            <sz val="10"/>
            <color indexed="8"/>
            <rFont val="Arial"/>
            <family val="2"/>
          </rPr>
          <t xml:space="preserve"> Movilizar a los 5 fiscales  a las distintas zonas de competencia territorial, tales como  ( TILARÁN, Abangares y Cañas) en ocasiones  se requiere trasladar a funcionarios a Liberia  para que atienda   juicios, audiencias o reuniones. 
</t>
        </r>
        <r>
          <rPr>
            <b/>
            <sz val="10"/>
            <color indexed="8"/>
            <rFont val="Arial"/>
            <family val="2"/>
          </rPr>
          <t xml:space="preserve">* </t>
        </r>
        <r>
          <rPr>
            <sz val="10"/>
            <color indexed="8"/>
            <rFont val="Arial"/>
            <family val="2"/>
          </rPr>
          <t xml:space="preserve">Para realizar  visitas a los pueblos para capacitar a las comunidades según el PAO en especial a Escuelas y Colegios, así como a las Fuerzas Vivas de las Comunidades y Organizaciones de Empresarios víctimas de la criminalidad ganadera y ambiental, también cuando les corresponde tomar denuncias o testimonios de personas de escasos recursos económicos o por enfermedad.  
</t>
        </r>
        <r>
          <rPr>
            <b/>
            <sz val="10"/>
            <color indexed="8"/>
            <rFont val="Arial"/>
            <family val="2"/>
          </rPr>
          <t xml:space="preserve">* </t>
        </r>
        <r>
          <rPr>
            <sz val="10"/>
            <color indexed="8"/>
            <rFont val="Arial"/>
            <family val="2"/>
          </rPr>
          <t>La  Unidad de Citación, Localización y Presentaciones , requiere  trasladar alguna a  persona o funcionario a efecto de ser contribuir a la  labor como de la Institución, tales como  juicios y audiencias, inspecciones, entre otras.  Labor que se ve imposibilitada al tener que estar dependiendo de la Unidad Administrativa de Liberia y de la Fiscalía de Liberia, para que nos faciliten cuando tenga a disposición algún espacio el cual generalmente no se puede atender con la premura  que se requiere.</t>
        </r>
      </text>
    </comment>
    <comment ref="H54" authorId="0">
      <text>
        <r>
          <rPr>
            <sz val="14"/>
            <color indexed="8"/>
            <rFont val="Times New Roman"/>
            <family val="1"/>
          </rPr>
          <t xml:space="preserve">El Presupuesto de Vehículos para el </t>
        </r>
        <r>
          <rPr>
            <b/>
            <u val="single"/>
            <sz val="14"/>
            <color indexed="8"/>
            <rFont val="Times New Roman"/>
            <family val="1"/>
          </rPr>
          <t>Programa 930,</t>
        </r>
        <r>
          <rPr>
            <sz val="14"/>
            <color indexed="8"/>
            <rFont val="Times New Roman"/>
            <family val="1"/>
          </rPr>
          <t xml:space="preserve">  "Defensa Pública",  asciende a </t>
        </r>
        <r>
          <rPr>
            <b/>
            <sz val="14"/>
            <color indexed="8"/>
            <rFont val="Times New Roman"/>
            <family val="1"/>
          </rPr>
          <t xml:space="preserve"> ¢ 389,846,835, </t>
        </r>
        <r>
          <rPr>
            <sz val="14"/>
            <color indexed="8"/>
            <rFont val="Times New Roman"/>
            <family val="1"/>
          </rPr>
          <t xml:space="preserve"> el cual muestra  un crecimiento del  232%   en relación con el monto aprobado para el 2016 y en térmitos absolutos de ¢221,878,818.
Este presupuesto está conformado por la solicitud  de 15 vehículos de primer ingreso y la sustitución de 1 vehículo, según detalle:   
</t>
        </r>
        <r>
          <rPr>
            <b/>
            <sz val="14"/>
            <color indexed="8"/>
            <rFont val="Times New Roman"/>
            <family val="1"/>
          </rPr>
          <t xml:space="preserve">15 vehículos de primer ingreso por ¢ 366,223,486
</t>
        </r>
        <r>
          <rPr>
            <sz val="14"/>
            <color indexed="8"/>
            <rFont val="Times New Roman"/>
            <family val="1"/>
          </rPr>
          <t xml:space="preserve">
</t>
        </r>
        <r>
          <rPr>
            <b/>
            <sz val="14"/>
            <color indexed="8"/>
            <rFont val="Times New Roman"/>
            <family val="1"/>
          </rPr>
          <t xml:space="preserve">Cantidad                 Tipo Vehículo                           Monto 
</t>
        </r>
        <r>
          <rPr>
            <sz val="14"/>
            <color indexed="8"/>
            <rFont val="Times New Roman"/>
            <family val="1"/>
          </rPr>
          <t>06                           Vehículo Tipo Rural</t>
        </r>
        <r>
          <rPr>
            <b/>
            <vertAlign val="superscript"/>
            <sz val="14"/>
            <color indexed="8"/>
            <rFont val="Times New Roman"/>
            <family val="1"/>
          </rPr>
          <t xml:space="preserve">  </t>
        </r>
        <r>
          <rPr>
            <sz val="14"/>
            <color indexed="8"/>
            <rFont val="Times New Roman"/>
            <family val="1"/>
          </rPr>
          <t xml:space="preserve">                 ¢153,540,024
02                           Vehículo Tipo Sedan </t>
        </r>
        <r>
          <rPr>
            <b/>
            <vertAlign val="superscript"/>
            <sz val="14"/>
            <color indexed="8"/>
            <rFont val="Times New Roman"/>
            <family val="1"/>
          </rPr>
          <t xml:space="preserve">   </t>
        </r>
        <r>
          <rPr>
            <sz val="14"/>
            <color indexed="8"/>
            <rFont val="Times New Roman"/>
            <family val="1"/>
          </rPr>
          <t xml:space="preserve">               ¢  29,182,461     
12                           Vehículo Tipo Rural                   ¢307,080,047 
01                           Vehículo Tipo Pick -UP              ¢  29,960,978   
</t>
        </r>
        <r>
          <rPr>
            <b/>
            <sz val="14"/>
            <color indexed="8"/>
            <rFont val="Times New Roman"/>
            <family val="1"/>
          </rPr>
          <t xml:space="preserve">01 sustitución por la suma de ¢ 23,623,349
 Cantidad                 Tipo Vehículo                                Monto 
</t>
        </r>
        <r>
          <rPr>
            <sz val="14"/>
            <color indexed="8"/>
            <rFont val="Times New Roman"/>
            <family val="1"/>
          </rPr>
          <t xml:space="preserve">       1                     Sust. Vehículo Tipo Rural              ¢ 23,623,349
En cuanto a las sustituciones de vehículos se verificó que las mismas cumplan con los seis años establecidos en las  Directrices Técnicas para la Formulación del Anteproyecto de Presupuesto del 2017, aprobadas por el  Consejo Superior, sesión Nº 104-15 del 26 de noviembre de 2015, artículo LXXXIII.</t>
        </r>
      </text>
    </comment>
    <comment ref="H55" authorId="0">
      <text>
        <r>
          <rPr>
            <sz val="11"/>
            <color indexed="8"/>
            <rFont val="Arial"/>
            <family val="2"/>
          </rPr>
          <t xml:space="preserve">Actualmente la Defensa Pública no cuenta con vehículos para las labores propias de los Defensores Públicos, en las zonas fuera del Primer Circuito Judicial de San José y cabeceras de Provincia. Por lo que, esta solicitud son para ser utilizados de acuerdo a la siguiente distribución: 1 - Pérez Zeledón, 1- Corredores, 1- II Circuito Alajuela (Upala, Guatuso, Los Chiles), 1- Cóbano, 1 Santa Cruz, 1 Bribrí, para realizar las siguientes funciones: 
</t>
        </r>
        <r>
          <rPr>
            <b/>
            <sz val="11"/>
            <color indexed="8"/>
            <rFont val="Arial"/>
            <family val="2"/>
          </rPr>
          <t xml:space="preserve">* </t>
        </r>
        <r>
          <rPr>
            <sz val="11"/>
            <color indexed="8"/>
            <rFont val="Arial"/>
            <family val="2"/>
          </rPr>
          <t xml:space="preserve">Para las labores propias de visita carcelaria, ya que los Defensores deben trasladarse a los distintos centros penitenciarios en todo el país, y a la fecha la Defensa Pública no cuenta con este recurso propio, sino que el servicio es facilitado por los vehículos asignados a las Unidades Administrativas Regionales, y la Sección de Transportes Administrativos en el caso de San José.
</t>
        </r>
        <r>
          <rPr>
            <b/>
            <sz val="11"/>
            <color indexed="8"/>
            <rFont val="Arial"/>
            <family val="2"/>
          </rPr>
          <t xml:space="preserve">* </t>
        </r>
        <r>
          <rPr>
            <sz val="11"/>
            <color indexed="8"/>
            <rFont val="Arial"/>
            <family val="2"/>
          </rPr>
          <t xml:space="preserve">Mejorar la participación del defensor en la atención de la disponibilidad en lugares alejados y de difícil acceso. 
</t>
        </r>
        <r>
          <rPr>
            <b/>
            <sz val="11"/>
            <color indexed="8"/>
            <rFont val="Arial"/>
            <family val="2"/>
          </rPr>
          <t>*</t>
        </r>
        <r>
          <rPr>
            <sz val="11"/>
            <color indexed="8"/>
            <rFont val="Arial"/>
            <family val="2"/>
          </rPr>
          <t xml:space="preserve"> Facilitar la labor investigativa del defensor sobre sus casos.
</t>
        </r>
        <r>
          <rPr>
            <b/>
            <sz val="11"/>
            <color indexed="8"/>
            <rFont val="Arial"/>
            <family val="2"/>
          </rPr>
          <t>*</t>
        </r>
        <r>
          <rPr>
            <sz val="11"/>
            <color indexed="8"/>
            <rFont val="Arial"/>
            <family val="2"/>
          </rPr>
          <t xml:space="preserve"> Facilitar el traslado en las giras de supervisión del Coordinador regionales a otras oficinas. 
</t>
        </r>
      </text>
    </comment>
    <comment ref="H56" authorId="0">
      <text>
        <r>
          <rPr>
            <sz val="10"/>
            <color indexed="8"/>
            <rFont val="Arial"/>
            <family val="2"/>
          </rPr>
          <t xml:space="preserve"> Para atender Contravenciones en  la zona de Acosta y Aserrí.</t>
        </r>
        <r>
          <rPr>
            <sz val="9"/>
            <color indexed="8"/>
            <rFont val="Tahoma"/>
            <family val="2"/>
          </rPr>
          <t xml:space="preserve"> 
</t>
        </r>
      </text>
    </comment>
    <comment ref="H57" authorId="0">
      <text>
        <r>
          <rPr>
            <sz val="11"/>
            <color indexed="8"/>
            <rFont val="Tahoma"/>
            <family val="2"/>
          </rPr>
          <t xml:space="preserve">Éste Vehículo se requiere principalmente para atender visitas carcelarias, ya que hay que estarte desplazando constantemente a los Tribunales de Puntarenas. 
</t>
        </r>
        <r>
          <rPr>
            <sz val="12"/>
            <color indexed="8"/>
            <rFont val="Arial"/>
            <family val="2"/>
          </rPr>
          <t xml:space="preserve">
</t>
        </r>
        <r>
          <rPr>
            <sz val="9"/>
            <color indexed="8"/>
            <rFont val="Tahoma"/>
            <family val="2"/>
          </rPr>
          <t xml:space="preserve">
</t>
        </r>
      </text>
    </comment>
    <comment ref="H58" authorId="0">
      <text>
        <r>
          <rPr>
            <sz val="11"/>
            <color indexed="8"/>
            <rFont val="Arial"/>
            <family val="2"/>
          </rPr>
          <t xml:space="preserve">Este vehículo se solicita para  atender la materia Agraria, lo cual implica el ingreso a caminos y lugares de difícil acceso donde se realizan los juicios y demás diligencias que deben efectuar los Defensores Públicas para el trámite de las respectivas causas.
</t>
        </r>
        <r>
          <rPr>
            <sz val="10"/>
            <color indexed="8"/>
            <rFont val="Arial"/>
            <family val="2"/>
          </rPr>
          <t xml:space="preserve">
</t>
        </r>
      </text>
    </comment>
    <comment ref="H59" authorId="0">
      <text>
        <r>
          <rPr>
            <sz val="11"/>
            <color indexed="8"/>
            <rFont val="Tahoma"/>
            <family val="2"/>
          </rPr>
          <t xml:space="preserve">Este vehículo se requiere para brindar una atención adecuada a los usuarios de las diferentes zonas y cumplir con las  visitas carcelarias. 
La Defensa Pública del II Circuito Judicial de Guanacaste, Sede de Nicoya abarca grandes extensiones por lo que se hace necesario  un Vehículo, para poder abarcar  el área de atención, ya que además de la localidad central se atiende Hojancha, Nandayure, Jicaral y Lepanto. 
Por otra parte se requiere realizar de forma adecuada y programada  los desplazamientos a las diferentes cárceles del país en cumplimiento a lo  señalado por el nuevo protocolo de visitas carcelarias, obligando traslados a Liberia, Puntarenas, San José, Alajuela y demás centros donde envíen a nuestros usuarios, lo que dificulta que se pueda utilizar el vehículo de la administración.  
Además la asignación de este vehículo contribuye a facilitar las  diferentes vistas señaladas en la Sala Tercera y el Tribunal de Casación, en pro de un mejor uso del recurso humano y un mejor servicio al usuario ya que no tiene que ajustar su labor a la disponibilidad del vehículo de la administración.
</t>
        </r>
      </text>
    </comment>
    <comment ref="H60" authorId="0">
      <text>
        <r>
          <rPr>
            <sz val="11"/>
            <color indexed="8"/>
            <rFont val="Arial"/>
            <family val="2"/>
          </rPr>
          <t xml:space="preserve">Para atender las vistas carcelarias y apoyar las visitas que debe realizar el Defensor Agrario   en el desempeño de su labor, las cuales muchas de ellas son en caminos muy estrechos y de difícil acceso.   
</t>
        </r>
      </text>
    </comment>
    <comment ref="H61" authorId="0">
      <text>
        <r>
          <rPr>
            <sz val="11"/>
            <color indexed="8"/>
            <rFont val="Arial"/>
            <family val="2"/>
          </rPr>
          <t xml:space="preserve">La competencia territorial de esta zona es muy extensa y en muchas ocasiones de difícil acceso, por lo que se solicita un vehículo acorde a las necesidades de la zona para que los defensores realizan las visitas carcelarias, entre otros. </t>
        </r>
      </text>
    </comment>
    <comment ref="H62" authorId="0">
      <text>
        <r>
          <rPr>
            <sz val="11"/>
            <color indexed="8"/>
            <rFont val="Arial"/>
            <family val="2"/>
          </rPr>
          <t xml:space="preserve">Este vehículo se requiere para atender las giras de Capacitación que realiza esta Unidad y a su vez poder transportar el equipo y materiales que se requieren para llevar acabo esta labor. </t>
        </r>
        <r>
          <rPr>
            <sz val="10"/>
            <color indexed="8"/>
            <rFont val="Arial"/>
            <family val="2"/>
          </rPr>
          <t xml:space="preserve"> 
</t>
        </r>
      </text>
    </comment>
    <comment ref="H63" authorId="0">
      <text>
        <r>
          <rPr>
            <sz val="10"/>
            <color indexed="8"/>
            <rFont val="Arial"/>
            <family val="2"/>
          </rPr>
          <t>Por poder atender las giras que se realizar a las diferentes oficinas de la Defensa y para el traslado de equipo</t>
        </r>
        <r>
          <rPr>
            <sz val="9"/>
            <color indexed="8"/>
            <rFont val="Tahoma"/>
            <family val="2"/>
          </rPr>
          <t xml:space="preserve">.
</t>
        </r>
      </text>
    </comment>
    <comment ref="H64" authorId="0">
      <text>
        <r>
          <rPr>
            <sz val="10"/>
            <color indexed="8"/>
            <rFont val="Arial"/>
            <family val="2"/>
          </rPr>
          <t xml:space="preserve">La Defensa Pública de esta localidad no cuenta con vehículo para desempeñar sus funciones, hasta la fecha depende de la administración de Puntarenas, lo   implica que se deba trasladar hasta esa localidad a efectos de recoger y dejar el vehículo, lo que no es práctico, si se trata de visitas a San José e incluso a Puntarenas, dado que  se debe regresar a Quepos en autobús. 
Por otra parte encarece el gasto realizando recorridos innecesarios para recoger y dejar el vehículo a Puntarenas. 
</t>
        </r>
      </text>
    </comment>
    <comment ref="H65" authorId="0">
      <text>
        <r>
          <rPr>
            <sz val="14"/>
            <color indexed="8"/>
            <rFont val="Times New Roman"/>
            <family val="1"/>
          </rPr>
          <t xml:space="preserve">El Presupuesto de Vehículos para el </t>
        </r>
        <r>
          <rPr>
            <b/>
            <u val="single"/>
            <sz val="14"/>
            <color indexed="8"/>
            <rFont val="Times New Roman"/>
            <family val="1"/>
          </rPr>
          <t>Programa 950,</t>
        </r>
        <r>
          <rPr>
            <sz val="14"/>
            <color indexed="8"/>
            <rFont val="Times New Roman"/>
            <family val="1"/>
          </rPr>
          <t xml:space="preserve">  "Oficina de Atención y Protección a la Víctima ",  asciende a </t>
        </r>
        <r>
          <rPr>
            <b/>
            <sz val="14"/>
            <color indexed="8"/>
            <rFont val="Times New Roman"/>
            <family val="1"/>
          </rPr>
          <t xml:space="preserve"> ¢149,746,001, </t>
        </r>
        <r>
          <rPr>
            <sz val="14"/>
            <color indexed="8"/>
            <rFont val="Times New Roman"/>
            <family val="1"/>
          </rPr>
          <t xml:space="preserve"> el cual muestra  un crecimiento del  100% en relación con el monto aprobado para el 2016, debido a que para el 2016, éste Programa no solicito vehículos.  
Este presupuesto está conformado por la solicitud  de  5 vehículos de primer ingreso, según detalle:  
</t>
        </r>
        <r>
          <rPr>
            <b/>
            <sz val="14"/>
            <color indexed="8"/>
            <rFont val="Times New Roman"/>
            <family val="1"/>
          </rPr>
          <t xml:space="preserve"> 
05 vehículos de primer ingreso por ¢149,746,001
</t>
        </r>
        <r>
          <rPr>
            <sz val="14"/>
            <color indexed="8"/>
            <rFont val="Times New Roman"/>
            <family val="1"/>
          </rPr>
          <t xml:space="preserve"> </t>
        </r>
        <r>
          <rPr>
            <b/>
            <sz val="14"/>
            <color indexed="8"/>
            <rFont val="Times New Roman"/>
            <family val="1"/>
          </rPr>
          <t xml:space="preserve">Cantidad                       Tipo Vehículo                                         Monto
</t>
        </r>
        <r>
          <rPr>
            <sz val="14"/>
            <color indexed="8"/>
            <rFont val="Times New Roman"/>
            <family val="1"/>
          </rPr>
          <t xml:space="preserve">01                                  Vehículo tipo Microbús                        ¢ 34,648,750
02                                  Vehículo Tipo Fortuner                           55,175,296
02                                  Vehículo Pick-Up 4 x4                            59,921,955
 </t>
        </r>
        <r>
          <rPr>
            <b/>
            <u val="single"/>
            <sz val="14"/>
            <color indexed="8"/>
            <rFont val="Times New Roman"/>
            <family val="1"/>
          </rPr>
          <t xml:space="preserve">Justificación compra de vehículos( Microbús, Pick-Up y Fortuner): 
</t>
        </r>
        <r>
          <rPr>
            <b/>
            <sz val="14"/>
            <color indexed="8"/>
            <rFont val="Times New Roman"/>
            <family val="1"/>
          </rPr>
          <t>1-</t>
        </r>
        <r>
          <rPr>
            <sz val="14"/>
            <color indexed="8"/>
            <rFont val="Times New Roman"/>
            <family val="1"/>
          </rPr>
          <t xml:space="preserve"> Para brindar acceso a la justicia a Personas Adultas Mayores, Menores de Edad, Capacidades diferentes y Pueblos Indígenas, mediante visitas domiciliarias y traslados que por su condición de vulnerabilidad sean requeridas.
</t>
        </r>
      </text>
    </comment>
    <comment ref="H66" authorId="0">
      <text>
        <r>
          <rPr>
            <sz val="11"/>
            <color indexed="8"/>
            <rFont val="Arial"/>
            <family val="2"/>
          </rPr>
          <t xml:space="preserve">Para lograr el cumplimiento de la meta  2.10.3.  del PAO 2018:
"Que al finalizar el 2018, se haya alcanzado 13% el acceso a la justicia a las Personas Adultas Mayores, Menores de Edad, Capacidades diferentes (C/) y Pueblos Indígenas, mediante visitas domiciliarias y traslados que por su condición de vulnerabilidad sean requeridas".
</t>
        </r>
      </text>
    </comment>
    <comment ref="H67" authorId="0">
      <text>
        <r>
          <rPr>
            <sz val="10"/>
            <color indexed="8"/>
            <rFont val="Arial"/>
            <family val="2"/>
          </rPr>
          <t xml:space="preserve">Para lograr el cumplimiento de la meta  2.10.3.  del PAO 2018:
"Que al finalizar el 2018, se haya alcanzado 13% el acceso a la justicia a las Personas Adultas Mayores, Menores de Edad, Capacidades diferentes (C/) y Pueblos Indígenas, mediante visitas domiciliarias y traslados que por su condición de vulnerabilidad sean requeridas".
</t>
        </r>
      </text>
    </comment>
    <comment ref="H68" authorId="0">
      <text>
        <r>
          <rPr>
            <sz val="10"/>
            <color indexed="8"/>
            <rFont val="Arial"/>
            <family val="2"/>
          </rPr>
          <t xml:space="preserve">Para lograr el cumplimiento de la meta  2.10.3.  del PAO 2018:
"Que al finalizar el 2018, se haya alcanzado 13% el acceso a la justicia a las Personas Adultas Mayores, Menores de Edad, Capacidades diferentes (C/) y Pueblos Indígenas, mediante visitas domiciliarias y traslados que por su condición de vulnerabilidad sean requeridas".
</t>
        </r>
      </text>
    </comment>
  </commentList>
</comments>
</file>

<file path=xl/sharedStrings.xml><?xml version="1.0" encoding="utf-8"?>
<sst xmlns="http://schemas.openxmlformats.org/spreadsheetml/2006/main" count="1258" uniqueCount="316">
  <si>
    <t>Anteproyecto Presupuesto Vehículos 2017</t>
  </si>
  <si>
    <t>Solicitante</t>
  </si>
  <si>
    <t>Vehículo</t>
  </si>
  <si>
    <t>Interna</t>
  </si>
  <si>
    <t>Circ.</t>
  </si>
  <si>
    <t>Unitario</t>
  </si>
  <si>
    <t>Unitario              ( incr.del 6,75%)</t>
  </si>
  <si>
    <t>Rescate</t>
  </si>
  <si>
    <t>Total</t>
  </si>
  <si>
    <t>COSTO TOTAL DE VEHÍCULOS</t>
  </si>
  <si>
    <t xml:space="preserve">PROGRAMA 926 Dirección, Adm y Otros Órganos de Apoyo </t>
  </si>
  <si>
    <t>Despacho de la  Presidencia</t>
  </si>
  <si>
    <t>Sustitución tipo Sedan</t>
  </si>
  <si>
    <t>Inspección Judicial</t>
  </si>
  <si>
    <t>Escuela Judicial</t>
  </si>
  <si>
    <t>Sustitución de microbús</t>
  </si>
  <si>
    <t xml:space="preserve">Sustitución Pick Up 4X4 (Entrega Microbus) </t>
  </si>
  <si>
    <t>Sustitución Pick Up 4X4</t>
  </si>
  <si>
    <t>CL178559</t>
  </si>
  <si>
    <t>I Circuito Judicial de Alajuela</t>
  </si>
  <si>
    <t>Administración Regional de Alajuela</t>
  </si>
  <si>
    <t>II Circuito Judicial de Alajuela, San Carlos</t>
  </si>
  <si>
    <t>Administración Regional II Circ. Jud. Alajuela</t>
  </si>
  <si>
    <t>Sustitución de motocicleta</t>
  </si>
  <si>
    <t>Compra de Cuadraciclo</t>
  </si>
  <si>
    <t>III Circuito Judicial de Alajuela, San Ramón</t>
  </si>
  <si>
    <t>Administración Regional de San Ramón</t>
  </si>
  <si>
    <t>1314</t>
  </si>
  <si>
    <t>1336</t>
  </si>
  <si>
    <t>1338</t>
  </si>
  <si>
    <t>Administración de Grecia</t>
  </si>
  <si>
    <t>Administración Regional  Grecia</t>
  </si>
  <si>
    <t>Primer Circuito Judicial Guanacaste</t>
  </si>
  <si>
    <t>Admistración Regional I Circ. Jud. Guanacaste (Liberia)</t>
  </si>
  <si>
    <t xml:space="preserve">Compra Pick Up 4x4 </t>
  </si>
  <si>
    <t>II Circuito Judicial de Guanacaste, Nicoya</t>
  </si>
  <si>
    <t xml:space="preserve">Admistración Regional II Circ. Jud. Guanacaste </t>
  </si>
  <si>
    <t>Administración Santa Cruz</t>
  </si>
  <si>
    <t>Administración Regional Santa Cruz</t>
  </si>
  <si>
    <t>I Circuito Judicial de la Zona Sur, Pérez Zeledón</t>
  </si>
  <si>
    <t>Administración Regional Primer Circuito Judicial Zona Sur</t>
  </si>
  <si>
    <t>PJ 1084</t>
  </si>
  <si>
    <t>PJ 1083</t>
  </si>
  <si>
    <t>PJ 1243</t>
  </si>
  <si>
    <t>Compra de Motocicleta</t>
  </si>
  <si>
    <t>II Circuito Judicial de la Zona Sur</t>
  </si>
  <si>
    <t>Oficina de Comunicaciones Judiciales II Circ. Jud. Zona Sur</t>
  </si>
  <si>
    <t>1339</t>
  </si>
  <si>
    <t>Administración de Turrialba</t>
  </si>
  <si>
    <t>Administración Regional Turrialba</t>
  </si>
  <si>
    <t>1193</t>
  </si>
  <si>
    <t>1228</t>
  </si>
  <si>
    <t>Circuito Judicial de Heredia</t>
  </si>
  <si>
    <t>Administración Regional de Heredia</t>
  </si>
  <si>
    <t>Administración de Quepos</t>
  </si>
  <si>
    <t>Administración Ciudad Judicial</t>
  </si>
  <si>
    <t>Departamento de Servicios Generales</t>
  </si>
  <si>
    <t xml:space="preserve">Sección de Transportes  (Comodín) </t>
  </si>
  <si>
    <t>Sustitución Todo Terreno</t>
  </si>
  <si>
    <t>2006</t>
  </si>
  <si>
    <t>1093</t>
  </si>
  <si>
    <t>Sección de Transportes Administrativos</t>
  </si>
  <si>
    <t>Compra tipo Sedan</t>
  </si>
  <si>
    <t xml:space="preserve">Dirección Gestión Humana </t>
  </si>
  <si>
    <t xml:space="preserve">Sección de Reclutamiento y Selección de Personal </t>
  </si>
  <si>
    <t>Compra  Vehículo Rural</t>
  </si>
  <si>
    <t xml:space="preserve">Sección Gestión de la Capacitación </t>
  </si>
  <si>
    <t>Departamento de Proveeduría</t>
  </si>
  <si>
    <t>Departamento Proveeduría (Proceso de Administración de Bienes)</t>
  </si>
  <si>
    <t>PJ-1115</t>
  </si>
  <si>
    <t>PJ-1229</t>
  </si>
  <si>
    <t>Proceso de Adquisiciones</t>
  </si>
  <si>
    <t>Sustitución tipo Panel</t>
  </si>
  <si>
    <t>PJ-957</t>
  </si>
  <si>
    <t>PJ-1211</t>
  </si>
  <si>
    <t>Almacen de Proveeduría</t>
  </si>
  <si>
    <t xml:space="preserve">Sustitución Camión 7 Toneladas </t>
  </si>
  <si>
    <t>PJ-1107</t>
  </si>
  <si>
    <t>Sustitución Montacarga</t>
  </si>
  <si>
    <t>2005</t>
  </si>
  <si>
    <t>EE24398</t>
  </si>
  <si>
    <t xml:space="preserve">TOTAL PROGRAMA 927: Servicio Jurisdiccional </t>
  </si>
  <si>
    <t>Sala Constitucional</t>
  </si>
  <si>
    <t xml:space="preserve">Sección de Transportes </t>
  </si>
  <si>
    <t xml:space="preserve">Sala Tercera </t>
  </si>
  <si>
    <t>II Circuito Judicial de Guanacaste, Santa Cruz</t>
  </si>
  <si>
    <t>Oficina de Comunicaciones Judiciales</t>
  </si>
  <si>
    <t>I Circuito Judicial de San José</t>
  </si>
  <si>
    <t xml:space="preserve">Oficina de Comunicaciones Judiciales  I Circ. Jud. San José </t>
  </si>
  <si>
    <t xml:space="preserve">Oficina de Comunicaciones Judiciales de Puriscal </t>
  </si>
  <si>
    <t>II Circuito Judicial de San José</t>
  </si>
  <si>
    <t>Oficina Comunicaciones Judiciales II Circuito Judicial San Jose</t>
  </si>
  <si>
    <t>1227</t>
  </si>
  <si>
    <t xml:space="preserve">Circuito Judicial de Cartago </t>
  </si>
  <si>
    <t xml:space="preserve">Oficina de Comunicaciones Judiciales </t>
  </si>
  <si>
    <t>Juzgado Contravencional y  Menor Cuantía de Paraíso</t>
  </si>
  <si>
    <t>Juzgado Contravencional y  Menor Cuantía de Tarrazú, Dota y León Cortes</t>
  </si>
  <si>
    <t>Juzgado Contravencional y  Menor Cuantía de La Unión</t>
  </si>
  <si>
    <t xml:space="preserve">II Circuito Judicial de la Zona Sur </t>
  </si>
  <si>
    <t>PJ 1200</t>
  </si>
  <si>
    <t>PJ 1333</t>
  </si>
  <si>
    <t>PJ 1335</t>
  </si>
  <si>
    <t>PJ 1272</t>
  </si>
  <si>
    <t>I Circuito Judicial Zona Atlántica</t>
  </si>
  <si>
    <t xml:space="preserve">Oficina de Comunicac iones Judiciales </t>
  </si>
  <si>
    <t>PJ 1348</t>
  </si>
  <si>
    <t>PJ 1262</t>
  </si>
  <si>
    <t>PJ 1386</t>
  </si>
  <si>
    <t>PJ1386</t>
  </si>
  <si>
    <t>PJ 1269</t>
  </si>
  <si>
    <t>TOTAL PROGRAMA 928: Organismo de Inv. Judicial</t>
  </si>
  <si>
    <t xml:space="preserve">Dirección General </t>
  </si>
  <si>
    <t>Servicio Especial de Respuesta Táctica</t>
  </si>
  <si>
    <t>PJ 205</t>
  </si>
  <si>
    <t>CL254734</t>
  </si>
  <si>
    <t>Secretaría del O.I.J.</t>
  </si>
  <si>
    <t xml:space="preserve">Sección Transportes </t>
  </si>
  <si>
    <t>CL 228756</t>
  </si>
  <si>
    <t>Sustitución Ambulancia</t>
  </si>
  <si>
    <t>CL 233600</t>
  </si>
  <si>
    <t>Unidad de Antecedentes</t>
  </si>
  <si>
    <t>Sección Cárceles II Circuito Judicial de San José</t>
  </si>
  <si>
    <t>CL 253049</t>
  </si>
  <si>
    <t xml:space="preserve">Unidad de Carceles I Circ. Jud. San José ( Pavas) </t>
  </si>
  <si>
    <t>CL 216111</t>
  </si>
  <si>
    <t xml:space="preserve">Unidad de Carceles I Circ. Jud. San José </t>
  </si>
  <si>
    <t>CL 253023</t>
  </si>
  <si>
    <t>CL 253036</t>
  </si>
  <si>
    <t>CL 253025</t>
  </si>
  <si>
    <t>CL 253247</t>
  </si>
  <si>
    <t>CL 253226</t>
  </si>
  <si>
    <t>CL 253057</t>
  </si>
  <si>
    <t>O.I.J San José</t>
  </si>
  <si>
    <t>Delegación Regional de Pérez Zeledón</t>
  </si>
  <si>
    <t>CL 233438</t>
  </si>
  <si>
    <t>Oficina Regional de Puriscal</t>
  </si>
  <si>
    <t>O.I.J. Alajuela</t>
  </si>
  <si>
    <t>Delegación Regional de Alajuela</t>
  </si>
  <si>
    <t>CL 216173</t>
  </si>
  <si>
    <t>CL 234587</t>
  </si>
  <si>
    <t>CL 227012</t>
  </si>
  <si>
    <t>CL 253027</t>
  </si>
  <si>
    <t>PJ 23</t>
  </si>
  <si>
    <t>CL226617</t>
  </si>
  <si>
    <t>Delegación Regional de San Carlos</t>
  </si>
  <si>
    <t>CL 253043</t>
  </si>
  <si>
    <t>Delegación Regional San Ramón</t>
  </si>
  <si>
    <t>CL 216617</t>
  </si>
  <si>
    <t>Unidad Regional de Upala</t>
  </si>
  <si>
    <t>CL 229527</t>
  </si>
  <si>
    <t>O.I.J. Cartago</t>
  </si>
  <si>
    <t>Delegación Regional de Cartago</t>
  </si>
  <si>
    <t>CL 253091</t>
  </si>
  <si>
    <t>CL 216153</t>
  </si>
  <si>
    <t>CL 253233</t>
  </si>
  <si>
    <t>PJ 596</t>
  </si>
  <si>
    <t>O.I.J. Heredia</t>
  </si>
  <si>
    <t>Delegación Regional de Heredia</t>
  </si>
  <si>
    <t>CL 223473</t>
  </si>
  <si>
    <t>CL 229455</t>
  </si>
  <si>
    <t>O.I.J. Guanacaste</t>
  </si>
  <si>
    <t>Delegación Regional de Liberia</t>
  </si>
  <si>
    <t>CL 234583</t>
  </si>
  <si>
    <t>CL 228315</t>
  </si>
  <si>
    <t>CL 253241</t>
  </si>
  <si>
    <t>PJ 29</t>
  </si>
  <si>
    <t>CL236725</t>
  </si>
  <si>
    <t>PJ 332</t>
  </si>
  <si>
    <t>CL236790</t>
  </si>
  <si>
    <t>PJ 17</t>
  </si>
  <si>
    <t>CL216212</t>
  </si>
  <si>
    <t>PJ 249</t>
  </si>
  <si>
    <t>O.I.J. Puntarenas</t>
  </si>
  <si>
    <t>Delegación Regional de Puntarenas</t>
  </si>
  <si>
    <t>CL 228565</t>
  </si>
  <si>
    <t>CL 227286</t>
  </si>
  <si>
    <t>CL 233439</t>
  </si>
  <si>
    <t>Oficina Regional de Osa</t>
  </si>
  <si>
    <t>CL 228429</t>
  </si>
  <si>
    <t>CL 253028</t>
  </si>
  <si>
    <t>PJ 321</t>
  </si>
  <si>
    <t>CL200002</t>
  </si>
  <si>
    <t>CL 253253</t>
  </si>
  <si>
    <t>CL 229452</t>
  </si>
  <si>
    <t>CL 253037</t>
  </si>
  <si>
    <t>Unidad Regional de Monteverde</t>
  </si>
  <si>
    <t>CL 229488</t>
  </si>
  <si>
    <t>Delegación Regional de Corredores</t>
  </si>
  <si>
    <t>CL 227611</t>
  </si>
  <si>
    <t>CL 233445</t>
  </si>
  <si>
    <t>O.I.J. Limón</t>
  </si>
  <si>
    <t xml:space="preserve">Delegación Regional de Guápiles </t>
  </si>
  <si>
    <t>CL 223964</t>
  </si>
  <si>
    <t>Delegación Regional de Limón</t>
  </si>
  <si>
    <t>CL 215722</t>
  </si>
  <si>
    <t>CL 216195</t>
  </si>
  <si>
    <t>CL 229511</t>
  </si>
  <si>
    <t>CL 253038</t>
  </si>
  <si>
    <t>Delegación Regional de Guápiles</t>
  </si>
  <si>
    <t>PJ 566</t>
  </si>
  <si>
    <t>Oficina de Planes y Operaciones</t>
  </si>
  <si>
    <t>Bodega de Drogas</t>
  </si>
  <si>
    <t>881391</t>
  </si>
  <si>
    <t>Oficina Central Nacional de Interpol- San José</t>
  </si>
  <si>
    <t>CL 254728</t>
  </si>
  <si>
    <t xml:space="preserve">Unidad de Inteligencia </t>
  </si>
  <si>
    <t>CL 254733</t>
  </si>
  <si>
    <t>CL 254721</t>
  </si>
  <si>
    <t>CL 254730</t>
  </si>
  <si>
    <t>CL 255060</t>
  </si>
  <si>
    <t>Plataforma de Información Policial</t>
  </si>
  <si>
    <t>Unidad de Protección a Empleados Judicial</t>
  </si>
  <si>
    <t>Unidad de Vigilancia y Seguimiento</t>
  </si>
  <si>
    <t>MOT 244921</t>
  </si>
  <si>
    <t>Departamento de Investigaciones Criminales</t>
  </si>
  <si>
    <t>Sección de Insp. Oculares y Recolección de Indicios</t>
  </si>
  <si>
    <t>CL 228316</t>
  </si>
  <si>
    <t>Sección de Asaltos</t>
  </si>
  <si>
    <t>Sección de Delitos Informáticos</t>
  </si>
  <si>
    <t>CL 223496</t>
  </si>
  <si>
    <t>Sección de Especializada de Tránsito</t>
  </si>
  <si>
    <t>Sección de Homicidios</t>
  </si>
  <si>
    <t>Sección de Capturas</t>
  </si>
  <si>
    <t>PJ83</t>
  </si>
  <si>
    <t>BCP295</t>
  </si>
  <si>
    <t>PJ 666</t>
  </si>
  <si>
    <t>BDV006</t>
  </si>
  <si>
    <t>Sección de Localizaciones y Presentaciones</t>
  </si>
  <si>
    <t>PJ1316</t>
  </si>
  <si>
    <t>Sección de Robos y hurtos</t>
  </si>
  <si>
    <t>PJ 344</t>
  </si>
  <si>
    <t>CL228726</t>
  </si>
  <si>
    <t>Sección de Robo vehículos</t>
  </si>
  <si>
    <t>MOT244915</t>
  </si>
  <si>
    <t>O.I.J. Aumento de Flotilla</t>
  </si>
  <si>
    <t>Sección de Robos y Hurtos</t>
  </si>
  <si>
    <t>Compra de Microbús</t>
  </si>
  <si>
    <t>Sección  de Robos y hurtos</t>
  </si>
  <si>
    <t xml:space="preserve">Unidad de Inteligencia  (IPOL) </t>
  </si>
  <si>
    <t xml:space="preserve">PROGRAMA 929:  Ministerio Público </t>
  </si>
  <si>
    <t>Fiscalía de La Unión</t>
  </si>
  <si>
    <t>Sustitución Vehículo Rural</t>
  </si>
  <si>
    <t xml:space="preserve">622458
</t>
  </si>
  <si>
    <t xml:space="preserve">Fiscalía de Puriscal </t>
  </si>
  <si>
    <t xml:space="preserve">CL 229469
</t>
  </si>
  <si>
    <t>Fiscalía de Atenas</t>
  </si>
  <si>
    <t xml:space="preserve">CL 229449
</t>
  </si>
  <si>
    <t xml:space="preserve">Unidad Administrativa del Ministerio Público </t>
  </si>
  <si>
    <t xml:space="preserve">CL 229541
</t>
  </si>
  <si>
    <t>Fiscalía de Quepos</t>
  </si>
  <si>
    <t xml:space="preserve">CL 229487
</t>
  </si>
  <si>
    <t xml:space="preserve">Fiscalía de Grecia </t>
  </si>
  <si>
    <t xml:space="preserve">CL 229607
</t>
  </si>
  <si>
    <t>Fiscalía de Puerto Jiménez</t>
  </si>
  <si>
    <t xml:space="preserve">Fiscalía de Puntarenas </t>
  </si>
  <si>
    <t>Fiscalía de Garabito</t>
  </si>
  <si>
    <t>Fiscalía de Buenos Aires</t>
  </si>
  <si>
    <t>Unidad de Capacitación del Ministerio Público</t>
  </si>
  <si>
    <t xml:space="preserve">Fiscalía de Asuntos Indígenas </t>
  </si>
  <si>
    <t>Compra Semiremolque</t>
  </si>
  <si>
    <t>Fiscalia de Siquirres</t>
  </si>
  <si>
    <t>Fiscalía de Cañas</t>
  </si>
  <si>
    <t xml:space="preserve">PROGRAMA 930:  Defensa Pública </t>
  </si>
  <si>
    <t>Administración de la Defensa Pública</t>
  </si>
  <si>
    <t>CL 276823</t>
  </si>
  <si>
    <t>Dirección de la Defensa Pública</t>
  </si>
  <si>
    <t>Defensa Pública Desamparados</t>
  </si>
  <si>
    <t xml:space="preserve">Defensa Pública Garabito </t>
  </si>
  <si>
    <t xml:space="preserve">Defensa Pública II Circuito Judicial de Zona Atlántica </t>
  </si>
  <si>
    <t>Defensa Pública II Circuito Judicial de Guanacaste, Sede Nicoya</t>
  </si>
  <si>
    <t>Defensa Pública III Circuito Judicial de Alajuela (San Ramón)</t>
  </si>
  <si>
    <t>Defensa Pública Sarapiqui</t>
  </si>
  <si>
    <t>Unidad de Capacitación</t>
  </si>
  <si>
    <t xml:space="preserve">Defensa Pública de Osa </t>
  </si>
  <si>
    <t xml:space="preserve">Defensa Pública de Quepos y Parrita </t>
  </si>
  <si>
    <t xml:space="preserve">PROG. 950 : Oficina de Atención y Protección a la Victima (OAPV) </t>
  </si>
  <si>
    <t xml:space="preserve">Oficina de Atención y Protección a la Víctima </t>
  </si>
  <si>
    <t>Compra de Fortuner (Ley 7600)</t>
  </si>
  <si>
    <t xml:space="preserve">Despacho </t>
  </si>
  <si>
    <t xml:space="preserve">Tipo de  </t>
  </si>
  <si>
    <t>Cant.</t>
  </si>
  <si>
    <t>Año</t>
  </si>
  <si>
    <t>Placa</t>
  </si>
  <si>
    <t>Costo</t>
  </si>
  <si>
    <t xml:space="preserve">Valor de </t>
  </si>
  <si>
    <t xml:space="preserve">Monto </t>
  </si>
  <si>
    <t xml:space="preserve">PROGRAMA 926 : Dirección Adm. y Otros örganos de Apoyo </t>
  </si>
  <si>
    <t xml:space="preserve">Sustitución Pick Up 4X4 ( Entrega Microbus) </t>
  </si>
  <si>
    <t xml:space="preserve">Sección de Transportes Administrativos (Comodín) </t>
  </si>
  <si>
    <t>OFICINA DE COMUNICACIONES JUDICIALES</t>
  </si>
  <si>
    <t xml:space="preserve">PROGRAMA 929: Ministerio Público </t>
  </si>
  <si>
    <t>PROGRAMA 926 Ámbito Administrativo</t>
  </si>
  <si>
    <t xml:space="preserve">Prog. </t>
  </si>
  <si>
    <t>ANTEPROYECTO DE VEHÍCULOS 2017</t>
  </si>
  <si>
    <t>Valor Rescate</t>
  </si>
  <si>
    <t>Incremento 6,75%</t>
  </si>
  <si>
    <t xml:space="preserve">Cantidad </t>
  </si>
  <si>
    <t xml:space="preserve">Tipo Vehículo </t>
  </si>
  <si>
    <t xml:space="preserve">Compra Sedan Hatch Back </t>
  </si>
  <si>
    <t xml:space="preserve">Unidad de Vigilancia, Seguimiento e Investigación </t>
  </si>
  <si>
    <t>PROG. 950 : Servicio de Atención y Protección de Victimas y Testigos</t>
  </si>
  <si>
    <t xml:space="preserve">PROGRAMA 927: Servicio Jurisdiccional </t>
  </si>
  <si>
    <t>PROGRAMA 928: Organismo de Investigación Judicial</t>
  </si>
  <si>
    <t xml:space="preserve">Compra de Fortuner </t>
  </si>
  <si>
    <t>Oficina de Comunicaciones Judiciales de Quepos</t>
  </si>
  <si>
    <t>Sección de Robo Vehículos</t>
  </si>
  <si>
    <t>Subdelegación de Quepos</t>
  </si>
  <si>
    <t>Subdelegación Regional de Quepos</t>
  </si>
  <si>
    <t>Subdelegación Regional de Garabito</t>
  </si>
  <si>
    <t>Oficina Regional de Cóbano</t>
  </si>
  <si>
    <t xml:space="preserve">Subdelegación Regional de Cañas </t>
  </si>
  <si>
    <t>Subdelegación Regional de Cañas</t>
  </si>
  <si>
    <t>Subdelegación Regional de Nicoya</t>
  </si>
  <si>
    <t>Subdelegación Regional de Sarapiquí</t>
  </si>
  <si>
    <t xml:space="preserve">Subdelegación Regional de Turrialba </t>
  </si>
  <si>
    <t>Subdelegación Regional Siquirres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</si>
</sst>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_);_(@_)"/>
    <numFmt numFmtId="173" formatCode="0;[Red]0"/>
    <numFmt numFmtId="174" formatCode="#,##0;\-#,##0"/>
    <numFmt numFmtId="175" formatCode="_(* #,##0_);_(* \(#,##0\);_(* \-_);_(@_)"/>
    <numFmt numFmtId="176" formatCode="0.0%"/>
    <numFmt numFmtId="177" formatCode="_(* #,##0.000_);_(* \(#,##0.000\);_(* \-??_);_(@_)"/>
    <numFmt numFmtId="178" formatCode="_(* #,##0.0000_);_(* \(#,##0.0000\);_(* \-??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_(* #,##0.0_);_(* \(#,##0.0\);_(* \-??_);_(@_)"/>
    <numFmt numFmtId="184" formatCode="_(* #,##0_);_(* \(#,##0\);_(* \-??_);_(@_)"/>
  </numFmts>
  <fonts count="49">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14"/>
      <color indexed="8"/>
      <name val="Times New Roman"/>
      <family val="1"/>
    </font>
    <font>
      <b/>
      <u val="single"/>
      <sz val="14"/>
      <color indexed="8"/>
      <name val="Times New Roman"/>
      <family val="1"/>
    </font>
    <font>
      <b/>
      <sz val="14"/>
      <color indexed="8"/>
      <name val="Times New Roman"/>
      <family val="1"/>
    </font>
    <font>
      <sz val="11"/>
      <color indexed="8"/>
      <name val="Arial"/>
      <family val="2"/>
    </font>
    <font>
      <sz val="12"/>
      <color indexed="8"/>
      <name val="Arial"/>
      <family val="2"/>
    </font>
    <font>
      <b/>
      <sz val="12"/>
      <color indexed="8"/>
      <name val="Arial"/>
      <family val="2"/>
    </font>
    <font>
      <sz val="9"/>
      <color indexed="8"/>
      <name val="Tahoma"/>
      <family val="2"/>
    </font>
    <font>
      <sz val="12"/>
      <name val="Arial"/>
      <family val="2"/>
    </font>
    <font>
      <sz val="11"/>
      <color indexed="8"/>
      <name val="Tahoma"/>
      <family val="2"/>
    </font>
    <font>
      <b/>
      <sz val="9"/>
      <color indexed="8"/>
      <name val="Tahoma"/>
      <family val="2"/>
    </font>
    <font>
      <sz val="12"/>
      <color indexed="8"/>
      <name val="Tahoma"/>
      <family val="2"/>
    </font>
    <font>
      <b/>
      <sz val="10"/>
      <color indexed="8"/>
      <name val="Tahoma"/>
      <family val="2"/>
    </font>
    <font>
      <sz val="10"/>
      <color indexed="8"/>
      <name val="Tahoma"/>
      <family val="2"/>
    </font>
    <font>
      <sz val="10"/>
      <color indexed="10"/>
      <name val="Arial"/>
      <family val="2"/>
    </font>
    <font>
      <u val="single"/>
      <sz val="14"/>
      <color indexed="8"/>
      <name val="Times New Roman"/>
      <family val="1"/>
    </font>
    <font>
      <b/>
      <sz val="10"/>
      <color indexed="8"/>
      <name val="Arial"/>
      <family val="2"/>
    </font>
    <font>
      <b/>
      <vertAlign val="superscript"/>
      <sz val="14"/>
      <color indexed="8"/>
      <name val="Times New Roman"/>
      <family val="1"/>
    </font>
    <font>
      <b/>
      <sz val="11"/>
      <color indexed="8"/>
      <name val="Arial"/>
      <family val="2"/>
    </font>
    <font>
      <b/>
      <sz val="11"/>
      <name val="Arial"/>
      <family val="2"/>
    </font>
    <font>
      <sz val="11"/>
      <name val="Arial"/>
      <family val="2"/>
    </font>
    <font>
      <sz val="11"/>
      <color indexed="10"/>
      <name val="Arial"/>
      <family val="2"/>
    </font>
    <font>
      <sz val="8"/>
      <name val="Arial"/>
      <family val="2"/>
    </font>
    <font>
      <u val="single"/>
      <sz val="10"/>
      <color indexed="12"/>
      <name val="Arial"/>
      <family val="2"/>
    </font>
    <font>
      <u val="single"/>
      <sz val="10"/>
      <color indexed="36"/>
      <name val="Arial"/>
      <family val="2"/>
    </font>
    <font>
      <sz val="9"/>
      <name val="Tahoma"/>
      <family val="0"/>
    </font>
    <font>
      <sz val="10"/>
      <name val="Tahoma"/>
      <family val="2"/>
    </font>
    <font>
      <b/>
      <sz val="16"/>
      <name val="Arial"/>
      <family val="2"/>
    </font>
    <font>
      <sz val="10"/>
      <color rgb="FFFF0000"/>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9"/>
        <bgColor indexed="64"/>
      </patternFill>
    </fill>
    <fill>
      <patternFill patternType="solid">
        <fgColor indexed="44"/>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color indexed="63"/>
      </left>
      <right style="thin">
        <color indexed="8"/>
      </right>
      <top style="thin">
        <color indexed="8"/>
      </top>
      <bottom style="medium">
        <color indexed="8"/>
      </bottom>
    </border>
    <border>
      <left style="hair">
        <color indexed="8"/>
      </left>
      <right>
        <color indexed="63"/>
      </right>
      <top>
        <color indexed="63"/>
      </top>
      <bottom>
        <color indexed="63"/>
      </bottom>
    </border>
    <border>
      <left>
        <color indexed="63"/>
      </left>
      <right>
        <color indexed="63"/>
      </right>
      <top style="medium"/>
      <bottom style="medium"/>
    </border>
    <border>
      <left style="thin">
        <color indexed="8"/>
      </left>
      <right style="medium"/>
      <top style="medium"/>
      <bottom style="medium"/>
    </border>
    <border>
      <left style="thin">
        <color indexed="8"/>
      </left>
      <right style="thin">
        <color indexed="8"/>
      </right>
      <top style="medium"/>
      <bottom style="medium"/>
    </border>
    <border>
      <left>
        <color indexed="63"/>
      </left>
      <right style="thin">
        <color indexed="8"/>
      </right>
      <top style="medium"/>
      <bottom style="medium"/>
    </border>
    <border>
      <left style="hair">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color indexed="63"/>
      </left>
      <right style="medium"/>
      <top style="medium"/>
      <bottom style="medium"/>
    </border>
    <border>
      <left style="thin"/>
      <right style="thin"/>
      <top style="thin"/>
      <bottom style="medium">
        <color indexed="8"/>
      </bottom>
    </border>
    <border>
      <left style="thin"/>
      <right style="thin"/>
      <top style="thin">
        <color indexed="8"/>
      </top>
      <bottom>
        <color indexed="63"/>
      </bottom>
    </border>
    <border>
      <left style="thin"/>
      <right style="thin"/>
      <top style="medium"/>
      <bottom style="medium"/>
    </border>
    <border>
      <left style="thin"/>
      <right style="thin"/>
      <top>
        <color indexed="63"/>
      </top>
      <bottom style="thin">
        <color indexed="8"/>
      </bottom>
    </border>
    <border>
      <left style="thin"/>
      <right style="thin"/>
      <top>
        <color indexed="63"/>
      </top>
      <bottom>
        <color indexed="63"/>
      </bottom>
    </border>
    <border>
      <left style="thin"/>
      <right style="thin"/>
      <top style="thin">
        <color indexed="8"/>
      </top>
      <bottom style="thin">
        <color indexed="8"/>
      </bottom>
    </border>
    <border>
      <left style="thin"/>
      <right style="thin"/>
      <top style="thin">
        <color indexed="8"/>
      </top>
      <bottom style="thin"/>
    </border>
    <border>
      <left>
        <color indexed="63"/>
      </left>
      <right style="thin">
        <color indexed="8"/>
      </right>
      <top>
        <color indexed="63"/>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color indexed="63"/>
      </left>
      <right style="thin">
        <color indexed="8"/>
      </right>
      <top>
        <color indexed="63"/>
      </top>
      <bottom style="medium">
        <color indexed="8"/>
      </bottom>
    </border>
    <border>
      <left>
        <color indexed="63"/>
      </left>
      <right>
        <color indexed="63"/>
      </right>
      <top style="thin">
        <color indexed="8"/>
      </top>
      <bottom style="thin">
        <color indexed="8"/>
      </bottom>
    </border>
    <border>
      <left style="thin"/>
      <right style="thin"/>
      <top style="thin"/>
      <bottom style="thin">
        <color indexed="8"/>
      </bottom>
    </border>
    <border>
      <left style="thin"/>
      <right style="thin"/>
      <top>
        <color indexed="63"/>
      </top>
      <bottom style="medium">
        <color indexed="8"/>
      </bottom>
    </border>
    <border>
      <left style="thin"/>
      <right style="thin"/>
      <top style="thin">
        <color indexed="8"/>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9" fillId="3" borderId="0" applyNumberFormat="0" applyBorder="0" applyAlignment="0" applyProtection="0"/>
    <xf numFmtId="172"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 fillId="22" borderId="0" applyNumberFormat="0" applyBorder="0" applyAlignment="0" applyProtection="0"/>
    <xf numFmtId="0" fontId="0" fillId="0" borderId="0">
      <alignment/>
      <protection/>
    </xf>
    <xf numFmtId="0" fontId="0" fillId="0" borderId="0">
      <alignment/>
      <protection/>
    </xf>
    <xf numFmtId="0" fontId="0" fillId="23" borderId="4" applyNumberFormat="0" applyAlignment="0" applyProtection="0"/>
    <xf numFmtId="9" fontId="0" fillId="0" borderId="0" applyFill="0" applyBorder="0" applyAlignment="0" applyProtection="0"/>
    <xf numFmtId="0" fontId="12" fillId="16"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5" fillId="0" borderId="9" applyNumberFormat="0" applyFill="0" applyAlignment="0" applyProtection="0"/>
  </cellStyleXfs>
  <cellXfs count="405">
    <xf numFmtId="0" fontId="0" fillId="0" borderId="0" xfId="0" applyAlignment="1">
      <alignment/>
    </xf>
    <xf numFmtId="0" fontId="0" fillId="0" borderId="0" xfId="0" applyFont="1" applyAlignment="1">
      <alignment horizontal="center"/>
    </xf>
    <xf numFmtId="0" fontId="0" fillId="0" borderId="0" xfId="0" applyFont="1" applyAlignment="1">
      <alignment horizontal="justify"/>
    </xf>
    <xf numFmtId="0" fontId="0" fillId="0" borderId="0" xfId="0" applyFont="1" applyAlignment="1">
      <alignment horizontal="left"/>
    </xf>
    <xf numFmtId="1" fontId="0" fillId="0" borderId="0" xfId="0" applyNumberFormat="1" applyFont="1" applyAlignment="1">
      <alignment horizontal="center"/>
    </xf>
    <xf numFmtId="1" fontId="0" fillId="0" borderId="0" xfId="0" applyNumberFormat="1" applyFont="1" applyAlignment="1">
      <alignment horizontal="center" wrapText="1"/>
    </xf>
    <xf numFmtId="3" fontId="0" fillId="0" borderId="0" xfId="0" applyNumberFormat="1" applyFont="1" applyAlignment="1">
      <alignment horizontal="right" wrapText="1"/>
    </xf>
    <xf numFmtId="3" fontId="0" fillId="0" borderId="0" xfId="0" applyNumberFormat="1" applyFont="1" applyAlignment="1">
      <alignment horizontal="right"/>
    </xf>
    <xf numFmtId="3" fontId="0" fillId="0" borderId="0" xfId="0" applyNumberFormat="1" applyFont="1" applyAlignment="1">
      <alignment horizontal="center"/>
    </xf>
    <xf numFmtId="0" fontId="0" fillId="0" borderId="0" xfId="0" applyFont="1" applyAlignment="1">
      <alignment/>
    </xf>
    <xf numFmtId="0" fontId="0" fillId="0" borderId="0" xfId="0" applyFont="1" applyFill="1" applyAlignment="1">
      <alignment/>
    </xf>
    <xf numFmtId="0" fontId="0" fillId="24" borderId="0" xfId="0" applyFont="1" applyFill="1" applyAlignment="1">
      <alignment/>
    </xf>
    <xf numFmtId="0" fontId="19" fillId="0" borderId="0" xfId="0" applyFont="1" applyAlignment="1">
      <alignment horizontal="center" vertical="center" wrapText="1"/>
    </xf>
    <xf numFmtId="3" fontId="19" fillId="7" borderId="10" xfId="0" applyNumberFormat="1" applyFont="1" applyFill="1" applyBorder="1" applyAlignment="1">
      <alignment vertical="center" wrapText="1"/>
    </xf>
    <xf numFmtId="0" fontId="0" fillId="0" borderId="0" xfId="0" applyFont="1" applyAlignment="1">
      <alignment horizontal="justify" vertical="center" wrapText="1"/>
    </xf>
    <xf numFmtId="0" fontId="0" fillId="0" borderId="10" xfId="0" applyFont="1" applyBorder="1" applyAlignment="1">
      <alignment horizontal="center" vertical="center" wrapText="1"/>
    </xf>
    <xf numFmtId="3" fontId="19" fillId="6" borderId="11" xfId="54" applyNumberFormat="1" applyFont="1" applyFill="1" applyBorder="1" applyAlignment="1">
      <alignment vertical="center" wrapText="1"/>
      <protection/>
    </xf>
    <xf numFmtId="3" fontId="19" fillId="6" borderId="12" xfId="54" applyNumberFormat="1" applyFont="1" applyFill="1" applyBorder="1" applyAlignment="1">
      <alignment vertical="center" wrapText="1"/>
      <protection/>
    </xf>
    <xf numFmtId="3" fontId="19" fillId="6" borderId="12" xfId="0" applyNumberFormat="1" applyFont="1" applyFill="1" applyBorder="1" applyAlignment="1">
      <alignment horizontal="center" vertical="center" wrapText="1"/>
    </xf>
    <xf numFmtId="3" fontId="19" fillId="6" borderId="12" xfId="0" applyNumberFormat="1" applyFont="1" applyFill="1" applyBorder="1" applyAlignment="1">
      <alignment horizontal="right" vertical="center" wrapText="1"/>
    </xf>
    <xf numFmtId="3" fontId="19" fillId="6" borderId="12" xfId="0" applyNumberFormat="1" applyFont="1" applyFill="1" applyBorder="1" applyAlignment="1">
      <alignment vertical="center" wrapText="1"/>
    </xf>
    <xf numFmtId="0" fontId="0" fillId="0" borderId="10" xfId="0" applyFont="1" applyFill="1" applyBorder="1" applyAlignment="1">
      <alignment horizontal="center" vertical="center" wrapText="1"/>
    </xf>
    <xf numFmtId="3" fontId="0" fillId="0" borderId="13" xfId="54" applyNumberFormat="1" applyFont="1" applyFill="1" applyBorder="1" applyAlignment="1">
      <alignment horizontal="justify" vertical="center" wrapText="1"/>
      <protection/>
    </xf>
    <xf numFmtId="0" fontId="0" fillId="0" borderId="10" xfId="0" applyFont="1" applyFill="1" applyBorder="1" applyAlignment="1">
      <alignment horizontal="left" vertical="center" wrapText="1"/>
    </xf>
    <xf numFmtId="173" fontId="0" fillId="0" borderId="10" xfId="0" applyNumberFormat="1" applyFont="1" applyFill="1" applyBorder="1" applyAlignment="1">
      <alignment horizontal="center" vertical="center" wrapText="1"/>
    </xf>
    <xf numFmtId="174" fontId="0" fillId="0" borderId="10" xfId="0" applyNumberFormat="1" applyFont="1" applyFill="1" applyBorder="1" applyAlignment="1">
      <alignment horizontal="right" vertical="center" wrapText="1"/>
    </xf>
    <xf numFmtId="3" fontId="0" fillId="0" borderId="10" xfId="0" applyNumberFormat="1" applyFont="1" applyFill="1" applyBorder="1" applyAlignment="1">
      <alignment horizontal="right" vertical="center" wrapText="1"/>
    </xf>
    <xf numFmtId="3"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vertical="center" wrapText="1"/>
    </xf>
    <xf numFmtId="0" fontId="0" fillId="0" borderId="0" xfId="0" applyFont="1" applyFill="1" applyAlignment="1">
      <alignment horizontal="justify" vertical="center" wrapText="1"/>
    </xf>
    <xf numFmtId="3" fontId="19" fillId="6" borderId="13" xfId="54" applyNumberFormat="1" applyFont="1" applyFill="1" applyBorder="1" applyAlignment="1">
      <alignment vertical="center" wrapText="1"/>
      <protection/>
    </xf>
    <xf numFmtId="3" fontId="19" fillId="6" borderId="10" xfId="54" applyNumberFormat="1" applyFont="1" applyFill="1" applyBorder="1" applyAlignment="1">
      <alignment vertical="center" wrapText="1"/>
      <protection/>
    </xf>
    <xf numFmtId="3" fontId="19" fillId="6" borderId="10" xfId="0" applyNumberFormat="1" applyFont="1" applyFill="1" applyBorder="1" applyAlignment="1">
      <alignment horizontal="center" vertical="center" wrapText="1"/>
    </xf>
    <xf numFmtId="3" fontId="19" fillId="6" borderId="10" xfId="0" applyNumberFormat="1" applyFont="1" applyFill="1" applyBorder="1" applyAlignment="1">
      <alignment horizontal="right" vertical="center" wrapText="1"/>
    </xf>
    <xf numFmtId="3" fontId="19" fillId="6" borderId="10" xfId="0" applyNumberFormat="1" applyFont="1" applyFill="1" applyBorder="1" applyAlignment="1">
      <alignment vertical="center" wrapText="1"/>
    </xf>
    <xf numFmtId="3" fontId="19" fillId="6" borderId="14" xfId="54" applyNumberFormat="1" applyFont="1" applyFill="1" applyBorder="1" applyAlignment="1">
      <alignment vertical="center" wrapText="1"/>
      <protection/>
    </xf>
    <xf numFmtId="1" fontId="19" fillId="6"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justify" vertical="center" wrapText="1"/>
    </xf>
    <xf numFmtId="49" fontId="0" fillId="0" borderId="13" xfId="0" applyNumberFormat="1" applyFont="1" applyFill="1" applyBorder="1" applyAlignment="1">
      <alignment horizontal="left" vertical="center" wrapText="1"/>
    </xf>
    <xf numFmtId="1" fontId="0" fillId="0" borderId="10" xfId="0" applyNumberFormat="1" applyFont="1" applyFill="1" applyBorder="1" applyAlignment="1">
      <alignment horizontal="center" vertical="center" wrapText="1"/>
    </xf>
    <xf numFmtId="3" fontId="0" fillId="0" borderId="10" xfId="0" applyNumberFormat="1" applyFont="1" applyBorder="1" applyAlignment="1">
      <alignment vertical="center" wrapText="1"/>
    </xf>
    <xf numFmtId="49" fontId="0" fillId="0" borderId="10" xfId="0" applyNumberFormat="1" applyFont="1" applyFill="1" applyBorder="1" applyAlignment="1">
      <alignment horizontal="left" vertical="center" wrapText="1"/>
    </xf>
    <xf numFmtId="1" fontId="0" fillId="25" borderId="10" xfId="0" applyNumberFormat="1" applyFont="1" applyFill="1" applyBorder="1" applyAlignment="1">
      <alignment horizontal="center" vertical="center" wrapText="1"/>
    </xf>
    <xf numFmtId="0" fontId="0" fillId="25" borderId="10" xfId="0" applyFont="1" applyFill="1" applyBorder="1" applyAlignment="1">
      <alignment horizontal="center" vertical="center" wrapText="1"/>
    </xf>
    <xf numFmtId="49" fontId="11" fillId="0" borderId="10" xfId="0" applyNumberFormat="1" applyFont="1" applyFill="1" applyBorder="1" applyAlignment="1">
      <alignment horizontal="left" vertical="center" wrapText="1"/>
    </xf>
    <xf numFmtId="49" fontId="0" fillId="0" borderId="13" xfId="0" applyNumberFormat="1" applyFont="1" applyFill="1" applyBorder="1" applyAlignment="1">
      <alignment horizontal="justify" vertical="top" wrapText="1"/>
    </xf>
    <xf numFmtId="0" fontId="0" fillId="0" borderId="10" xfId="0" applyFont="1" applyBorder="1" applyAlignment="1">
      <alignment horizontal="center" vertical="top" wrapText="1"/>
    </xf>
    <xf numFmtId="173" fontId="0" fillId="0" borderId="10" xfId="0" applyNumberFormat="1" applyFont="1" applyBorder="1" applyAlignment="1">
      <alignment horizontal="center" vertical="top" wrapText="1"/>
    </xf>
    <xf numFmtId="49" fontId="0" fillId="0" borderId="10" xfId="0" applyNumberFormat="1" applyFont="1" applyFill="1" applyBorder="1" applyAlignment="1">
      <alignment horizontal="center" vertical="top" wrapText="1"/>
    </xf>
    <xf numFmtId="49" fontId="0" fillId="0" borderId="14" xfId="0" applyNumberFormat="1" applyFont="1" applyFill="1" applyBorder="1" applyAlignment="1">
      <alignment horizontal="justify" vertical="top" wrapText="1"/>
    </xf>
    <xf numFmtId="49" fontId="0" fillId="0" borderId="13" xfId="0" applyNumberFormat="1" applyFont="1" applyFill="1" applyBorder="1" applyAlignment="1">
      <alignment vertical="top" wrapText="1"/>
    </xf>
    <xf numFmtId="0" fontId="11" fillId="0" borderId="10" xfId="0" applyFont="1" applyFill="1" applyBorder="1" applyAlignment="1">
      <alignment horizontal="center" vertical="top" wrapText="1"/>
    </xf>
    <xf numFmtId="173" fontId="11" fillId="0" borderId="10" xfId="0" applyNumberFormat="1"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3" fontId="11" fillId="0" borderId="10" xfId="0" applyNumberFormat="1" applyFont="1" applyFill="1" applyBorder="1" applyAlignment="1">
      <alignment horizontal="center" vertical="center" wrapText="1"/>
    </xf>
    <xf numFmtId="3" fontId="11" fillId="0" borderId="10" xfId="0" applyNumberFormat="1" applyFont="1" applyFill="1" applyBorder="1" applyAlignment="1">
      <alignment vertical="center" wrapText="1"/>
    </xf>
    <xf numFmtId="3" fontId="11" fillId="0" borderId="13" xfId="54" applyNumberFormat="1" applyFont="1" applyFill="1" applyBorder="1" applyAlignment="1">
      <alignment horizontal="justify" vertical="center" wrapText="1"/>
      <protection/>
    </xf>
    <xf numFmtId="3" fontId="11"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top" wrapText="1"/>
    </xf>
    <xf numFmtId="173" fontId="0" fillId="0" borderId="10" xfId="0" applyNumberFormat="1" applyFont="1" applyFill="1" applyBorder="1" applyAlignment="1">
      <alignment horizontal="center" vertical="top" wrapText="1"/>
    </xf>
    <xf numFmtId="1" fontId="19" fillId="6" borderId="15" xfId="0" applyNumberFormat="1" applyFont="1" applyFill="1" applyBorder="1" applyAlignment="1">
      <alignment horizontal="center" vertical="center" wrapText="1"/>
    </xf>
    <xf numFmtId="1" fontId="0" fillId="0" borderId="16" xfId="0" applyNumberFormat="1" applyFont="1" applyFill="1" applyBorder="1" applyAlignment="1">
      <alignment horizontal="center" vertical="center" wrapText="1"/>
    </xf>
    <xf numFmtId="0" fontId="0" fillId="25" borderId="10" xfId="0" applyFont="1" applyFill="1" applyBorder="1" applyAlignment="1">
      <alignment horizontal="center" vertical="top" wrapText="1"/>
    </xf>
    <xf numFmtId="49" fontId="0" fillId="25" borderId="10" xfId="0" applyNumberFormat="1" applyFont="1" applyFill="1" applyBorder="1" applyAlignment="1">
      <alignment horizontal="center" vertical="top" wrapText="1"/>
    </xf>
    <xf numFmtId="1" fontId="19" fillId="6" borderId="12" xfId="0" applyNumberFormat="1" applyFont="1" applyFill="1" applyBorder="1" applyAlignment="1">
      <alignment horizontal="center" vertical="center" wrapText="1"/>
    </xf>
    <xf numFmtId="49" fontId="11" fillId="0" borderId="10" xfId="53" applyNumberFormat="1" applyFont="1" applyFill="1" applyBorder="1" applyAlignment="1">
      <alignment horizontal="left" vertical="center" wrapText="1"/>
      <protection/>
    </xf>
    <xf numFmtId="49" fontId="0" fillId="0" borderId="13" xfId="54" applyNumberFormat="1" applyFont="1" applyFill="1" applyBorder="1" applyAlignment="1">
      <alignment horizontal="justify" vertical="center" wrapText="1"/>
      <protection/>
    </xf>
    <xf numFmtId="49" fontId="0" fillId="0" borderId="10" xfId="54" applyNumberFormat="1" applyFont="1" applyFill="1" applyBorder="1" applyAlignment="1">
      <alignment horizontal="justify" vertical="center" wrapText="1"/>
      <protection/>
    </xf>
    <xf numFmtId="49" fontId="0" fillId="0" borderId="10" xfId="54" applyNumberFormat="1" applyFont="1" applyFill="1" applyBorder="1" applyAlignment="1">
      <alignment horizontal="center" vertical="center" wrapText="1"/>
      <protection/>
    </xf>
    <xf numFmtId="0" fontId="0" fillId="0" borderId="10" xfId="0" applyFont="1" applyBorder="1" applyAlignment="1">
      <alignment horizontal="left" vertical="center" wrapText="1"/>
    </xf>
    <xf numFmtId="0" fontId="0" fillId="0" borderId="15" xfId="0" applyFont="1" applyBorder="1" applyAlignment="1">
      <alignment horizontal="center" vertical="top" wrapText="1"/>
    </xf>
    <xf numFmtId="173" fontId="0" fillId="0" borderId="15" xfId="0" applyNumberFormat="1" applyFont="1" applyBorder="1" applyAlignment="1">
      <alignment horizontal="center" vertical="top" wrapText="1"/>
    </xf>
    <xf numFmtId="0" fontId="0" fillId="0" borderId="16" xfId="0" applyFont="1" applyBorder="1" applyAlignment="1">
      <alignment horizontal="left" vertical="center" wrapText="1"/>
    </xf>
    <xf numFmtId="174" fontId="0" fillId="0" borderId="13" xfId="0" applyNumberFormat="1" applyFont="1" applyFill="1" applyBorder="1" applyAlignment="1">
      <alignment horizontal="right" vertical="center" wrapText="1"/>
    </xf>
    <xf numFmtId="49" fontId="0" fillId="0" borderId="10" xfId="53" applyNumberFormat="1" applyFont="1" applyFill="1" applyBorder="1" applyAlignment="1">
      <alignment horizontal="left" vertical="center" wrapText="1"/>
      <protection/>
    </xf>
    <xf numFmtId="0" fontId="0" fillId="0" borderId="17" xfId="0" applyFont="1" applyBorder="1" applyAlignment="1">
      <alignment horizontal="center" vertical="top" wrapText="1"/>
    </xf>
    <xf numFmtId="173" fontId="0" fillId="0" borderId="17" xfId="0" applyNumberFormat="1" applyFont="1" applyBorder="1" applyAlignment="1">
      <alignment horizontal="center" vertical="top" wrapText="1"/>
    </xf>
    <xf numFmtId="49" fontId="11" fillId="0" borderId="13" xfId="0" applyNumberFormat="1" applyFont="1" applyFill="1" applyBorder="1" applyAlignment="1">
      <alignment horizontal="justify" vertical="center" wrapText="1"/>
    </xf>
    <xf numFmtId="0" fontId="11" fillId="0" borderId="12" xfId="0" applyFont="1" applyBorder="1" applyAlignment="1">
      <alignment horizontal="center" vertical="top" wrapText="1"/>
    </xf>
    <xf numFmtId="173" fontId="11" fillId="0" borderId="12" xfId="0" applyNumberFormat="1" applyFont="1" applyBorder="1" applyAlignment="1">
      <alignment horizontal="center" vertical="top" wrapText="1"/>
    </xf>
    <xf numFmtId="49" fontId="11" fillId="0" borderId="12" xfId="0" applyNumberFormat="1" applyFont="1" applyFill="1" applyBorder="1" applyAlignment="1">
      <alignment vertical="top" wrapText="1"/>
    </xf>
    <xf numFmtId="49" fontId="11" fillId="0" borderId="12" xfId="0" applyNumberFormat="1" applyFont="1" applyFill="1" applyBorder="1" applyAlignment="1">
      <alignment horizontal="center" vertical="top" wrapText="1"/>
    </xf>
    <xf numFmtId="174" fontId="11" fillId="0" borderId="10" xfId="0" applyNumberFormat="1" applyFont="1" applyFill="1" applyBorder="1" applyAlignment="1">
      <alignment horizontal="right" vertical="center" wrapText="1"/>
    </xf>
    <xf numFmtId="49" fontId="11" fillId="0" borderId="18" xfId="53" applyNumberFormat="1" applyFont="1" applyFill="1" applyBorder="1" applyAlignment="1">
      <alignment horizontal="left" vertical="center" wrapText="1"/>
      <protection/>
    </xf>
    <xf numFmtId="0" fontId="0" fillId="0" borderId="18" xfId="0" applyFont="1" applyBorder="1" applyAlignment="1">
      <alignment horizontal="center" vertical="top" wrapText="1"/>
    </xf>
    <xf numFmtId="3" fontId="0" fillId="0" borderId="18" xfId="0" applyNumberFormat="1" applyFont="1" applyFill="1" applyBorder="1" applyAlignment="1">
      <alignment vertical="center" wrapText="1"/>
    </xf>
    <xf numFmtId="0" fontId="0" fillId="0" borderId="0" xfId="0" applyFont="1" applyAlignment="1">
      <alignment horizontal="left" vertical="center" wrapText="1"/>
    </xf>
    <xf numFmtId="0" fontId="19" fillId="7" borderId="19" xfId="0" applyFont="1" applyFill="1" applyBorder="1" applyAlignment="1">
      <alignment vertical="center" wrapText="1"/>
    </xf>
    <xf numFmtId="1" fontId="19" fillId="7" borderId="19" xfId="0" applyNumberFormat="1" applyFont="1" applyFill="1" applyBorder="1" applyAlignment="1">
      <alignment horizontal="center" vertical="center" wrapText="1"/>
    </xf>
    <xf numFmtId="1" fontId="19" fillId="7" borderId="19" xfId="0" applyNumberFormat="1" applyFont="1" applyFill="1" applyBorder="1" applyAlignment="1">
      <alignment vertical="center" wrapText="1"/>
    </xf>
    <xf numFmtId="3" fontId="19" fillId="6" borderId="12" xfId="54" applyNumberFormat="1" applyFont="1" applyFill="1" applyBorder="1" applyAlignment="1">
      <alignment horizontal="center" vertical="center" wrapText="1"/>
      <protection/>
    </xf>
    <xf numFmtId="173" fontId="0" fillId="0" borderId="10" xfId="0" applyNumberFormat="1" applyFont="1" applyBorder="1" applyAlignment="1">
      <alignment horizontal="center" vertical="center" wrapText="1"/>
    </xf>
    <xf numFmtId="3" fontId="19" fillId="6" borderId="10" xfId="54" applyNumberFormat="1" applyFont="1" applyFill="1" applyBorder="1" applyAlignment="1">
      <alignment horizontal="center" vertical="center" wrapText="1"/>
      <protection/>
    </xf>
    <xf numFmtId="0" fontId="19" fillId="0" borderId="0" xfId="0" applyFont="1" applyAlignment="1">
      <alignment horizontal="justify" vertical="center" wrapText="1"/>
    </xf>
    <xf numFmtId="0" fontId="11" fillId="0" borderId="0" xfId="0" applyFont="1" applyAlignment="1">
      <alignment horizontal="center" vertical="center" wrapText="1"/>
    </xf>
    <xf numFmtId="1" fontId="0" fillId="0" borderId="10" xfId="0" applyNumberFormat="1" applyFont="1" applyBorder="1" applyAlignment="1">
      <alignment horizontal="center"/>
    </xf>
    <xf numFmtId="1" fontId="0" fillId="0" borderId="10" xfId="0" applyNumberFormat="1" applyFont="1" applyBorder="1" applyAlignment="1">
      <alignment horizontal="center" wrapText="1"/>
    </xf>
    <xf numFmtId="49" fontId="11" fillId="0" borderId="13" xfId="0" applyNumberFormat="1" applyFont="1" applyFill="1" applyBorder="1" applyAlignment="1">
      <alignment vertical="top" wrapText="1"/>
    </xf>
    <xf numFmtId="1" fontId="11" fillId="25" borderId="10" xfId="0" applyNumberFormat="1" applyFont="1" applyFill="1" applyBorder="1" applyAlignment="1">
      <alignment horizontal="center" vertical="center" wrapText="1"/>
    </xf>
    <xf numFmtId="1" fontId="11" fillId="0" borderId="10" xfId="0" applyNumberFormat="1" applyFont="1" applyBorder="1" applyAlignment="1">
      <alignment horizontal="center"/>
    </xf>
    <xf numFmtId="1" fontId="11" fillId="0" borderId="10" xfId="0" applyNumberFormat="1" applyFont="1" applyBorder="1" applyAlignment="1">
      <alignment horizontal="center" wrapText="1"/>
    </xf>
    <xf numFmtId="0" fontId="11" fillId="0" borderId="0" xfId="0" applyFont="1" applyAlignment="1">
      <alignment horizontal="justify" vertical="center" wrapText="1"/>
    </xf>
    <xf numFmtId="0" fontId="0" fillId="25" borderId="13" xfId="0" applyFont="1" applyFill="1" applyBorder="1" applyAlignment="1">
      <alignment horizontal="left" vertical="center" wrapText="1"/>
    </xf>
    <xf numFmtId="49" fontId="0" fillId="25" borderId="13" xfId="0" applyNumberFormat="1" applyFont="1" applyFill="1" applyBorder="1" applyAlignment="1">
      <alignment vertical="top" wrapText="1"/>
    </xf>
    <xf numFmtId="49" fontId="0" fillId="0" borderId="16" xfId="0" applyNumberFormat="1" applyFont="1" applyFill="1" applyBorder="1" applyAlignment="1">
      <alignment horizontal="left" vertical="center" wrapText="1"/>
    </xf>
    <xf numFmtId="173" fontId="0" fillId="25" borderId="10" xfId="0" applyNumberFormat="1" applyFont="1" applyFill="1" applyBorder="1" applyAlignment="1">
      <alignment horizontal="center" vertical="top" wrapText="1"/>
    </xf>
    <xf numFmtId="0" fontId="11" fillId="0" borderId="10" xfId="0" applyFont="1" applyFill="1" applyBorder="1" applyAlignment="1">
      <alignment horizontal="center" vertical="center" wrapText="1"/>
    </xf>
    <xf numFmtId="49" fontId="11" fillId="25" borderId="13" xfId="0" applyNumberFormat="1" applyFont="1" applyFill="1" applyBorder="1" applyAlignment="1">
      <alignment vertical="top" wrapText="1"/>
    </xf>
    <xf numFmtId="49" fontId="11" fillId="0" borderId="16" xfId="0" applyNumberFormat="1" applyFont="1" applyFill="1" applyBorder="1" applyAlignment="1">
      <alignment horizontal="left" vertical="center" wrapText="1"/>
    </xf>
    <xf numFmtId="0" fontId="11" fillId="25" borderId="10" xfId="0" applyFont="1" applyFill="1" applyBorder="1" applyAlignment="1">
      <alignment horizontal="center" vertical="top" wrapText="1"/>
    </xf>
    <xf numFmtId="173" fontId="11" fillId="25" borderId="10" xfId="0" applyNumberFormat="1" applyFont="1" applyFill="1" applyBorder="1" applyAlignment="1">
      <alignment horizontal="center" vertical="top" wrapText="1"/>
    </xf>
    <xf numFmtId="0" fontId="11" fillId="0" borderId="0" xfId="0" applyFont="1" applyFill="1" applyAlignment="1">
      <alignment horizontal="justify" vertical="center" wrapText="1"/>
    </xf>
    <xf numFmtId="49" fontId="0" fillId="0" borderId="13" xfId="0" applyNumberFormat="1" applyFont="1" applyFill="1" applyBorder="1" applyAlignment="1">
      <alignment horizontal="center" vertical="top" wrapText="1"/>
    </xf>
    <xf numFmtId="1" fontId="11" fillId="0" borderId="10" xfId="0" applyNumberFormat="1" applyFont="1" applyFill="1" applyBorder="1" applyAlignment="1">
      <alignment horizontal="center" vertical="center" wrapText="1"/>
    </xf>
    <xf numFmtId="173" fontId="11" fillId="0" borderId="10" xfId="0" applyNumberFormat="1" applyFont="1" applyFill="1" applyBorder="1" applyAlignment="1">
      <alignment horizontal="center" vertical="center" wrapText="1"/>
    </xf>
    <xf numFmtId="0" fontId="11" fillId="0" borderId="10" xfId="0" applyFont="1" applyBorder="1" applyAlignment="1">
      <alignment horizontal="center" vertical="top" wrapText="1"/>
    </xf>
    <xf numFmtId="173" fontId="11" fillId="0" borderId="10" xfId="0" applyNumberFormat="1" applyFont="1" applyBorder="1" applyAlignment="1">
      <alignment horizontal="center" vertical="top" wrapText="1"/>
    </xf>
    <xf numFmtId="3" fontId="11" fillId="0" borderId="18" xfId="0" applyNumberFormat="1" applyFont="1" applyFill="1" applyBorder="1" applyAlignment="1">
      <alignment horizontal="right" vertical="center" wrapText="1"/>
    </xf>
    <xf numFmtId="3" fontId="0" fillId="0" borderId="18" xfId="0" applyNumberFormat="1" applyFont="1" applyFill="1" applyBorder="1" applyAlignment="1">
      <alignment horizontal="right" vertical="center" wrapText="1"/>
    </xf>
    <xf numFmtId="3" fontId="0" fillId="0" borderId="18" xfId="0" applyNumberFormat="1" applyFont="1" applyFill="1" applyBorder="1" applyAlignment="1">
      <alignment horizontal="center" vertical="center" wrapText="1"/>
    </xf>
    <xf numFmtId="3" fontId="0" fillId="0" borderId="18" xfId="0" applyNumberFormat="1" applyFont="1" applyBorder="1" applyAlignment="1">
      <alignment vertical="center" wrapText="1"/>
    </xf>
    <xf numFmtId="0" fontId="0" fillId="25" borderId="13" xfId="0" applyFont="1" applyFill="1" applyBorder="1" applyAlignment="1">
      <alignment vertical="center" wrapText="1"/>
    </xf>
    <xf numFmtId="0" fontId="11" fillId="0" borderId="10" xfId="0" applyFont="1" applyFill="1" applyBorder="1" applyAlignment="1">
      <alignment horizontal="center"/>
    </xf>
    <xf numFmtId="49" fontId="0" fillId="0" borderId="10" xfId="0" applyNumberFormat="1" applyFont="1" applyFill="1" applyBorder="1" applyAlignment="1">
      <alignment horizontal="center" vertical="center" wrapText="1"/>
    </xf>
    <xf numFmtId="0" fontId="0" fillId="25" borderId="14" xfId="0" applyFont="1" applyFill="1" applyBorder="1" applyAlignment="1">
      <alignment vertical="center" wrapText="1"/>
    </xf>
    <xf numFmtId="0" fontId="33" fillId="0" borderId="0" xfId="0" applyFont="1" applyFill="1" applyAlignment="1">
      <alignment horizontal="justify" vertical="center" wrapText="1"/>
    </xf>
    <xf numFmtId="0" fontId="0" fillId="25" borderId="10" xfId="0" applyFont="1" applyFill="1" applyBorder="1" applyAlignment="1">
      <alignment horizontal="left" vertical="center" wrapText="1"/>
    </xf>
    <xf numFmtId="174" fontId="0" fillId="0" borderId="10" xfId="54" applyNumberFormat="1" applyFont="1" applyFill="1" applyBorder="1" applyAlignment="1">
      <alignment horizontal="center" vertical="center" wrapText="1"/>
      <protection/>
    </xf>
    <xf numFmtId="0" fontId="0" fillId="0" borderId="13" xfId="0" applyFont="1" applyFill="1" applyBorder="1" applyAlignment="1">
      <alignment vertical="center" wrapText="1"/>
    </xf>
    <xf numFmtId="174" fontId="0" fillId="0" borderId="10" xfId="0" applyNumberFormat="1" applyFont="1" applyFill="1" applyBorder="1" applyAlignment="1">
      <alignment horizontal="center" vertical="center" wrapText="1"/>
    </xf>
    <xf numFmtId="0" fontId="33" fillId="0" borderId="0" xfId="0" applyFont="1" applyAlignment="1">
      <alignment horizontal="justify" vertical="center" wrapText="1"/>
    </xf>
    <xf numFmtId="0" fontId="19" fillId="7" borderId="19" xfId="0" applyFont="1" applyFill="1" applyBorder="1" applyAlignment="1">
      <alignment horizontal="center" vertical="center" wrapText="1"/>
    </xf>
    <xf numFmtId="0" fontId="0" fillId="0" borderId="11" xfId="0" applyFont="1" applyFill="1" applyBorder="1" applyAlignment="1">
      <alignment horizontal="justify" vertical="center" wrapText="1"/>
    </xf>
    <xf numFmtId="49" fontId="11" fillId="0" borderId="12" xfId="53" applyNumberFormat="1" applyFont="1" applyFill="1" applyBorder="1" applyAlignment="1">
      <alignment horizontal="left" vertical="center" wrapText="1"/>
      <protection/>
    </xf>
    <xf numFmtId="0" fontId="11" fillId="25" borderId="12" xfId="0" applyFont="1" applyFill="1" applyBorder="1" applyAlignment="1">
      <alignment horizontal="center" vertical="center" wrapText="1"/>
    </xf>
    <xf numFmtId="174" fontId="0" fillId="0" borderId="12" xfId="0" applyNumberFormat="1" applyFont="1" applyFill="1" applyBorder="1" applyAlignment="1">
      <alignment horizontal="right" vertical="center" wrapText="1"/>
    </xf>
    <xf numFmtId="3" fontId="0" fillId="0" borderId="12" xfId="0" applyNumberFormat="1" applyFont="1" applyFill="1" applyBorder="1" applyAlignment="1">
      <alignment horizontal="right" vertical="center" wrapText="1"/>
    </xf>
    <xf numFmtId="174" fontId="0" fillId="0" borderId="12" xfId="0" applyNumberFormat="1" applyFont="1" applyFill="1" applyBorder="1" applyAlignment="1">
      <alignment horizontal="center" vertical="center" wrapText="1"/>
    </xf>
    <xf numFmtId="3" fontId="0" fillId="0" borderId="12" xfId="0" applyNumberFormat="1" applyFont="1" applyFill="1" applyBorder="1" applyAlignment="1">
      <alignment vertical="center" wrapText="1"/>
    </xf>
    <xf numFmtId="0" fontId="0" fillId="0" borderId="13" xfId="0" applyFont="1" applyFill="1" applyBorder="1" applyAlignment="1">
      <alignment horizontal="justify" vertical="center" wrapText="1"/>
    </xf>
    <xf numFmtId="1" fontId="11" fillId="25" borderId="10" xfId="0" applyNumberFormat="1" applyFont="1" applyFill="1" applyBorder="1" applyAlignment="1">
      <alignment horizontal="center" vertical="center"/>
    </xf>
    <xf numFmtId="0" fontId="11" fillId="25" borderId="10" xfId="0" applyFont="1" applyFill="1" applyBorder="1" applyAlignment="1">
      <alignment horizontal="center" vertical="center"/>
    </xf>
    <xf numFmtId="0" fontId="11" fillId="0" borderId="10" xfId="0" applyFont="1" applyFill="1" applyBorder="1" applyAlignment="1">
      <alignment horizontal="center" vertical="center"/>
    </xf>
    <xf numFmtId="0" fontId="11" fillId="25" borderId="10" xfId="0" applyFont="1" applyFill="1" applyBorder="1" applyAlignment="1">
      <alignment horizontal="center" vertical="center" wrapText="1"/>
    </xf>
    <xf numFmtId="0" fontId="0" fillId="0" borderId="10" xfId="0" applyFont="1" applyBorder="1" applyAlignment="1">
      <alignment vertical="top" wrapText="1"/>
    </xf>
    <xf numFmtId="1" fontId="0" fillId="25" borderId="12" xfId="0" applyNumberFormat="1" applyFont="1" applyFill="1" applyBorder="1" applyAlignment="1">
      <alignment horizontal="center" vertical="center" wrapText="1"/>
    </xf>
    <xf numFmtId="0" fontId="0" fillId="25"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3" fontId="0" fillId="0" borderId="12" xfId="0" applyNumberFormat="1" applyFont="1" applyFill="1" applyBorder="1" applyAlignment="1">
      <alignment horizontal="center" vertical="center" wrapText="1"/>
    </xf>
    <xf numFmtId="0" fontId="0" fillId="0" borderId="12" xfId="0" applyFont="1" applyBorder="1" applyAlignment="1">
      <alignment horizontal="center" vertical="top" wrapText="1"/>
    </xf>
    <xf numFmtId="173" fontId="0" fillId="0" borderId="12" xfId="0" applyNumberFormat="1" applyFont="1" applyBorder="1" applyAlignment="1">
      <alignment horizontal="center" vertical="top" wrapText="1"/>
    </xf>
    <xf numFmtId="49" fontId="0" fillId="0" borderId="12" xfId="0" applyNumberFormat="1" applyFont="1" applyFill="1" applyBorder="1" applyAlignment="1">
      <alignment horizontal="center" vertical="top" wrapText="1"/>
    </xf>
    <xf numFmtId="0" fontId="11" fillId="0" borderId="13" xfId="0" applyFont="1" applyFill="1" applyBorder="1" applyAlignment="1">
      <alignment horizontal="justify" vertical="center" wrapText="1"/>
    </xf>
    <xf numFmtId="49" fontId="0" fillId="0" borderId="12" xfId="0" applyNumberFormat="1" applyFont="1" applyFill="1" applyBorder="1" applyAlignment="1">
      <alignment horizontal="left" vertical="center" wrapText="1"/>
    </xf>
    <xf numFmtId="49" fontId="11" fillId="0" borderId="20" xfId="53" applyNumberFormat="1" applyFont="1" applyFill="1" applyBorder="1" applyAlignment="1">
      <alignment horizontal="left" vertical="center" wrapText="1"/>
      <protection/>
    </xf>
    <xf numFmtId="49" fontId="11" fillId="0" borderId="18" xfId="53" applyNumberFormat="1" applyFont="1" applyFill="1" applyBorder="1" applyAlignment="1">
      <alignment horizontal="center" vertical="center" wrapText="1"/>
      <protection/>
    </xf>
    <xf numFmtId="174" fontId="0" fillId="0" borderId="18" xfId="0" applyNumberFormat="1" applyFont="1" applyFill="1" applyBorder="1" applyAlignment="1">
      <alignment horizontal="right" vertical="center" wrapText="1"/>
    </xf>
    <xf numFmtId="49" fontId="11" fillId="0" borderId="10" xfId="53" applyNumberFormat="1" applyFont="1" applyFill="1" applyBorder="1" applyAlignment="1">
      <alignment horizontal="center" vertical="center" wrapText="1"/>
      <protection/>
    </xf>
    <xf numFmtId="0" fontId="0" fillId="0" borderId="20" xfId="0" applyFont="1" applyFill="1" applyBorder="1" applyAlignment="1">
      <alignment horizontal="justify" vertical="center" wrapText="1"/>
    </xf>
    <xf numFmtId="0" fontId="39" fillId="0" borderId="0" xfId="0" applyFont="1" applyAlignment="1">
      <alignment horizontal="justify"/>
    </xf>
    <xf numFmtId="0" fontId="39" fillId="0" borderId="0" xfId="0" applyFont="1" applyAlignment="1">
      <alignment horizontal="left"/>
    </xf>
    <xf numFmtId="1" fontId="39" fillId="0" borderId="0" xfId="0" applyNumberFormat="1" applyFont="1" applyAlignment="1">
      <alignment horizontal="center"/>
    </xf>
    <xf numFmtId="1" fontId="39" fillId="0" borderId="0" xfId="0" applyNumberFormat="1" applyFont="1" applyAlignment="1">
      <alignment horizontal="center" wrapText="1"/>
    </xf>
    <xf numFmtId="3" fontId="39" fillId="0" borderId="0" xfId="0" applyNumberFormat="1" applyFont="1" applyAlignment="1">
      <alignment horizontal="right" wrapText="1"/>
    </xf>
    <xf numFmtId="3" fontId="39" fillId="0" borderId="0" xfId="0" applyNumberFormat="1" applyFont="1" applyAlignment="1">
      <alignment horizontal="right"/>
    </xf>
    <xf numFmtId="3" fontId="39" fillId="0" borderId="0" xfId="0" applyNumberFormat="1" applyFont="1" applyAlignment="1">
      <alignment horizontal="center"/>
    </xf>
    <xf numFmtId="3" fontId="39" fillId="0" borderId="0" xfId="0" applyNumberFormat="1" applyFont="1" applyAlignment="1">
      <alignment/>
    </xf>
    <xf numFmtId="0" fontId="39" fillId="0" borderId="0" xfId="0" applyFont="1" applyAlignment="1">
      <alignment/>
    </xf>
    <xf numFmtId="0" fontId="38" fillId="14" borderId="10" xfId="0" applyFont="1" applyFill="1" applyBorder="1" applyAlignment="1">
      <alignment horizontal="center" vertical="center" wrapText="1"/>
    </xf>
    <xf numFmtId="1" fontId="38" fillId="14" borderId="10" xfId="0" applyNumberFormat="1" applyFont="1" applyFill="1" applyBorder="1" applyAlignment="1">
      <alignment horizontal="center" vertical="center" wrapText="1"/>
    </xf>
    <xf numFmtId="3" fontId="38" fillId="14" borderId="10" xfId="0" applyNumberFormat="1" applyFont="1" applyFill="1" applyBorder="1" applyAlignment="1">
      <alignment horizontal="center" vertical="center" wrapText="1"/>
    </xf>
    <xf numFmtId="3" fontId="38" fillId="14" borderId="10" xfId="0" applyNumberFormat="1" applyFont="1" applyFill="1" applyBorder="1" applyAlignment="1">
      <alignment vertical="center" wrapText="1"/>
    </xf>
    <xf numFmtId="0" fontId="39" fillId="0" borderId="0" xfId="0" applyFont="1" applyAlignment="1">
      <alignment horizontal="center" vertical="center" wrapText="1"/>
    </xf>
    <xf numFmtId="3" fontId="38" fillId="6" borderId="10" xfId="54" applyNumberFormat="1" applyFont="1" applyFill="1" applyBorder="1" applyAlignment="1">
      <alignment vertical="center" wrapText="1"/>
      <protection/>
    </xf>
    <xf numFmtId="1" fontId="38" fillId="6" borderId="10" xfId="54" applyNumberFormat="1" applyFont="1" applyFill="1" applyBorder="1" applyAlignment="1">
      <alignment horizontal="center" vertical="center" wrapText="1"/>
      <protection/>
    </xf>
    <xf numFmtId="3" fontId="38" fillId="6" borderId="10" xfId="54" applyNumberFormat="1" applyFont="1" applyFill="1" applyBorder="1" applyAlignment="1">
      <alignment horizontal="center" vertical="center" wrapText="1"/>
      <protection/>
    </xf>
    <xf numFmtId="3" fontId="38" fillId="0" borderId="0" xfId="0" applyNumberFormat="1" applyFont="1" applyAlignment="1">
      <alignment horizontal="center" vertical="center" wrapText="1"/>
    </xf>
    <xf numFmtId="0" fontId="38" fillId="0" borderId="0" xfId="0" applyFont="1" applyAlignment="1">
      <alignment horizontal="center" vertical="center" wrapText="1"/>
    </xf>
    <xf numFmtId="0" fontId="38" fillId="7" borderId="21" xfId="0" applyFont="1" applyFill="1" applyBorder="1" applyAlignment="1">
      <alignment vertical="center"/>
    </xf>
    <xf numFmtId="0" fontId="38" fillId="7" borderId="0" xfId="0" applyFont="1" applyFill="1" applyBorder="1" applyAlignment="1">
      <alignment vertical="center"/>
    </xf>
    <xf numFmtId="1" fontId="38" fillId="7" borderId="0" xfId="0" applyNumberFormat="1" applyFont="1" applyFill="1" applyBorder="1" applyAlignment="1">
      <alignment horizontal="center" vertical="center"/>
    </xf>
    <xf numFmtId="0" fontId="38" fillId="7" borderId="0" xfId="0" applyFont="1" applyFill="1" applyBorder="1" applyAlignment="1">
      <alignment horizontal="center" vertical="center"/>
    </xf>
    <xf numFmtId="175" fontId="38" fillId="7" borderId="0" xfId="0" applyNumberFormat="1" applyFont="1" applyFill="1" applyBorder="1" applyAlignment="1">
      <alignment horizontal="center" vertical="center"/>
    </xf>
    <xf numFmtId="3" fontId="38" fillId="6" borderId="10" xfId="0" applyNumberFormat="1" applyFont="1" applyFill="1" applyBorder="1" applyAlignment="1">
      <alignment horizontal="center" vertical="center" wrapText="1"/>
    </xf>
    <xf numFmtId="3" fontId="38" fillId="6" borderId="10" xfId="0" applyNumberFormat="1" applyFont="1" applyFill="1" applyBorder="1" applyAlignment="1">
      <alignment horizontal="right" vertical="center" wrapText="1"/>
    </xf>
    <xf numFmtId="3" fontId="38" fillId="6" borderId="10" xfId="0" applyNumberFormat="1" applyFont="1" applyFill="1" applyBorder="1" applyAlignment="1">
      <alignment vertical="center" wrapText="1"/>
    </xf>
    <xf numFmtId="0" fontId="39" fillId="0" borderId="0" xfId="0" applyFont="1" applyAlignment="1">
      <alignment horizontal="justify" vertical="center" wrapText="1"/>
    </xf>
    <xf numFmtId="3" fontId="39" fillId="0" borderId="10" xfId="54" applyNumberFormat="1" applyFont="1" applyFill="1" applyBorder="1" applyAlignment="1">
      <alignment horizontal="justify" vertical="center" wrapText="1"/>
      <protection/>
    </xf>
    <xf numFmtId="0" fontId="3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173" fontId="39" fillId="0" borderId="10" xfId="0" applyNumberFormat="1" applyFont="1" applyFill="1" applyBorder="1" applyAlignment="1">
      <alignment horizontal="center" vertical="center" wrapText="1"/>
    </xf>
    <xf numFmtId="174" fontId="39" fillId="0" borderId="10" xfId="0" applyNumberFormat="1" applyFont="1" applyFill="1" applyBorder="1" applyAlignment="1">
      <alignment horizontal="right" vertical="center" wrapText="1"/>
    </xf>
    <xf numFmtId="3" fontId="39" fillId="0" borderId="10" xfId="0" applyNumberFormat="1" applyFont="1" applyFill="1" applyBorder="1" applyAlignment="1">
      <alignment horizontal="right" vertical="center" wrapText="1"/>
    </xf>
    <xf numFmtId="3" fontId="39" fillId="0" borderId="10" xfId="0" applyNumberFormat="1" applyFont="1" applyFill="1" applyBorder="1" applyAlignment="1">
      <alignment horizontal="center" vertical="center" wrapText="1"/>
    </xf>
    <xf numFmtId="3" fontId="39" fillId="0" borderId="10" xfId="0" applyNumberFormat="1" applyFont="1" applyFill="1" applyBorder="1" applyAlignment="1">
      <alignment vertical="center" wrapText="1"/>
    </xf>
    <xf numFmtId="3" fontId="39" fillId="0" borderId="0" xfId="0" applyNumberFormat="1" applyFont="1" applyFill="1" applyAlignment="1">
      <alignment horizontal="justify" vertical="center" wrapText="1"/>
    </xf>
    <xf numFmtId="0" fontId="39" fillId="0" borderId="0" xfId="0" applyFont="1" applyFill="1" applyAlignment="1">
      <alignment horizontal="justify" vertical="center" wrapText="1"/>
    </xf>
    <xf numFmtId="3" fontId="38" fillId="6" borderId="15" xfId="54" applyNumberFormat="1" applyFont="1" applyFill="1" applyBorder="1" applyAlignment="1">
      <alignment vertical="center" wrapText="1"/>
      <protection/>
    </xf>
    <xf numFmtId="1" fontId="38" fillId="6" borderId="10" xfId="0" applyNumberFormat="1" applyFont="1" applyFill="1" applyBorder="1" applyAlignment="1">
      <alignment horizontal="center" vertical="center" wrapText="1"/>
    </xf>
    <xf numFmtId="49" fontId="39" fillId="0" borderId="10" xfId="0" applyNumberFormat="1" applyFont="1" applyFill="1" applyBorder="1" applyAlignment="1">
      <alignment horizontal="justify" vertical="center" wrapText="1"/>
    </xf>
    <xf numFmtId="49" fontId="39" fillId="0" borderId="13" xfId="0" applyNumberFormat="1" applyFont="1" applyFill="1" applyBorder="1" applyAlignment="1">
      <alignment horizontal="left" vertical="center" wrapText="1"/>
    </xf>
    <xf numFmtId="1" fontId="39" fillId="0" borderId="10" xfId="0" applyNumberFormat="1" applyFont="1" applyFill="1" applyBorder="1" applyAlignment="1">
      <alignment horizontal="center" vertical="center" wrapText="1"/>
    </xf>
    <xf numFmtId="3" fontId="39" fillId="0" borderId="10" xfId="0" applyNumberFormat="1" applyFont="1" applyBorder="1" applyAlignment="1">
      <alignment vertical="center" wrapText="1"/>
    </xf>
    <xf numFmtId="49" fontId="39" fillId="0" borderId="10" xfId="0" applyNumberFormat="1" applyFont="1" applyFill="1" applyBorder="1" applyAlignment="1">
      <alignment horizontal="left" vertical="center" wrapText="1"/>
    </xf>
    <xf numFmtId="1" fontId="39" fillId="25" borderId="10" xfId="0" applyNumberFormat="1" applyFont="1" applyFill="1" applyBorder="1" applyAlignment="1">
      <alignment horizontal="center" vertical="center" wrapText="1"/>
    </xf>
    <xf numFmtId="0" fontId="39" fillId="25" borderId="10" xfId="0" applyFont="1" applyFill="1" applyBorder="1" applyAlignment="1">
      <alignment horizontal="center" vertical="center" wrapText="1"/>
    </xf>
    <xf numFmtId="49" fontId="39" fillId="0" borderId="10" xfId="0" applyNumberFormat="1" applyFont="1" applyFill="1" applyBorder="1" applyAlignment="1">
      <alignment horizontal="justify" vertical="top" wrapText="1"/>
    </xf>
    <xf numFmtId="0" fontId="39" fillId="0" borderId="10" xfId="0" applyFont="1" applyBorder="1" applyAlignment="1">
      <alignment horizontal="center" vertical="top" wrapText="1"/>
    </xf>
    <xf numFmtId="173" fontId="39" fillId="0" borderId="10" xfId="0" applyNumberFormat="1" applyFont="1" applyBorder="1" applyAlignment="1">
      <alignment horizontal="center" vertical="top" wrapText="1"/>
    </xf>
    <xf numFmtId="49" fontId="39" fillId="0" borderId="10" xfId="0" applyNumberFormat="1" applyFont="1" applyFill="1" applyBorder="1" applyAlignment="1">
      <alignment horizontal="center" vertical="top" wrapText="1"/>
    </xf>
    <xf numFmtId="49" fontId="39" fillId="0" borderId="15" xfId="0" applyNumberFormat="1" applyFont="1" applyFill="1" applyBorder="1" applyAlignment="1">
      <alignment horizontal="justify" vertical="top" wrapText="1"/>
    </xf>
    <xf numFmtId="49" fontId="39" fillId="0" borderId="10" xfId="0" applyNumberFormat="1" applyFont="1" applyFill="1" applyBorder="1" applyAlignment="1">
      <alignment vertical="top" wrapText="1"/>
    </xf>
    <xf numFmtId="3" fontId="23" fillId="0" borderId="10" xfId="54" applyNumberFormat="1" applyFont="1" applyFill="1" applyBorder="1" applyAlignment="1">
      <alignment horizontal="justify" vertical="center" wrapText="1"/>
      <protection/>
    </xf>
    <xf numFmtId="0" fontId="23" fillId="0" borderId="10" xfId="0" applyFont="1" applyFill="1" applyBorder="1" applyAlignment="1">
      <alignment horizontal="center" vertical="top" wrapText="1"/>
    </xf>
    <xf numFmtId="173" fontId="23" fillId="0" borderId="10" xfId="0" applyNumberFormat="1" applyFont="1" applyFill="1" applyBorder="1" applyAlignment="1">
      <alignment horizontal="center" vertical="top" wrapText="1"/>
    </xf>
    <xf numFmtId="3" fontId="23"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top" wrapText="1"/>
    </xf>
    <xf numFmtId="173" fontId="39" fillId="0" borderId="10" xfId="0" applyNumberFormat="1" applyFont="1" applyFill="1" applyBorder="1" applyAlignment="1">
      <alignment horizontal="center" vertical="top" wrapText="1"/>
    </xf>
    <xf numFmtId="1" fontId="38" fillId="6" borderId="15" xfId="0" applyNumberFormat="1" applyFont="1" applyFill="1" applyBorder="1" applyAlignment="1">
      <alignment horizontal="center" vertical="center" wrapText="1"/>
    </xf>
    <xf numFmtId="1" fontId="39" fillId="0" borderId="16" xfId="0" applyNumberFormat="1" applyFont="1" applyFill="1" applyBorder="1" applyAlignment="1">
      <alignment horizontal="center" vertical="center" wrapText="1"/>
    </xf>
    <xf numFmtId="0" fontId="39" fillId="25" borderId="10" xfId="0" applyFont="1" applyFill="1" applyBorder="1" applyAlignment="1">
      <alignment horizontal="center" vertical="top" wrapText="1"/>
    </xf>
    <xf numFmtId="49" fontId="39" fillId="25" borderId="10" xfId="0" applyNumberFormat="1" applyFont="1" applyFill="1" applyBorder="1" applyAlignment="1">
      <alignment horizontal="center" vertical="top" wrapText="1"/>
    </xf>
    <xf numFmtId="1" fontId="38" fillId="6" borderId="12" xfId="0" applyNumberFormat="1" applyFont="1" applyFill="1" applyBorder="1" applyAlignment="1">
      <alignment horizontal="center" vertical="center" wrapText="1"/>
    </xf>
    <xf numFmtId="49" fontId="23" fillId="0" borderId="10" xfId="53" applyNumberFormat="1" applyFont="1" applyFill="1" applyBorder="1" applyAlignment="1">
      <alignment horizontal="left" vertical="center" wrapText="1"/>
      <protection/>
    </xf>
    <xf numFmtId="49" fontId="39" fillId="0" borderId="13" xfId="54" applyNumberFormat="1" applyFont="1" applyFill="1" applyBorder="1" applyAlignment="1">
      <alignment horizontal="justify" vertical="center" wrapText="1"/>
      <protection/>
    </xf>
    <xf numFmtId="49" fontId="39" fillId="0" borderId="10" xfId="54" applyNumberFormat="1" applyFont="1" applyFill="1" applyBorder="1" applyAlignment="1">
      <alignment horizontal="justify" vertical="center" wrapText="1"/>
      <protection/>
    </xf>
    <xf numFmtId="49" fontId="39" fillId="0" borderId="10" xfId="54" applyNumberFormat="1" applyFont="1" applyFill="1" applyBorder="1" applyAlignment="1">
      <alignment horizontal="center" vertical="center" wrapText="1"/>
      <protection/>
    </xf>
    <xf numFmtId="0" fontId="39" fillId="0" borderId="10" xfId="0" applyFont="1" applyBorder="1" applyAlignment="1">
      <alignment horizontal="left" vertical="center" wrapText="1"/>
    </xf>
    <xf numFmtId="0" fontId="39" fillId="0" borderId="15" xfId="0" applyFont="1" applyBorder="1" applyAlignment="1">
      <alignment horizontal="center" vertical="top" wrapText="1"/>
    </xf>
    <xf numFmtId="173" fontId="39" fillId="0" borderId="15" xfId="0" applyNumberFormat="1" applyFont="1" applyBorder="1" applyAlignment="1">
      <alignment horizontal="center" vertical="top" wrapText="1"/>
    </xf>
    <xf numFmtId="0" fontId="39" fillId="0" borderId="16" xfId="0" applyFont="1" applyBorder="1" applyAlignment="1">
      <alignment horizontal="left" vertical="center" wrapText="1"/>
    </xf>
    <xf numFmtId="174" fontId="39" fillId="0" borderId="13" xfId="0" applyNumberFormat="1" applyFont="1" applyFill="1" applyBorder="1" applyAlignment="1">
      <alignment horizontal="right" vertical="center" wrapText="1"/>
    </xf>
    <xf numFmtId="49" fontId="39" fillId="0" borderId="10" xfId="53" applyNumberFormat="1" applyFont="1" applyFill="1" applyBorder="1" applyAlignment="1">
      <alignment horizontal="left" vertical="center" wrapText="1"/>
      <protection/>
    </xf>
    <xf numFmtId="0" fontId="39" fillId="0" borderId="17" xfId="0" applyFont="1" applyBorder="1" applyAlignment="1">
      <alignment horizontal="center" vertical="top" wrapText="1"/>
    </xf>
    <xf numFmtId="173" fontId="39" fillId="0" borderId="17" xfId="0" applyNumberFormat="1" applyFont="1" applyBorder="1" applyAlignment="1">
      <alignment horizontal="center" vertical="top" wrapText="1"/>
    </xf>
    <xf numFmtId="49" fontId="23" fillId="0" borderId="10" xfId="0" applyNumberFormat="1" applyFont="1" applyFill="1" applyBorder="1" applyAlignment="1">
      <alignment horizontal="justify" vertical="center" wrapText="1"/>
    </xf>
    <xf numFmtId="0" fontId="23" fillId="0" borderId="12" xfId="0" applyFont="1" applyBorder="1" applyAlignment="1">
      <alignment horizontal="center" vertical="top" wrapText="1"/>
    </xf>
    <xf numFmtId="173" fontId="23" fillId="0" borderId="12" xfId="0" applyNumberFormat="1" applyFont="1" applyBorder="1" applyAlignment="1">
      <alignment horizontal="center" vertical="top" wrapText="1"/>
    </xf>
    <xf numFmtId="49" fontId="23" fillId="0" borderId="12" xfId="0" applyNumberFormat="1" applyFont="1" applyFill="1" applyBorder="1" applyAlignment="1">
      <alignment vertical="top" wrapText="1"/>
    </xf>
    <xf numFmtId="49" fontId="23" fillId="0" borderId="12" xfId="0" applyNumberFormat="1" applyFont="1" applyFill="1" applyBorder="1" applyAlignment="1">
      <alignment horizontal="center" vertical="top" wrapText="1"/>
    </xf>
    <xf numFmtId="174" fontId="23" fillId="0" borderId="10" xfId="0" applyNumberFormat="1" applyFont="1" applyFill="1" applyBorder="1" applyAlignment="1">
      <alignment horizontal="right" vertical="center" wrapText="1"/>
    </xf>
    <xf numFmtId="3" fontId="23" fillId="0" borderId="10" xfId="0" applyNumberFormat="1" applyFont="1" applyFill="1" applyBorder="1" applyAlignment="1">
      <alignment horizontal="right" vertical="center" wrapText="1"/>
    </xf>
    <xf numFmtId="3" fontId="23" fillId="0" borderId="10" xfId="0" applyNumberFormat="1" applyFont="1" applyFill="1" applyBorder="1" applyAlignment="1">
      <alignment vertical="center" wrapText="1"/>
    </xf>
    <xf numFmtId="173" fontId="39" fillId="0" borderId="10" xfId="0" applyNumberFormat="1" applyFont="1" applyBorder="1" applyAlignment="1">
      <alignment horizontal="left" vertical="top" wrapText="1"/>
    </xf>
    <xf numFmtId="0" fontId="39" fillId="0" borderId="10" xfId="0" applyFont="1" applyBorder="1" applyAlignment="1">
      <alignment horizontal="left" vertical="top" wrapText="1"/>
    </xf>
    <xf numFmtId="174" fontId="39" fillId="0" borderId="13" xfId="0" applyNumberFormat="1" applyFont="1" applyFill="1" applyBorder="1" applyAlignment="1">
      <alignment horizontal="left" vertical="center" wrapText="1"/>
    </xf>
    <xf numFmtId="3" fontId="39" fillId="0" borderId="10" xfId="0" applyNumberFormat="1" applyFont="1" applyFill="1" applyBorder="1" applyAlignment="1">
      <alignment horizontal="left" vertical="center" wrapText="1"/>
    </xf>
    <xf numFmtId="0" fontId="38" fillId="7" borderId="10" xfId="0" applyFont="1" applyFill="1" applyBorder="1" applyAlignment="1">
      <alignment vertical="center" wrapText="1"/>
    </xf>
    <xf numFmtId="1" fontId="38" fillId="7" borderId="10" xfId="0" applyNumberFormat="1" applyFont="1" applyFill="1" applyBorder="1" applyAlignment="1">
      <alignment horizontal="center" vertical="center" wrapText="1"/>
    </xf>
    <xf numFmtId="1" fontId="38" fillId="7" borderId="10" xfId="0" applyNumberFormat="1" applyFont="1" applyFill="1" applyBorder="1" applyAlignment="1">
      <alignment vertical="center" wrapText="1"/>
    </xf>
    <xf numFmtId="3" fontId="38" fillId="7" borderId="10" xfId="0" applyNumberFormat="1" applyFont="1" applyFill="1" applyBorder="1" applyAlignment="1">
      <alignment vertical="center" wrapText="1"/>
    </xf>
    <xf numFmtId="1" fontId="39" fillId="0" borderId="0" xfId="0" applyNumberFormat="1" applyFont="1" applyAlignment="1">
      <alignment horizontal="left" vertical="center" wrapText="1"/>
    </xf>
    <xf numFmtId="0" fontId="39" fillId="0" borderId="0" xfId="0" applyFont="1" applyAlignment="1">
      <alignment horizontal="left" vertical="center" wrapText="1"/>
    </xf>
    <xf numFmtId="0" fontId="39" fillId="0" borderId="10" xfId="0" applyFont="1" applyBorder="1" applyAlignment="1">
      <alignment horizontal="center" vertical="center" wrapText="1"/>
    </xf>
    <xf numFmtId="173" fontId="39" fillId="0" borderId="10" xfId="0" applyNumberFormat="1" applyFont="1" applyBorder="1" applyAlignment="1">
      <alignment horizontal="center" vertical="center" wrapText="1"/>
    </xf>
    <xf numFmtId="0" fontId="38" fillId="0" borderId="0" xfId="0" applyFont="1" applyAlignment="1">
      <alignment horizontal="justify" vertical="center" wrapText="1"/>
    </xf>
    <xf numFmtId="0" fontId="23" fillId="0" borderId="0" xfId="0" applyFont="1" applyAlignment="1">
      <alignment horizontal="center" vertical="center" wrapText="1"/>
    </xf>
    <xf numFmtId="1" fontId="39" fillId="0" borderId="10" xfId="0" applyNumberFormat="1" applyFont="1" applyBorder="1" applyAlignment="1">
      <alignment horizontal="center"/>
    </xf>
    <xf numFmtId="1" fontId="39" fillId="0" borderId="10" xfId="0" applyNumberFormat="1" applyFont="1" applyBorder="1" applyAlignment="1">
      <alignment horizontal="center" wrapText="1"/>
    </xf>
    <xf numFmtId="0" fontId="39" fillId="25" borderId="10" xfId="0" applyFont="1" applyFill="1" applyBorder="1" applyAlignment="1">
      <alignment horizontal="left" vertical="center" wrapText="1"/>
    </xf>
    <xf numFmtId="49" fontId="39" fillId="25" borderId="10" xfId="0" applyNumberFormat="1" applyFont="1" applyFill="1" applyBorder="1" applyAlignment="1">
      <alignment vertical="top" wrapText="1"/>
    </xf>
    <xf numFmtId="49" fontId="39" fillId="0" borderId="16" xfId="0" applyNumberFormat="1" applyFont="1" applyFill="1" applyBorder="1" applyAlignment="1">
      <alignment horizontal="left" vertical="center" wrapText="1"/>
    </xf>
    <xf numFmtId="173" fontId="39" fillId="25" borderId="10" xfId="0" applyNumberFormat="1" applyFont="1" applyFill="1" applyBorder="1" applyAlignment="1">
      <alignment horizontal="center" vertical="top" wrapText="1"/>
    </xf>
    <xf numFmtId="3" fontId="38" fillId="6" borderId="12" xfId="54" applyNumberFormat="1" applyFont="1" applyFill="1" applyBorder="1" applyAlignment="1">
      <alignment vertical="center" wrapText="1"/>
      <protection/>
    </xf>
    <xf numFmtId="0" fontId="39" fillId="25" borderId="10" xfId="0" applyFont="1" applyFill="1" applyBorder="1" applyAlignment="1">
      <alignment vertical="center" wrapText="1"/>
    </xf>
    <xf numFmtId="0" fontId="23" fillId="0" borderId="10" xfId="0" applyFont="1" applyFill="1" applyBorder="1" applyAlignment="1">
      <alignment horizontal="center"/>
    </xf>
    <xf numFmtId="3" fontId="39" fillId="7" borderId="10" xfId="0" applyNumberFormat="1" applyFont="1" applyFill="1" applyBorder="1" applyAlignment="1">
      <alignment vertical="center" wrapText="1"/>
    </xf>
    <xf numFmtId="49" fontId="39" fillId="0" borderId="10" xfId="0" applyNumberFormat="1" applyFont="1" applyFill="1" applyBorder="1" applyAlignment="1">
      <alignment horizontal="center" vertical="center" wrapText="1"/>
    </xf>
    <xf numFmtId="0" fontId="39" fillId="25" borderId="15" xfId="0" applyFont="1" applyFill="1" applyBorder="1" applyAlignment="1">
      <alignment vertical="center" wrapText="1"/>
    </xf>
    <xf numFmtId="0" fontId="40" fillId="0" borderId="0" xfId="0" applyFont="1" applyFill="1" applyAlignment="1">
      <alignment horizontal="justify" vertical="center" wrapText="1"/>
    </xf>
    <xf numFmtId="174" fontId="39" fillId="0" borderId="10" xfId="54" applyNumberFormat="1" applyFont="1" applyFill="1" applyBorder="1" applyAlignment="1">
      <alignment horizontal="center" vertical="center" wrapText="1"/>
      <protection/>
    </xf>
    <xf numFmtId="0" fontId="39" fillId="0" borderId="10" xfId="0" applyFont="1" applyFill="1" applyBorder="1" applyAlignment="1">
      <alignment vertical="center" wrapText="1"/>
    </xf>
    <xf numFmtId="174" fontId="39" fillId="0" borderId="10" xfId="0" applyNumberFormat="1" applyFont="1" applyFill="1" applyBorder="1" applyAlignment="1">
      <alignment horizontal="center" vertical="center" wrapText="1"/>
    </xf>
    <xf numFmtId="0" fontId="38" fillId="7" borderId="10" xfId="0" applyFont="1" applyFill="1" applyBorder="1" applyAlignment="1">
      <alignment horizontal="center" vertical="center" wrapText="1"/>
    </xf>
    <xf numFmtId="0" fontId="39" fillId="0" borderId="10" xfId="0" applyFont="1" applyFill="1" applyBorder="1" applyAlignment="1">
      <alignment horizontal="justify" vertical="center" wrapText="1"/>
    </xf>
    <xf numFmtId="1" fontId="23" fillId="25" borderId="10" xfId="0" applyNumberFormat="1" applyFont="1" applyFill="1" applyBorder="1" applyAlignment="1">
      <alignment horizontal="center" vertical="center"/>
    </xf>
    <xf numFmtId="0" fontId="23" fillId="25" borderId="10" xfId="0" applyFont="1" applyFill="1" applyBorder="1" applyAlignment="1">
      <alignment horizontal="center" vertical="center"/>
    </xf>
    <xf numFmtId="0" fontId="23" fillId="0" borderId="10" xfId="0" applyFont="1" applyFill="1" applyBorder="1" applyAlignment="1">
      <alignment horizontal="center" vertical="center"/>
    </xf>
    <xf numFmtId="0" fontId="23" fillId="25" borderId="10" xfId="0" applyFont="1" applyFill="1" applyBorder="1" applyAlignment="1">
      <alignment horizontal="center" vertical="center" wrapText="1"/>
    </xf>
    <xf numFmtId="1" fontId="23" fillId="25" borderId="12" xfId="0" applyNumberFormat="1" applyFont="1" applyFill="1" applyBorder="1" applyAlignment="1">
      <alignment horizontal="center" vertical="center"/>
    </xf>
    <xf numFmtId="49" fontId="39" fillId="0" borderId="18" xfId="0" applyNumberFormat="1" applyFont="1" applyFill="1" applyBorder="1" applyAlignment="1">
      <alignment horizontal="justify" vertical="top" wrapText="1"/>
    </xf>
    <xf numFmtId="49" fontId="23" fillId="0" borderId="18" xfId="53" applyNumberFormat="1" applyFont="1" applyFill="1" applyBorder="1" applyAlignment="1">
      <alignment horizontal="left" vertical="center" wrapText="1"/>
      <protection/>
    </xf>
    <xf numFmtId="1" fontId="39" fillId="25" borderId="18" xfId="0" applyNumberFormat="1" applyFont="1" applyFill="1" applyBorder="1" applyAlignment="1">
      <alignment horizontal="center" vertical="center" wrapText="1"/>
    </xf>
    <xf numFmtId="0" fontId="39" fillId="25" borderId="18" xfId="0" applyFont="1" applyFill="1" applyBorder="1" applyAlignment="1">
      <alignment horizontal="center" vertical="center" wrapText="1"/>
    </xf>
    <xf numFmtId="0" fontId="39" fillId="0" borderId="18" xfId="0" applyFont="1" applyFill="1" applyBorder="1" applyAlignment="1">
      <alignment horizontal="center" vertical="center" wrapText="1"/>
    </xf>
    <xf numFmtId="174" fontId="39" fillId="0" borderId="18" xfId="0" applyNumberFormat="1" applyFont="1" applyFill="1" applyBorder="1" applyAlignment="1">
      <alignment horizontal="right" vertical="center" wrapText="1"/>
    </xf>
    <xf numFmtId="3" fontId="39" fillId="0" borderId="18" xfId="0" applyNumberFormat="1" applyFont="1" applyFill="1" applyBorder="1" applyAlignment="1">
      <alignment horizontal="right" vertical="center" wrapText="1"/>
    </xf>
    <xf numFmtId="3" fontId="39" fillId="0" borderId="18" xfId="0" applyNumberFormat="1" applyFont="1" applyFill="1" applyBorder="1" applyAlignment="1">
      <alignment horizontal="center" vertical="center" wrapText="1"/>
    </xf>
    <xf numFmtId="3" fontId="39" fillId="0" borderId="18" xfId="0" applyNumberFormat="1" applyFont="1" applyFill="1" applyBorder="1" applyAlignment="1">
      <alignment vertical="center" wrapText="1"/>
    </xf>
    <xf numFmtId="3" fontId="39" fillId="0" borderId="0" xfId="0" applyNumberFormat="1" applyFont="1" applyAlignment="1">
      <alignment/>
    </xf>
    <xf numFmtId="0" fontId="11" fillId="25" borderId="13" xfId="0" applyNumberFormat="1" applyFont="1" applyFill="1" applyBorder="1" applyAlignment="1">
      <alignment vertical="center" wrapText="1"/>
    </xf>
    <xf numFmtId="49" fontId="11" fillId="25" borderId="13" xfId="0" applyNumberFormat="1" applyFont="1" applyFill="1" applyBorder="1" applyAlignment="1">
      <alignment vertical="center" wrapText="1"/>
    </xf>
    <xf numFmtId="172" fontId="0" fillId="0" borderId="0" xfId="48" applyAlignment="1">
      <alignment horizontal="left"/>
    </xf>
    <xf numFmtId="3" fontId="39" fillId="0" borderId="0" xfId="0" applyNumberFormat="1" applyFont="1" applyAlignment="1">
      <alignment horizontal="justify" vertical="center" wrapText="1"/>
    </xf>
    <xf numFmtId="1" fontId="0" fillId="0" borderId="10" xfId="0" applyNumberFormat="1" applyFont="1" applyFill="1" applyBorder="1" applyAlignment="1">
      <alignment horizontal="center"/>
    </xf>
    <xf numFmtId="1" fontId="0" fillId="0" borderId="10" xfId="0" applyNumberFormat="1" applyFont="1" applyFill="1" applyBorder="1" applyAlignment="1">
      <alignment horizontal="center" wrapText="1"/>
    </xf>
    <xf numFmtId="0" fontId="0" fillId="0" borderId="18" xfId="0" applyFont="1" applyFill="1" applyBorder="1" applyAlignment="1">
      <alignment horizontal="center" vertical="top" wrapText="1"/>
    </xf>
    <xf numFmtId="0" fontId="39" fillId="0" borderId="0" xfId="0" applyFont="1" applyFill="1" applyAlignment="1">
      <alignment/>
    </xf>
    <xf numFmtId="1" fontId="11" fillId="0" borderId="10" xfId="0" applyNumberFormat="1" applyFont="1" applyFill="1" applyBorder="1" applyAlignment="1">
      <alignment horizontal="center" vertical="center"/>
    </xf>
    <xf numFmtId="1" fontId="24" fillId="0" borderId="10" xfId="0" applyNumberFormat="1" applyFont="1" applyFill="1" applyBorder="1" applyAlignment="1">
      <alignment horizontal="center" vertical="center"/>
    </xf>
    <xf numFmtId="0" fontId="0" fillId="0" borderId="12" xfId="0" applyFont="1" applyFill="1" applyBorder="1" applyAlignment="1">
      <alignment horizontal="center" vertical="top" wrapText="1"/>
    </xf>
    <xf numFmtId="0" fontId="38" fillId="0" borderId="0" xfId="0" applyFont="1" applyAlignment="1">
      <alignment horizontal="center" vertical="center" wrapText="1"/>
    </xf>
    <xf numFmtId="175" fontId="39" fillId="0" borderId="0" xfId="0" applyNumberFormat="1" applyFont="1" applyAlignment="1">
      <alignment/>
    </xf>
    <xf numFmtId="3" fontId="0" fillId="0" borderId="0" xfId="0" applyNumberFormat="1" applyFont="1" applyFill="1" applyAlignment="1">
      <alignment/>
    </xf>
    <xf numFmtId="0" fontId="19" fillId="7" borderId="22" xfId="0" applyFont="1" applyFill="1" applyBorder="1" applyAlignment="1">
      <alignment vertical="center"/>
    </xf>
    <xf numFmtId="1" fontId="19" fillId="7" borderId="22" xfId="0" applyNumberFormat="1" applyFont="1" applyFill="1" applyBorder="1" applyAlignment="1">
      <alignment horizontal="center" vertical="center"/>
    </xf>
    <xf numFmtId="0" fontId="19" fillId="7" borderId="22" xfId="0" applyFont="1" applyFill="1" applyBorder="1" applyAlignment="1">
      <alignment horizontal="center" vertical="center"/>
    </xf>
    <xf numFmtId="3" fontId="19" fillId="7" borderId="23" xfId="0" applyNumberFormat="1" applyFont="1" applyFill="1" applyBorder="1" applyAlignment="1">
      <alignment vertical="center" wrapText="1"/>
    </xf>
    <xf numFmtId="0" fontId="0" fillId="0" borderId="15" xfId="0" applyFont="1" applyBorder="1" applyAlignment="1">
      <alignment horizontal="center" vertical="center" wrapText="1"/>
    </xf>
    <xf numFmtId="49" fontId="0" fillId="0" borderId="14" xfId="0" applyNumberFormat="1" applyFont="1" applyFill="1" applyBorder="1" applyAlignment="1">
      <alignment horizontal="left" vertical="center" wrapText="1"/>
    </xf>
    <xf numFmtId="49" fontId="11" fillId="0" borderId="15" xfId="53" applyNumberFormat="1" applyFont="1" applyFill="1" applyBorder="1" applyAlignment="1">
      <alignment horizontal="left" vertical="center" wrapText="1"/>
      <protection/>
    </xf>
    <xf numFmtId="173" fontId="0" fillId="0" borderId="15" xfId="0" applyNumberFormat="1" applyFont="1" applyBorder="1" applyAlignment="1">
      <alignment horizontal="left" vertical="top" wrapText="1"/>
    </xf>
    <xf numFmtId="0" fontId="0" fillId="0" borderId="15" xfId="0" applyFont="1" applyBorder="1" applyAlignment="1">
      <alignment horizontal="left" vertical="top" wrapText="1"/>
    </xf>
    <xf numFmtId="174" fontId="0" fillId="0" borderId="14" xfId="0" applyNumberFormat="1" applyFont="1" applyFill="1" applyBorder="1" applyAlignment="1">
      <alignment horizontal="left" vertical="center" wrapText="1"/>
    </xf>
    <xf numFmtId="3" fontId="0" fillId="0" borderId="15" xfId="0" applyNumberFormat="1" applyFont="1" applyFill="1" applyBorder="1" applyAlignment="1">
      <alignment horizontal="left" vertical="center" wrapText="1"/>
    </xf>
    <xf numFmtId="3" fontId="0" fillId="0" borderId="15" xfId="0" applyNumberFormat="1" applyFont="1" applyFill="1" applyBorder="1" applyAlignment="1">
      <alignment vertical="center" wrapText="1"/>
    </xf>
    <xf numFmtId="0" fontId="19" fillId="7" borderId="24" xfId="0" applyFont="1" applyFill="1" applyBorder="1" applyAlignment="1">
      <alignment vertical="center" wrapText="1"/>
    </xf>
    <xf numFmtId="1" fontId="19" fillId="7" borderId="24" xfId="0" applyNumberFormat="1" applyFont="1" applyFill="1" applyBorder="1" applyAlignment="1">
      <alignment horizontal="center" vertical="center" wrapText="1"/>
    </xf>
    <xf numFmtId="1" fontId="19" fillId="7" borderId="24" xfId="0" applyNumberFormat="1" applyFont="1" applyFill="1" applyBorder="1" applyAlignment="1">
      <alignment vertical="center" wrapText="1"/>
    </xf>
    <xf numFmtId="49" fontId="0" fillId="0" borderId="14" xfId="0" applyNumberFormat="1" applyFont="1" applyFill="1" applyBorder="1" applyAlignment="1">
      <alignment vertical="top" wrapText="1"/>
    </xf>
    <xf numFmtId="49" fontId="0" fillId="0" borderId="15" xfId="0" applyNumberFormat="1" applyFont="1" applyFill="1" applyBorder="1" applyAlignment="1">
      <alignment horizontal="left" vertical="center" wrapText="1"/>
    </xf>
    <xf numFmtId="3" fontId="11" fillId="0" borderId="15" xfId="0" applyNumberFormat="1" applyFont="1" applyFill="1" applyBorder="1" applyAlignment="1">
      <alignment horizontal="right" vertical="center" wrapText="1"/>
    </xf>
    <xf numFmtId="3" fontId="0" fillId="0" borderId="15" xfId="0" applyNumberFormat="1" applyFont="1" applyFill="1" applyBorder="1" applyAlignment="1">
      <alignment horizontal="right" vertical="center" wrapText="1"/>
    </xf>
    <xf numFmtId="3" fontId="0" fillId="0" borderId="15" xfId="0" applyNumberFormat="1" applyFont="1" applyFill="1" applyBorder="1" applyAlignment="1">
      <alignment horizontal="center" vertical="center" wrapText="1"/>
    </xf>
    <xf numFmtId="0" fontId="11" fillId="25" borderId="14" xfId="0" applyFont="1" applyFill="1" applyBorder="1" applyAlignment="1">
      <alignment vertical="center" wrapText="1"/>
    </xf>
    <xf numFmtId="49" fontId="11" fillId="0" borderId="15" xfId="0" applyNumberFormat="1" applyFont="1" applyFill="1" applyBorder="1" applyAlignment="1">
      <alignment horizontal="left" vertical="center" wrapText="1"/>
    </xf>
    <xf numFmtId="0" fontId="11" fillId="25" borderId="15" xfId="0" applyFont="1" applyFill="1" applyBorder="1" applyAlignment="1">
      <alignment horizontal="center" vertical="center" wrapText="1"/>
    </xf>
    <xf numFmtId="0" fontId="11" fillId="0" borderId="15" xfId="0" applyFont="1" applyFill="1" applyBorder="1" applyAlignment="1">
      <alignment horizontal="center" vertical="center" wrapText="1"/>
    </xf>
    <xf numFmtId="3" fontId="11" fillId="0" borderId="15" xfId="0" applyNumberFormat="1" applyFont="1" applyFill="1" applyBorder="1" applyAlignment="1">
      <alignment horizontal="center" vertical="center" wrapText="1"/>
    </xf>
    <xf numFmtId="3" fontId="11" fillId="0" borderId="15" xfId="0" applyNumberFormat="1" applyFont="1" applyFill="1" applyBorder="1" applyAlignment="1">
      <alignment vertical="center" wrapText="1"/>
    </xf>
    <xf numFmtId="0" fontId="19" fillId="7" borderId="24" xfId="0" applyFont="1" applyFill="1" applyBorder="1" applyAlignment="1">
      <alignment horizontal="center" vertical="center" wrapText="1"/>
    </xf>
    <xf numFmtId="0" fontId="19" fillId="7" borderId="25" xfId="0" applyFont="1" applyFill="1" applyBorder="1" applyAlignment="1">
      <alignment vertical="center" wrapText="1"/>
    </xf>
    <xf numFmtId="49" fontId="11" fillId="0" borderId="14" xfId="53" applyNumberFormat="1" applyFont="1" applyFill="1" applyBorder="1" applyAlignment="1">
      <alignment horizontal="left" vertical="center" wrapText="1"/>
      <protection/>
    </xf>
    <xf numFmtId="49" fontId="11" fillId="0" borderId="15" xfId="53" applyNumberFormat="1" applyFont="1" applyFill="1" applyBorder="1" applyAlignment="1">
      <alignment horizontal="center" vertical="center" wrapText="1"/>
      <protection/>
    </xf>
    <xf numFmtId="174" fontId="0" fillId="0" borderId="15" xfId="0" applyNumberFormat="1" applyFont="1" applyFill="1" applyBorder="1" applyAlignment="1">
      <alignment horizontal="right" vertical="center" wrapText="1"/>
    </xf>
    <xf numFmtId="49" fontId="0" fillId="0" borderId="11" xfId="0" applyNumberFormat="1" applyFont="1" applyFill="1" applyBorder="1" applyAlignment="1">
      <alignment horizontal="justify" vertical="center" wrapText="1"/>
    </xf>
    <xf numFmtId="49" fontId="11" fillId="0" borderId="12" xfId="53" applyNumberFormat="1" applyFont="1" applyFill="1" applyBorder="1" applyAlignment="1">
      <alignment horizontal="center" vertical="center" wrapText="1"/>
      <protection/>
    </xf>
    <xf numFmtId="1" fontId="19" fillId="0" borderId="10" xfId="0" applyNumberFormat="1" applyFont="1" applyFill="1" applyBorder="1" applyAlignment="1">
      <alignment horizontal="center" vertical="center" wrapText="1"/>
    </xf>
    <xf numFmtId="3" fontId="0" fillId="0" borderId="10" xfId="54" applyNumberFormat="1" applyFont="1" applyFill="1" applyBorder="1" applyAlignment="1">
      <alignment vertical="center" wrapText="1"/>
      <protection/>
    </xf>
    <xf numFmtId="3" fontId="0" fillId="0" borderId="10" xfId="0" applyNumberFormat="1" applyFont="1" applyFill="1" applyBorder="1" applyAlignment="1">
      <alignment horizontal="right" vertical="center" wrapText="1"/>
    </xf>
    <xf numFmtId="3"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vertical="center" wrapText="1"/>
    </xf>
    <xf numFmtId="3" fontId="19" fillId="0" borderId="0" xfId="0" applyNumberFormat="1" applyFont="1" applyAlignment="1">
      <alignment horizontal="center" vertical="center" wrapText="1"/>
    </xf>
    <xf numFmtId="0" fontId="46" fillId="7" borderId="0" xfId="0" applyFont="1" applyFill="1" applyBorder="1" applyAlignment="1">
      <alignment horizontal="center" vertical="center"/>
    </xf>
    <xf numFmtId="0" fontId="46" fillId="0" borderId="0" xfId="0" applyFont="1" applyFill="1" applyBorder="1" applyAlignment="1">
      <alignment horizontal="center" vertical="center"/>
    </xf>
    <xf numFmtId="0" fontId="38" fillId="0" borderId="26" xfId="0" applyFont="1" applyBorder="1" applyAlignment="1">
      <alignment horizontal="center" vertical="center"/>
    </xf>
    <xf numFmtId="0" fontId="46" fillId="0" borderId="27" xfId="0" applyFont="1" applyBorder="1" applyAlignment="1">
      <alignment horizontal="center" vertical="center"/>
    </xf>
    <xf numFmtId="0" fontId="19" fillId="7" borderId="28" xfId="0" applyFont="1" applyFill="1" applyBorder="1" applyAlignment="1">
      <alignment vertical="center" wrapText="1"/>
    </xf>
    <xf numFmtId="49" fontId="0" fillId="0" borderId="11" xfId="0" applyNumberFormat="1" applyFont="1" applyFill="1" applyBorder="1" applyAlignment="1">
      <alignment horizontal="justify" vertical="top" wrapText="1"/>
    </xf>
    <xf numFmtId="0" fontId="38" fillId="26" borderId="29" xfId="0" applyFont="1" applyFill="1" applyBorder="1" applyAlignment="1">
      <alignment horizontal="center" vertical="center" wrapText="1"/>
    </xf>
    <xf numFmtId="3" fontId="19" fillId="6" borderId="30" xfId="54" applyNumberFormat="1" applyFont="1" applyFill="1" applyBorder="1" applyAlignment="1">
      <alignment horizontal="center" vertical="center" wrapText="1"/>
      <protection/>
    </xf>
    <xf numFmtId="3" fontId="19" fillId="7" borderId="31" xfId="0" applyNumberFormat="1" applyFont="1" applyFill="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3" fontId="19" fillId="7" borderId="31" xfId="0" applyNumberFormat="1"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34"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2"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47" fillId="0" borderId="0" xfId="0" applyFont="1" applyFill="1" applyAlignment="1">
      <alignment/>
    </xf>
    <xf numFmtId="3" fontId="19" fillId="6" borderId="36" xfId="54" applyNumberFormat="1" applyFont="1" applyFill="1" applyBorder="1" applyAlignment="1">
      <alignment vertical="center" wrapText="1"/>
      <protection/>
    </xf>
    <xf numFmtId="3" fontId="19" fillId="6" borderId="17" xfId="54" applyNumberFormat="1" applyFont="1" applyFill="1" applyBorder="1" applyAlignment="1">
      <alignment vertical="center" wrapText="1"/>
      <protection/>
    </xf>
    <xf numFmtId="1" fontId="19" fillId="6" borderId="17" xfId="54" applyNumberFormat="1" applyFont="1" applyFill="1" applyBorder="1" applyAlignment="1">
      <alignment horizontal="center" vertical="center" wrapText="1"/>
      <protection/>
    </xf>
    <xf numFmtId="3" fontId="19" fillId="6" borderId="17" xfId="54" applyNumberFormat="1" applyFont="1" applyFill="1" applyBorder="1" applyAlignment="1">
      <alignment horizontal="center" vertical="center" wrapText="1"/>
      <protection/>
    </xf>
    <xf numFmtId="3" fontId="19" fillId="0" borderId="17" xfId="54" applyNumberFormat="1" applyFont="1" applyFill="1" applyBorder="1" applyAlignment="1">
      <alignment vertical="center" wrapText="1"/>
      <protection/>
    </xf>
    <xf numFmtId="0" fontId="38" fillId="26" borderId="37" xfId="0" applyFont="1" applyFill="1" applyBorder="1" applyAlignment="1">
      <alignment horizontal="center" vertical="center" wrapText="1"/>
    </xf>
    <xf numFmtId="0" fontId="38" fillId="26" borderId="38" xfId="0" applyFont="1" applyFill="1" applyBorder="1" applyAlignment="1">
      <alignment horizontal="center" vertical="center" wrapText="1"/>
    </xf>
    <xf numFmtId="1" fontId="38" fillId="26" borderId="38" xfId="0" applyNumberFormat="1" applyFont="1" applyFill="1" applyBorder="1" applyAlignment="1">
      <alignment horizontal="center" vertical="center" wrapText="1"/>
    </xf>
    <xf numFmtId="3" fontId="38" fillId="26" borderId="38" xfId="0" applyNumberFormat="1" applyFont="1" applyFill="1" applyBorder="1" applyAlignment="1">
      <alignment horizontal="center" vertical="center" wrapText="1"/>
    </xf>
    <xf numFmtId="3" fontId="38" fillId="26" borderId="39" xfId="0" applyNumberFormat="1" applyFont="1" applyFill="1" applyBorder="1" applyAlignment="1">
      <alignment horizontal="center" vertical="center" wrapText="1"/>
    </xf>
    <xf numFmtId="1" fontId="11" fillId="25" borderId="12"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38" fillId="14" borderId="13" xfId="0" applyFont="1" applyFill="1" applyBorder="1" applyAlignment="1">
      <alignment horizontal="center" vertical="center" wrapText="1"/>
    </xf>
    <xf numFmtId="3" fontId="38" fillId="6" borderId="13" xfId="54" applyNumberFormat="1" applyFont="1" applyFill="1" applyBorder="1" applyAlignment="1">
      <alignment vertical="center" wrapText="1"/>
      <protection/>
    </xf>
    <xf numFmtId="49" fontId="11" fillId="0" borderId="13" xfId="0" applyNumberFormat="1" applyFont="1" applyFill="1" applyBorder="1" applyAlignment="1">
      <alignment horizontal="left" vertical="center" wrapText="1"/>
    </xf>
    <xf numFmtId="49" fontId="11" fillId="0" borderId="13" xfId="53" applyNumberFormat="1" applyFont="1" applyFill="1" applyBorder="1" applyAlignment="1">
      <alignment horizontal="left" vertical="center" wrapText="1"/>
      <protection/>
    </xf>
    <xf numFmtId="0" fontId="19" fillId="7" borderId="40" xfId="0" applyFont="1" applyFill="1" applyBorder="1" applyAlignment="1">
      <alignment vertical="center" wrapText="1"/>
    </xf>
    <xf numFmtId="49" fontId="0" fillId="0" borderId="41" xfId="0" applyNumberFormat="1" applyFont="1" applyFill="1" applyBorder="1" applyAlignment="1">
      <alignment horizontal="left" vertical="center" wrapText="1"/>
    </xf>
    <xf numFmtId="49" fontId="11" fillId="0" borderId="41" xfId="0" applyNumberFormat="1" applyFont="1" applyFill="1" applyBorder="1" applyAlignment="1">
      <alignment horizontal="left" vertical="center" wrapText="1"/>
    </xf>
    <xf numFmtId="49" fontId="0" fillId="0" borderId="20" xfId="0" applyNumberFormat="1" applyFont="1" applyFill="1" applyBorder="1" applyAlignment="1">
      <alignment horizontal="left" vertical="center" wrapText="1"/>
    </xf>
    <xf numFmtId="3" fontId="0" fillId="0" borderId="13" xfId="54" applyNumberFormat="1" applyFont="1" applyFill="1" applyBorder="1" applyAlignment="1">
      <alignment vertical="center" wrapText="1"/>
      <protection/>
    </xf>
    <xf numFmtId="49" fontId="0" fillId="0" borderId="11" xfId="0" applyNumberFormat="1" applyFont="1" applyFill="1" applyBorder="1" applyAlignment="1">
      <alignment horizontal="left" vertical="center" wrapText="1"/>
    </xf>
    <xf numFmtId="0" fontId="38" fillId="14" borderId="42" xfId="0" applyFont="1" applyFill="1" applyBorder="1" applyAlignment="1">
      <alignment horizontal="center" vertical="center" wrapText="1"/>
    </xf>
    <xf numFmtId="0" fontId="38" fillId="14" borderId="34" xfId="0" applyFont="1" applyFill="1" applyBorder="1" applyAlignment="1">
      <alignment horizontal="center" vertical="center" wrapText="1"/>
    </xf>
    <xf numFmtId="3" fontId="38" fillId="6" borderId="34" xfId="54" applyNumberFormat="1" applyFont="1" applyFill="1" applyBorder="1" applyAlignment="1">
      <alignment vertical="center" wrapText="1"/>
      <protection/>
    </xf>
    <xf numFmtId="0" fontId="38" fillId="7" borderId="33" xfId="0" applyFont="1" applyFill="1" applyBorder="1" applyAlignment="1">
      <alignment vertical="center"/>
    </xf>
    <xf numFmtId="3" fontId="19" fillId="6" borderId="34" xfId="54" applyNumberFormat="1" applyFont="1" applyFill="1" applyBorder="1" applyAlignment="1">
      <alignment vertical="center" wrapText="1"/>
      <protection/>
    </xf>
    <xf numFmtId="3" fontId="0" fillId="0" borderId="34" xfId="54" applyNumberFormat="1" applyFont="1" applyFill="1" applyBorder="1" applyAlignment="1">
      <alignment horizontal="justify" vertical="center" wrapText="1"/>
      <protection/>
    </xf>
    <xf numFmtId="49" fontId="0" fillId="0" borderId="34" xfId="0" applyNumberFormat="1" applyFont="1" applyFill="1" applyBorder="1" applyAlignment="1">
      <alignment vertical="top" wrapText="1"/>
    </xf>
    <xf numFmtId="3" fontId="11" fillId="0" borderId="34" xfId="54" applyNumberFormat="1" applyFont="1" applyFill="1" applyBorder="1" applyAlignment="1">
      <alignment horizontal="justify" vertical="center" wrapText="1"/>
      <protection/>
    </xf>
    <xf numFmtId="49" fontId="0" fillId="0" borderId="34" xfId="0" applyNumberFormat="1" applyFont="1" applyFill="1" applyBorder="1" applyAlignment="1">
      <alignment horizontal="justify" vertical="center" wrapText="1"/>
    </xf>
    <xf numFmtId="49" fontId="0" fillId="0" borderId="34" xfId="0" applyNumberFormat="1" applyFont="1" applyFill="1" applyBorder="1" applyAlignment="1">
      <alignment horizontal="justify" vertical="top" wrapText="1"/>
    </xf>
    <xf numFmtId="0" fontId="19" fillId="7" borderId="43" xfId="0" applyFont="1" applyFill="1" applyBorder="1" applyAlignment="1">
      <alignment vertical="center" wrapText="1"/>
    </xf>
    <xf numFmtId="3" fontId="19" fillId="6" borderId="30" xfId="54" applyNumberFormat="1" applyFont="1" applyFill="1" applyBorder="1" applyAlignment="1">
      <alignment vertical="center" wrapText="1"/>
      <protection/>
    </xf>
    <xf numFmtId="49" fontId="11" fillId="0" borderId="34" xfId="0" applyNumberFormat="1" applyFont="1" applyFill="1" applyBorder="1" applyAlignment="1">
      <alignment horizontal="justify" vertical="center" wrapText="1"/>
    </xf>
    <xf numFmtId="49" fontId="0" fillId="0" borderId="44" xfId="0" applyNumberFormat="1" applyFont="1" applyFill="1" applyBorder="1" applyAlignment="1">
      <alignment vertical="top" wrapText="1"/>
    </xf>
    <xf numFmtId="49" fontId="11" fillId="0" borderId="34" xfId="0" applyNumberFormat="1" applyFont="1" applyFill="1" applyBorder="1" applyAlignment="1">
      <alignment vertical="center" wrapText="1"/>
    </xf>
    <xf numFmtId="0" fontId="11" fillId="0" borderId="34" xfId="0" applyNumberFormat="1" applyFont="1" applyFill="1" applyBorder="1" applyAlignment="1">
      <alignment vertical="center" wrapText="1"/>
    </xf>
    <xf numFmtId="0" fontId="11" fillId="0" borderId="34" xfId="0" applyFont="1" applyFill="1" applyBorder="1" applyAlignment="1">
      <alignment vertical="center" wrapText="1"/>
    </xf>
    <xf numFmtId="0" fontId="0" fillId="0" borderId="34" xfId="0" applyFont="1" applyFill="1" applyBorder="1" applyAlignment="1">
      <alignment horizontal="justify" vertical="center" wrapText="1"/>
    </xf>
    <xf numFmtId="0" fontId="0" fillId="0" borderId="32" xfId="0" applyFont="1" applyFill="1" applyBorder="1" applyAlignment="1">
      <alignment horizontal="justify" vertical="center" wrapText="1"/>
    </xf>
    <xf numFmtId="0" fontId="11" fillId="0" borderId="34" xfId="0" applyFont="1" applyFill="1" applyBorder="1" applyAlignment="1">
      <alignment horizontal="justify" vertical="center" wrapText="1"/>
    </xf>
    <xf numFmtId="49" fontId="11" fillId="0" borderId="44" xfId="53" applyNumberFormat="1" applyFont="1" applyFill="1" applyBorder="1" applyAlignment="1">
      <alignment horizontal="left" vertical="center" wrapText="1"/>
      <protection/>
    </xf>
    <xf numFmtId="0" fontId="0" fillId="0" borderId="35" xfId="0" applyFont="1" applyFill="1" applyBorder="1" applyAlignment="1">
      <alignment horizontal="justify"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Vehiculos al 9-02-201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33CC66"/>
      <rgbColor rgb="00CCFFFF"/>
      <rgbColor rgb="00CCFFCC"/>
      <rgbColor rgb="00FFFF99"/>
      <rgbColor rgb="0099CCFF"/>
      <rgbColor rgb="00FF99CC"/>
      <rgbColor rgb="00CC99FF"/>
      <rgbColor rgb="00FFCC99"/>
      <rgbColor rgb="003366FF"/>
      <rgbColor rgb="0033CCCC"/>
      <rgbColor rgb="003DEB3D"/>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mora.PODER-JUDICIAL\AppData\Local\Microsoft\Windows\Temporary%20Internet%20Files\OLKB319\Nueva%20carpeta%20(2)\Pres.%20Hellen\Remitido%20Do&#241;a%20Ana\VEH&#205;CULOS%202017%20Planificaci&#243;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1VEH.2017 Justificado"/>
      <sheetName val="Cuad 3 Lista Veh.2017 "/>
      <sheetName val="Cuad 3.1 Resum Det Prog X Sust"/>
      <sheetName val="Cuad 3.2 DET.X PROG COM."/>
      <sheetName val="Cuad. 4 Vehículos OIJ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W270"/>
  <sheetViews>
    <sheetView tabSelected="1" zoomScale="90" zoomScaleNormal="90" zoomScalePageLayoutView="0" workbookViewId="0" topLeftCell="A1">
      <selection activeCell="A1" sqref="A1"/>
    </sheetView>
  </sheetViews>
  <sheetFormatPr defaultColWidth="21.57421875" defaultRowHeight="12.75"/>
  <cols>
    <col min="1" max="1" width="8.8515625" style="9" customWidth="1"/>
    <col min="2" max="2" width="12.421875" style="1" customWidth="1"/>
    <col min="3" max="3" width="67.421875" style="2" bestFit="1" customWidth="1"/>
    <col min="4" max="4" width="34.00390625" style="3" customWidth="1"/>
    <col min="5" max="5" width="16.57421875" style="4" customWidth="1"/>
    <col min="6" max="6" width="15.28125" style="4" bestFit="1" customWidth="1"/>
    <col min="7" max="7" width="13.57421875" style="4" bestFit="1" customWidth="1"/>
    <col min="8" max="8" width="13.57421875" style="5" bestFit="1" customWidth="1"/>
    <col min="9" max="9" width="12.421875" style="6" bestFit="1" customWidth="1"/>
    <col min="10" max="10" width="12.140625" style="7" customWidth="1"/>
    <col min="11" max="11" width="16.00390625" style="8" customWidth="1"/>
    <col min="12" max="12" width="14.57421875" style="303" bestFit="1" customWidth="1"/>
    <col min="13" max="16384" width="21.57421875" style="9" customWidth="1"/>
  </cols>
  <sheetData>
    <row r="1" ht="12.75"/>
    <row r="2" spans="1:23" s="11" customFormat="1" ht="20.25">
      <c r="A2" s="360"/>
      <c r="B2" s="343" t="s">
        <v>293</v>
      </c>
      <c r="C2" s="343"/>
      <c r="D2" s="343"/>
      <c r="E2" s="343"/>
      <c r="F2" s="343"/>
      <c r="G2" s="343"/>
      <c r="H2" s="343"/>
      <c r="I2" s="343"/>
      <c r="J2" s="343"/>
      <c r="K2" s="343"/>
      <c r="L2" s="344"/>
      <c r="M2" s="10"/>
      <c r="N2" s="10"/>
      <c r="O2" s="10"/>
      <c r="P2" s="10"/>
      <c r="Q2" s="10"/>
      <c r="R2" s="10"/>
      <c r="S2" s="10"/>
      <c r="T2" s="10"/>
      <c r="U2" s="10"/>
      <c r="V2" s="10"/>
      <c r="W2" s="10"/>
    </row>
    <row r="3" spans="2:12" s="301" customFormat="1" ht="30.75" thickBot="1">
      <c r="B3" s="349" t="s">
        <v>292</v>
      </c>
      <c r="C3" s="366" t="s">
        <v>1</v>
      </c>
      <c r="D3" s="367" t="s">
        <v>297</v>
      </c>
      <c r="E3" s="368" t="s">
        <v>296</v>
      </c>
      <c r="F3" s="368" t="s">
        <v>281</v>
      </c>
      <c r="G3" s="368" t="s">
        <v>3</v>
      </c>
      <c r="H3" s="368" t="s">
        <v>4</v>
      </c>
      <c r="I3" s="369" t="s">
        <v>5</v>
      </c>
      <c r="J3" s="369" t="s">
        <v>295</v>
      </c>
      <c r="K3" s="369" t="s">
        <v>294</v>
      </c>
      <c r="L3" s="370" t="s">
        <v>8</v>
      </c>
    </row>
    <row r="4" spans="2:13" s="12" customFormat="1" ht="13.5" thickBot="1">
      <c r="B4" s="350"/>
      <c r="C4" s="361" t="s">
        <v>9</v>
      </c>
      <c r="D4" s="362"/>
      <c r="E4" s="363">
        <f>+E5+E70+E122++E234+E249+E261</f>
        <v>224</v>
      </c>
      <c r="F4" s="364"/>
      <c r="G4" s="364"/>
      <c r="H4" s="364"/>
      <c r="I4" s="362"/>
      <c r="J4" s="362"/>
      <c r="K4" s="364"/>
      <c r="L4" s="365">
        <f>+L5+L70+L122+L234+L249+L261</f>
        <v>4187915090.2671504</v>
      </c>
      <c r="M4" s="342"/>
    </row>
    <row r="5" spans="2:12" ht="13.5" thickBot="1">
      <c r="B5" s="351">
        <v>926</v>
      </c>
      <c r="C5" s="304" t="s">
        <v>10</v>
      </c>
      <c r="D5" s="304"/>
      <c r="E5" s="305">
        <f>+E6+E8+E10+E14+E17+E23+E27+E29+E32+E34+E36+E42+E44+E48+E51+E53+E56+E60+E63</f>
        <v>45</v>
      </c>
      <c r="F5" s="306"/>
      <c r="G5" s="306"/>
      <c r="H5" s="306"/>
      <c r="I5" s="304"/>
      <c r="J5" s="304"/>
      <c r="K5" s="306"/>
      <c r="L5" s="307">
        <f>+L6+L8+L10+L14+L17+L23+L27+L29+L32+L34+L36+L42+L44+L48+L51+L53+L56+L60+L63</f>
        <v>698532686.8731499</v>
      </c>
    </row>
    <row r="6" spans="2:12" s="14" customFormat="1" ht="12.75">
      <c r="B6" s="352">
        <v>926</v>
      </c>
      <c r="C6" s="16" t="s">
        <v>11</v>
      </c>
      <c r="D6" s="17"/>
      <c r="E6" s="18">
        <f>SUM(E7)</f>
        <v>1</v>
      </c>
      <c r="F6" s="18"/>
      <c r="G6" s="18"/>
      <c r="H6" s="18"/>
      <c r="I6" s="19"/>
      <c r="J6" s="19"/>
      <c r="K6" s="18"/>
      <c r="L6" s="20">
        <f>+L7</f>
        <v>10596990.73</v>
      </c>
    </row>
    <row r="7" spans="2:12" s="29" customFormat="1" ht="12.75">
      <c r="B7" s="352">
        <v>926</v>
      </c>
      <c r="C7" s="22" t="s">
        <v>11</v>
      </c>
      <c r="D7" s="23" t="s">
        <v>12</v>
      </c>
      <c r="E7" s="21">
        <v>1</v>
      </c>
      <c r="F7" s="24">
        <v>2007</v>
      </c>
      <c r="G7" s="21">
        <v>1133</v>
      </c>
      <c r="H7" s="21">
        <v>1133</v>
      </c>
      <c r="I7" s="25">
        <v>13668600</v>
      </c>
      <c r="J7" s="26">
        <f>(I7*0.0675)+I7</f>
        <v>14591230.5</v>
      </c>
      <c r="K7" s="27">
        <v>3994239.77</v>
      </c>
      <c r="L7" s="28">
        <f>(J7-K7)*E7</f>
        <v>10596990.73</v>
      </c>
    </row>
    <row r="8" spans="2:12" s="29" customFormat="1" ht="12.75">
      <c r="B8" s="352">
        <v>926</v>
      </c>
      <c r="C8" s="30" t="s">
        <v>13</v>
      </c>
      <c r="D8" s="31"/>
      <c r="E8" s="32">
        <f>SUM(E9:E9)</f>
        <v>1</v>
      </c>
      <c r="F8" s="32"/>
      <c r="G8" s="32"/>
      <c r="H8" s="32"/>
      <c r="I8" s="33"/>
      <c r="J8" s="33"/>
      <c r="K8" s="32"/>
      <c r="L8" s="34">
        <f>SUM(L9:L9)</f>
        <v>10596990.73</v>
      </c>
    </row>
    <row r="9" spans="2:12" s="29" customFormat="1" ht="12.75">
      <c r="B9" s="352">
        <v>926</v>
      </c>
      <c r="C9" s="22" t="s">
        <v>13</v>
      </c>
      <c r="D9" s="23" t="s">
        <v>12</v>
      </c>
      <c r="E9" s="21">
        <v>1</v>
      </c>
      <c r="F9" s="24">
        <v>2007</v>
      </c>
      <c r="G9" s="21">
        <v>680994</v>
      </c>
      <c r="H9" s="21">
        <v>680994</v>
      </c>
      <c r="I9" s="25">
        <v>13668600</v>
      </c>
      <c r="J9" s="26">
        <f>(I9*0.0675)+I9</f>
        <v>14591230.5</v>
      </c>
      <c r="K9" s="27">
        <v>3994239.77</v>
      </c>
      <c r="L9" s="28">
        <f>(J9-K9)*E9</f>
        <v>10596990.73</v>
      </c>
    </row>
    <row r="10" spans="2:12" s="14" customFormat="1" ht="12.75">
      <c r="B10" s="352">
        <v>926</v>
      </c>
      <c r="C10" s="35" t="s">
        <v>14</v>
      </c>
      <c r="D10" s="31"/>
      <c r="E10" s="36">
        <f>SUM(E11:E13)</f>
        <v>3</v>
      </c>
      <c r="F10" s="36"/>
      <c r="G10" s="36"/>
      <c r="H10" s="36"/>
      <c r="I10" s="33"/>
      <c r="J10" s="33"/>
      <c r="K10" s="32"/>
      <c r="L10" s="34">
        <f>SUM(L11:L13)</f>
        <v>73033076.95375</v>
      </c>
    </row>
    <row r="11" spans="2:12" s="14" customFormat="1" ht="12.75">
      <c r="B11" s="352">
        <v>926</v>
      </c>
      <c r="C11" s="37" t="s">
        <v>14</v>
      </c>
      <c r="D11" s="38" t="s">
        <v>15</v>
      </c>
      <c r="E11" s="39">
        <v>1</v>
      </c>
      <c r="F11" s="24">
        <v>2007</v>
      </c>
      <c r="G11" s="21">
        <v>1108</v>
      </c>
      <c r="H11" s="24">
        <v>1108</v>
      </c>
      <c r="I11" s="25">
        <v>32457845</v>
      </c>
      <c r="J11" s="26">
        <f>(I11*0.0675)+I11</f>
        <v>34648749.5375</v>
      </c>
      <c r="K11" s="27">
        <v>7600000</v>
      </c>
      <c r="L11" s="28">
        <f>(J11-K11)*E11</f>
        <v>27048749.5375</v>
      </c>
    </row>
    <row r="12" spans="2:12" s="14" customFormat="1" ht="25.5">
      <c r="B12" s="352">
        <v>926</v>
      </c>
      <c r="C12" s="37" t="s">
        <v>14</v>
      </c>
      <c r="D12" s="41" t="s">
        <v>16</v>
      </c>
      <c r="E12" s="39">
        <v>1</v>
      </c>
      <c r="F12" s="24">
        <v>2007</v>
      </c>
      <c r="G12" s="21">
        <v>1117</v>
      </c>
      <c r="H12" s="24">
        <v>1117</v>
      </c>
      <c r="I12" s="25">
        <v>28066490</v>
      </c>
      <c r="J12" s="26">
        <f>(I12*0.0675)+I12</f>
        <v>29960978.075</v>
      </c>
      <c r="K12" s="27">
        <v>7600000</v>
      </c>
      <c r="L12" s="28">
        <f>(J12-K12)*E12</f>
        <v>22360978.075</v>
      </c>
    </row>
    <row r="13" spans="2:12" s="14" customFormat="1" ht="12.75">
      <c r="B13" s="352">
        <v>926</v>
      </c>
      <c r="C13" s="37" t="s">
        <v>14</v>
      </c>
      <c r="D13" s="41" t="s">
        <v>17</v>
      </c>
      <c r="E13" s="39">
        <v>1</v>
      </c>
      <c r="F13" s="24">
        <v>2001</v>
      </c>
      <c r="G13" s="21" t="s">
        <v>18</v>
      </c>
      <c r="H13" s="24" t="s">
        <v>18</v>
      </c>
      <c r="I13" s="25">
        <v>28066489.5</v>
      </c>
      <c r="J13" s="26">
        <f>(I13*0.0675)+I13</f>
        <v>29960977.54125</v>
      </c>
      <c r="K13" s="27">
        <v>6337628.2</v>
      </c>
      <c r="L13" s="28">
        <f>(J13-K13)*E13</f>
        <v>23623349.341250002</v>
      </c>
    </row>
    <row r="14" spans="2:12" s="14" customFormat="1" ht="12.75">
      <c r="B14" s="352">
        <v>926</v>
      </c>
      <c r="C14" s="30" t="s">
        <v>19</v>
      </c>
      <c r="D14" s="31"/>
      <c r="E14" s="36">
        <f>SUM(E15:E16)</f>
        <v>2</v>
      </c>
      <c r="F14" s="36"/>
      <c r="G14" s="36"/>
      <c r="H14" s="36"/>
      <c r="I14" s="33"/>
      <c r="J14" s="33"/>
      <c r="K14" s="32"/>
      <c r="L14" s="34">
        <f>SUM(L15:L16)</f>
        <v>47246698.682500005</v>
      </c>
    </row>
    <row r="15" spans="2:12" s="14" customFormat="1" ht="12.75">
      <c r="B15" s="352">
        <v>926</v>
      </c>
      <c r="C15" s="22" t="s">
        <v>20</v>
      </c>
      <c r="D15" s="41" t="s">
        <v>17</v>
      </c>
      <c r="E15" s="42">
        <v>1</v>
      </c>
      <c r="F15" s="43">
        <v>2007</v>
      </c>
      <c r="G15" s="21">
        <v>1143</v>
      </c>
      <c r="H15" s="43">
        <v>1143</v>
      </c>
      <c r="I15" s="25">
        <v>28066489.5</v>
      </c>
      <c r="J15" s="26">
        <f>(I15*0.0675)+I15</f>
        <v>29960977.54125</v>
      </c>
      <c r="K15" s="27">
        <v>6337628.2</v>
      </c>
      <c r="L15" s="28">
        <f>(J15-K15)*E15</f>
        <v>23623349.341250002</v>
      </c>
    </row>
    <row r="16" spans="2:12" s="14" customFormat="1" ht="12.75">
      <c r="B16" s="352">
        <v>926</v>
      </c>
      <c r="C16" s="22" t="s">
        <v>20</v>
      </c>
      <c r="D16" s="41" t="s">
        <v>17</v>
      </c>
      <c r="E16" s="42">
        <v>1</v>
      </c>
      <c r="F16" s="43">
        <v>2010</v>
      </c>
      <c r="G16" s="21">
        <v>1370</v>
      </c>
      <c r="H16" s="43">
        <v>1370</v>
      </c>
      <c r="I16" s="25">
        <v>28066489.5</v>
      </c>
      <c r="J16" s="26">
        <f>(I16*0.0675)+I16</f>
        <v>29960977.54125</v>
      </c>
      <c r="K16" s="27">
        <v>6337628.2</v>
      </c>
      <c r="L16" s="28">
        <f>(J16-K16)*E16</f>
        <v>23623349.341250002</v>
      </c>
    </row>
    <row r="17" spans="2:12" s="14" customFormat="1" ht="12.75">
      <c r="B17" s="352">
        <v>926</v>
      </c>
      <c r="C17" s="30" t="s">
        <v>21</v>
      </c>
      <c r="D17" s="31"/>
      <c r="E17" s="36">
        <f>SUM(E18:E22)</f>
        <v>5</v>
      </c>
      <c r="F17" s="36"/>
      <c r="G17" s="36"/>
      <c r="H17" s="36"/>
      <c r="I17" s="33"/>
      <c r="J17" s="33"/>
      <c r="K17" s="32"/>
      <c r="L17" s="34">
        <f>SUM(L18:L22)</f>
        <v>60744755.245000005</v>
      </c>
    </row>
    <row r="18" spans="2:12" s="14" customFormat="1" ht="12.75">
      <c r="B18" s="352">
        <v>926</v>
      </c>
      <c r="C18" s="22" t="s">
        <v>22</v>
      </c>
      <c r="D18" s="41" t="s">
        <v>17</v>
      </c>
      <c r="E18" s="42">
        <v>1</v>
      </c>
      <c r="F18" s="43">
        <v>2008</v>
      </c>
      <c r="G18" s="21">
        <v>1187</v>
      </c>
      <c r="H18" s="43">
        <v>1187</v>
      </c>
      <c r="I18" s="25">
        <v>28066489.5</v>
      </c>
      <c r="J18" s="26">
        <f>(I18*0.0675)+I18</f>
        <v>29960977.54125</v>
      </c>
      <c r="K18" s="27">
        <v>6337628.2</v>
      </c>
      <c r="L18" s="28">
        <f>(J18-K18)*E18</f>
        <v>23623349.341250002</v>
      </c>
    </row>
    <row r="19" spans="2:12" s="29" customFormat="1" ht="12.75">
      <c r="B19" s="352">
        <v>926</v>
      </c>
      <c r="C19" s="22" t="s">
        <v>22</v>
      </c>
      <c r="D19" s="41" t="s">
        <v>17</v>
      </c>
      <c r="E19" s="42">
        <v>1</v>
      </c>
      <c r="F19" s="43">
        <v>2009</v>
      </c>
      <c r="G19" s="21">
        <v>1241</v>
      </c>
      <c r="H19" s="43">
        <v>1241</v>
      </c>
      <c r="I19" s="25">
        <v>28066489.5</v>
      </c>
      <c r="J19" s="26">
        <f>(I19*0.0675)+I19</f>
        <v>29960977.54125</v>
      </c>
      <c r="K19" s="27">
        <v>6337628.2</v>
      </c>
      <c r="L19" s="28">
        <f>(J19-K19)*E19</f>
        <v>23623349.341250002</v>
      </c>
    </row>
    <row r="20" spans="2:12" s="29" customFormat="1" ht="12.75">
      <c r="B20" s="352">
        <v>926</v>
      </c>
      <c r="C20" s="22" t="s">
        <v>22</v>
      </c>
      <c r="D20" s="41" t="s">
        <v>23</v>
      </c>
      <c r="E20" s="39">
        <v>1</v>
      </c>
      <c r="F20" s="39">
        <v>2005</v>
      </c>
      <c r="G20" s="39">
        <v>1058</v>
      </c>
      <c r="H20" s="39">
        <v>1058</v>
      </c>
      <c r="I20" s="25">
        <v>2722275</v>
      </c>
      <c r="J20" s="26">
        <f>(I20*0.0675)+I20</f>
        <v>2906028.5625</v>
      </c>
      <c r="K20" s="27">
        <v>0</v>
      </c>
      <c r="L20" s="28">
        <f>(J20-K20)*E20</f>
        <v>2906028.5625</v>
      </c>
    </row>
    <row r="21" spans="2:12" s="29" customFormat="1" ht="12.75">
      <c r="B21" s="352">
        <v>926</v>
      </c>
      <c r="C21" s="22" t="s">
        <v>22</v>
      </c>
      <c r="D21" s="41" t="s">
        <v>23</v>
      </c>
      <c r="E21" s="39">
        <v>1</v>
      </c>
      <c r="F21" s="39">
        <v>2005</v>
      </c>
      <c r="G21" s="39">
        <v>1069</v>
      </c>
      <c r="H21" s="39">
        <v>1069</v>
      </c>
      <c r="I21" s="25">
        <v>2722275</v>
      </c>
      <c r="J21" s="26">
        <f>(I21*0.0675)+I21</f>
        <v>2906028.5625</v>
      </c>
      <c r="K21" s="27">
        <v>0</v>
      </c>
      <c r="L21" s="28">
        <v>2906028</v>
      </c>
    </row>
    <row r="22" spans="2:12" s="29" customFormat="1" ht="12.75">
      <c r="B22" s="352">
        <v>926</v>
      </c>
      <c r="C22" s="22" t="s">
        <v>22</v>
      </c>
      <c r="D22" s="44" t="s">
        <v>24</v>
      </c>
      <c r="E22" s="39">
        <v>1</v>
      </c>
      <c r="F22" s="39"/>
      <c r="G22" s="39"/>
      <c r="H22" s="39"/>
      <c r="I22" s="26">
        <v>7200000</v>
      </c>
      <c r="J22" s="26">
        <f>(I22*0.0675)+I22</f>
        <v>7686000</v>
      </c>
      <c r="K22" s="27">
        <v>0</v>
      </c>
      <c r="L22" s="28">
        <f>(J22-K22)*E22</f>
        <v>7686000</v>
      </c>
    </row>
    <row r="23" spans="2:12" s="29" customFormat="1" ht="12.75">
      <c r="B23" s="352">
        <v>926</v>
      </c>
      <c r="C23" s="30" t="s">
        <v>25</v>
      </c>
      <c r="D23" s="31"/>
      <c r="E23" s="36">
        <f>SUM(E24:E26)</f>
        <v>3</v>
      </c>
      <c r="F23" s="36"/>
      <c r="G23" s="36"/>
      <c r="H23" s="36"/>
      <c r="I23" s="33"/>
      <c r="J23" s="33"/>
      <c r="K23" s="32"/>
      <c r="L23" s="34">
        <f>SUM(L24:L26)</f>
        <v>8718085.6875</v>
      </c>
    </row>
    <row r="24" spans="2:12" s="29" customFormat="1" ht="12.75">
      <c r="B24" s="352">
        <v>926</v>
      </c>
      <c r="C24" s="45" t="s">
        <v>26</v>
      </c>
      <c r="D24" s="41" t="s">
        <v>23</v>
      </c>
      <c r="E24" s="46">
        <v>1</v>
      </c>
      <c r="F24" s="47">
        <v>2009</v>
      </c>
      <c r="G24" s="46">
        <v>1314</v>
      </c>
      <c r="H24" s="48" t="s">
        <v>27</v>
      </c>
      <c r="I24" s="25">
        <v>2722275</v>
      </c>
      <c r="J24" s="26">
        <f>(I24*0.0675)+I24</f>
        <v>2906028.5625</v>
      </c>
      <c r="K24" s="27">
        <v>0</v>
      </c>
      <c r="L24" s="28">
        <f>(J24-K24)*E24</f>
        <v>2906028.5625</v>
      </c>
    </row>
    <row r="25" spans="2:12" s="29" customFormat="1" ht="12.75">
      <c r="B25" s="352">
        <v>926</v>
      </c>
      <c r="C25" s="45" t="s">
        <v>26</v>
      </c>
      <c r="D25" s="41" t="s">
        <v>23</v>
      </c>
      <c r="E25" s="46">
        <v>1</v>
      </c>
      <c r="F25" s="47">
        <v>2009</v>
      </c>
      <c r="G25" s="46">
        <v>1336</v>
      </c>
      <c r="H25" s="48" t="s">
        <v>28</v>
      </c>
      <c r="I25" s="25">
        <v>2722275</v>
      </c>
      <c r="J25" s="26">
        <f>(I25*0.0675)+I25</f>
        <v>2906028.5625</v>
      </c>
      <c r="K25" s="27">
        <v>0</v>
      </c>
      <c r="L25" s="28">
        <f>(J25-K25)*E25</f>
        <v>2906028.5625</v>
      </c>
    </row>
    <row r="26" spans="2:12" s="29" customFormat="1" ht="12.75">
      <c r="B26" s="352">
        <v>926</v>
      </c>
      <c r="C26" s="45" t="s">
        <v>26</v>
      </c>
      <c r="D26" s="41" t="s">
        <v>23</v>
      </c>
      <c r="E26" s="46">
        <v>1</v>
      </c>
      <c r="F26" s="47">
        <v>2009</v>
      </c>
      <c r="G26" s="46">
        <v>1338</v>
      </c>
      <c r="H26" s="48" t="s">
        <v>29</v>
      </c>
      <c r="I26" s="25">
        <v>2722275</v>
      </c>
      <c r="J26" s="26">
        <f>(I26*0.0675)+I26</f>
        <v>2906028.5625</v>
      </c>
      <c r="K26" s="27">
        <v>0</v>
      </c>
      <c r="L26" s="28">
        <f>(J26-K26)*E26</f>
        <v>2906028.5625</v>
      </c>
    </row>
    <row r="27" spans="2:12" s="14" customFormat="1" ht="12.75">
      <c r="B27" s="352">
        <v>926</v>
      </c>
      <c r="C27" s="30" t="s">
        <v>30</v>
      </c>
      <c r="D27" s="31"/>
      <c r="E27" s="36">
        <f>SUM(E28:E28)</f>
        <v>1</v>
      </c>
      <c r="F27" s="36"/>
      <c r="G27" s="36"/>
      <c r="H27" s="36"/>
      <c r="I27" s="33"/>
      <c r="J27" s="33"/>
      <c r="K27" s="32"/>
      <c r="L27" s="34">
        <f>SUM(L28:L28)</f>
        <v>2906028.5625</v>
      </c>
    </row>
    <row r="28" spans="2:12" s="14" customFormat="1" ht="12.75">
      <c r="B28" s="352">
        <v>926</v>
      </c>
      <c r="C28" s="49" t="s">
        <v>31</v>
      </c>
      <c r="D28" s="41" t="s">
        <v>23</v>
      </c>
      <c r="E28" s="39">
        <v>1</v>
      </c>
      <c r="F28" s="24">
        <v>2009</v>
      </c>
      <c r="G28" s="21">
        <v>1350</v>
      </c>
      <c r="H28" s="21">
        <v>1350</v>
      </c>
      <c r="I28" s="25">
        <v>2722275</v>
      </c>
      <c r="J28" s="26">
        <f>(I28*0.0675)+I28</f>
        <v>2906028.5625</v>
      </c>
      <c r="K28" s="27">
        <v>0</v>
      </c>
      <c r="L28" s="28">
        <f>(J28-K28)*E28</f>
        <v>2906028.5625</v>
      </c>
    </row>
    <row r="29" spans="2:12" s="14" customFormat="1" ht="12.75">
      <c r="B29" s="352">
        <v>926</v>
      </c>
      <c r="C29" s="30" t="s">
        <v>32</v>
      </c>
      <c r="D29" s="31"/>
      <c r="E29" s="36">
        <f>SUM(E30:E31)</f>
        <v>2</v>
      </c>
      <c r="F29" s="36"/>
      <c r="G29" s="36"/>
      <c r="H29" s="36"/>
      <c r="I29" s="33"/>
      <c r="J29" s="33"/>
      <c r="K29" s="32"/>
      <c r="L29" s="34">
        <f>SUM(L30:L31)</f>
        <v>32867006.10375</v>
      </c>
    </row>
    <row r="30" spans="2:12" s="14" customFormat="1" ht="12.75">
      <c r="B30" s="352">
        <v>926</v>
      </c>
      <c r="C30" s="50" t="s">
        <v>33</v>
      </c>
      <c r="D30" s="41" t="s">
        <v>34</v>
      </c>
      <c r="E30" s="39">
        <v>1</v>
      </c>
      <c r="F30" s="24"/>
      <c r="G30" s="21"/>
      <c r="H30" s="24"/>
      <c r="I30" s="25">
        <v>28066489.5</v>
      </c>
      <c r="J30" s="26">
        <f>(I30*0.0675)+I30</f>
        <v>29960977.54125</v>
      </c>
      <c r="K30" s="27">
        <v>0</v>
      </c>
      <c r="L30" s="28">
        <f>(J30-K30)*E30</f>
        <v>29960977.54125</v>
      </c>
    </row>
    <row r="31" spans="2:12" s="14" customFormat="1" ht="12.75">
      <c r="B31" s="352">
        <v>926</v>
      </c>
      <c r="C31" s="50" t="s">
        <v>33</v>
      </c>
      <c r="D31" s="41" t="s">
        <v>23</v>
      </c>
      <c r="E31" s="39">
        <v>1</v>
      </c>
      <c r="F31" s="24">
        <v>2009</v>
      </c>
      <c r="G31" s="21">
        <v>1291</v>
      </c>
      <c r="H31" s="24">
        <v>1291</v>
      </c>
      <c r="I31" s="25">
        <v>2722275</v>
      </c>
      <c r="J31" s="26">
        <f>(I31*0.0675)+I31</f>
        <v>2906028.5625</v>
      </c>
      <c r="K31" s="27">
        <v>0</v>
      </c>
      <c r="L31" s="28">
        <f>(J31-K31)*E31</f>
        <v>2906028.5625</v>
      </c>
    </row>
    <row r="32" spans="2:12" s="14" customFormat="1" ht="12.75">
      <c r="B32" s="352">
        <v>926</v>
      </c>
      <c r="C32" s="30" t="s">
        <v>35</v>
      </c>
      <c r="D32" s="31"/>
      <c r="E32" s="36">
        <f>SUM(E33)</f>
        <v>1</v>
      </c>
      <c r="F32" s="36"/>
      <c r="G32" s="36"/>
      <c r="H32" s="36"/>
      <c r="I32" s="33"/>
      <c r="J32" s="33"/>
      <c r="K32" s="32"/>
      <c r="L32" s="34">
        <f>SUM(L33:L33)</f>
        <v>29960977.54125</v>
      </c>
    </row>
    <row r="33" spans="2:12" s="29" customFormat="1" ht="12.75">
      <c r="B33" s="352">
        <v>926</v>
      </c>
      <c r="C33" s="50" t="s">
        <v>36</v>
      </c>
      <c r="D33" s="41" t="s">
        <v>34</v>
      </c>
      <c r="E33" s="51">
        <v>1</v>
      </c>
      <c r="F33" s="52"/>
      <c r="G33" s="51"/>
      <c r="H33" s="53"/>
      <c r="I33" s="25">
        <v>28066489.5</v>
      </c>
      <c r="J33" s="26">
        <f>(I33*0.0675)+I33</f>
        <v>29960977.54125</v>
      </c>
      <c r="K33" s="54">
        <v>0</v>
      </c>
      <c r="L33" s="55">
        <f>(J33-K33)*E33</f>
        <v>29960977.54125</v>
      </c>
    </row>
    <row r="34" spans="2:12" s="29" customFormat="1" ht="12.75">
      <c r="B34" s="352">
        <v>926</v>
      </c>
      <c r="C34" s="30" t="s">
        <v>37</v>
      </c>
      <c r="D34" s="31"/>
      <c r="E34" s="36">
        <f>SUM(E35:E35)</f>
        <v>1</v>
      </c>
      <c r="F34" s="36"/>
      <c r="G34" s="36"/>
      <c r="H34" s="36"/>
      <c r="I34" s="33"/>
      <c r="J34" s="33"/>
      <c r="K34" s="32"/>
      <c r="L34" s="34">
        <f>SUM(L35:L35)</f>
        <v>2906028.5625</v>
      </c>
    </row>
    <row r="35" spans="2:12" s="29" customFormat="1" ht="12.75">
      <c r="B35" s="352">
        <v>926</v>
      </c>
      <c r="C35" s="56" t="s">
        <v>38</v>
      </c>
      <c r="D35" s="41" t="s">
        <v>23</v>
      </c>
      <c r="E35" s="39">
        <v>1</v>
      </c>
      <c r="F35" s="24">
        <v>2009</v>
      </c>
      <c r="G35" s="21">
        <v>1254</v>
      </c>
      <c r="H35" s="24">
        <v>1254</v>
      </c>
      <c r="I35" s="25">
        <v>2722275</v>
      </c>
      <c r="J35" s="26">
        <f>(I35*0.0675)+I35</f>
        <v>2906028.5625</v>
      </c>
      <c r="K35" s="27">
        <v>0</v>
      </c>
      <c r="L35" s="28">
        <f>(J35-K35)*E35</f>
        <v>2906028.5625</v>
      </c>
    </row>
    <row r="36" spans="2:12" s="14" customFormat="1" ht="12.75">
      <c r="B36" s="352">
        <v>926</v>
      </c>
      <c r="C36" s="30" t="s">
        <v>39</v>
      </c>
      <c r="D36" s="31"/>
      <c r="E36" s="36">
        <f>SUM(E37:E41)</f>
        <v>5</v>
      </c>
      <c r="F36" s="36"/>
      <c r="G36" s="36"/>
      <c r="H36" s="36"/>
      <c r="I36" s="33"/>
      <c r="J36" s="33"/>
      <c r="K36" s="32"/>
      <c r="L36" s="34">
        <f>SUM(L37:L41)</f>
        <v>14530142.8125</v>
      </c>
    </row>
    <row r="37" spans="2:12" s="29" customFormat="1" ht="12.75">
      <c r="B37" s="352">
        <v>926</v>
      </c>
      <c r="C37" s="56" t="s">
        <v>40</v>
      </c>
      <c r="D37" s="41" t="s">
        <v>23</v>
      </c>
      <c r="E37" s="51">
        <v>1</v>
      </c>
      <c r="F37" s="52">
        <v>2005</v>
      </c>
      <c r="G37" s="51">
        <v>1084</v>
      </c>
      <c r="H37" s="51" t="s">
        <v>41</v>
      </c>
      <c r="I37" s="25">
        <v>2722275</v>
      </c>
      <c r="J37" s="26">
        <f>(I37*0.0675)+I37</f>
        <v>2906028.5625</v>
      </c>
      <c r="K37" s="54">
        <v>0</v>
      </c>
      <c r="L37" s="28">
        <f>(J37-K37)*E37</f>
        <v>2906028.5625</v>
      </c>
    </row>
    <row r="38" spans="2:12" s="14" customFormat="1" ht="12.75">
      <c r="B38" s="352">
        <v>926</v>
      </c>
      <c r="C38" s="56" t="s">
        <v>40</v>
      </c>
      <c r="D38" s="41" t="s">
        <v>23</v>
      </c>
      <c r="E38" s="51">
        <v>1</v>
      </c>
      <c r="F38" s="52">
        <v>2005</v>
      </c>
      <c r="G38" s="51">
        <v>1083</v>
      </c>
      <c r="H38" s="51" t="s">
        <v>42</v>
      </c>
      <c r="I38" s="25">
        <v>2722275</v>
      </c>
      <c r="J38" s="26">
        <f>(I38*0.0675)+I38</f>
        <v>2906028.5625</v>
      </c>
      <c r="K38" s="54">
        <v>0</v>
      </c>
      <c r="L38" s="28">
        <f>(J38-K38)*E38</f>
        <v>2906028.5625</v>
      </c>
    </row>
    <row r="39" spans="2:12" s="29" customFormat="1" ht="12.75">
      <c r="B39" s="352">
        <v>926</v>
      </c>
      <c r="C39" s="56" t="s">
        <v>40</v>
      </c>
      <c r="D39" s="41" t="s">
        <v>23</v>
      </c>
      <c r="E39" s="51">
        <v>1</v>
      </c>
      <c r="F39" s="52">
        <v>2005</v>
      </c>
      <c r="G39" s="51">
        <v>1243</v>
      </c>
      <c r="H39" s="51" t="s">
        <v>43</v>
      </c>
      <c r="I39" s="25">
        <v>2722275</v>
      </c>
      <c r="J39" s="26">
        <f>(I39*0.0675)+I39</f>
        <v>2906028.5625</v>
      </c>
      <c r="K39" s="54">
        <v>0</v>
      </c>
      <c r="L39" s="28">
        <f>(J39-K39)*E39</f>
        <v>2906028.5625</v>
      </c>
    </row>
    <row r="40" spans="2:12" s="14" customFormat="1" ht="12.75">
      <c r="B40" s="352">
        <v>926</v>
      </c>
      <c r="C40" s="56" t="s">
        <v>40</v>
      </c>
      <c r="D40" s="44" t="s">
        <v>44</v>
      </c>
      <c r="E40" s="51">
        <v>1</v>
      </c>
      <c r="F40" s="52"/>
      <c r="G40" s="51"/>
      <c r="H40" s="53"/>
      <c r="I40" s="57">
        <v>2722275</v>
      </c>
      <c r="J40" s="26">
        <f>(I40*0.0675)+I40</f>
        <v>2906028.5625</v>
      </c>
      <c r="K40" s="54">
        <v>0</v>
      </c>
      <c r="L40" s="55">
        <f>(J40-K40)*E40</f>
        <v>2906028.5625</v>
      </c>
    </row>
    <row r="41" spans="2:12" s="29" customFormat="1" ht="12.75">
      <c r="B41" s="352">
        <v>926</v>
      </c>
      <c r="C41" s="56" t="s">
        <v>40</v>
      </c>
      <c r="D41" s="44" t="s">
        <v>44</v>
      </c>
      <c r="E41" s="51">
        <v>1</v>
      </c>
      <c r="F41" s="52"/>
      <c r="G41" s="51"/>
      <c r="H41" s="53"/>
      <c r="I41" s="57">
        <v>2722275</v>
      </c>
      <c r="J41" s="26">
        <f>(I41*0.0675)+I41</f>
        <v>2906028.5625</v>
      </c>
      <c r="K41" s="54">
        <v>0</v>
      </c>
      <c r="L41" s="55">
        <f>(J41-K41)*E41</f>
        <v>2906028.5625</v>
      </c>
    </row>
    <row r="42" spans="2:12" s="29" customFormat="1" ht="12.75">
      <c r="B42" s="352">
        <v>926</v>
      </c>
      <c r="C42" s="30" t="s">
        <v>45</v>
      </c>
      <c r="D42" s="31"/>
      <c r="E42" s="36">
        <f>SUM(E43)</f>
        <v>1</v>
      </c>
      <c r="F42" s="36"/>
      <c r="G42" s="36"/>
      <c r="H42" s="36"/>
      <c r="I42" s="33"/>
      <c r="J42" s="33"/>
      <c r="K42" s="32"/>
      <c r="L42" s="34">
        <f>SUM(L43:L43)</f>
        <v>2906028.5625</v>
      </c>
    </row>
    <row r="43" spans="2:12" s="29" customFormat="1" ht="12.75">
      <c r="B43" s="352">
        <v>926</v>
      </c>
      <c r="C43" s="37" t="s">
        <v>46</v>
      </c>
      <c r="D43" s="41" t="s">
        <v>23</v>
      </c>
      <c r="E43" s="58">
        <v>1</v>
      </c>
      <c r="F43" s="59">
        <v>2009</v>
      </c>
      <c r="G43" s="58">
        <v>1339</v>
      </c>
      <c r="H43" s="48" t="s">
        <v>47</v>
      </c>
      <c r="I43" s="25">
        <v>2722275</v>
      </c>
      <c r="J43" s="26">
        <f>(I43*0.0675)+I43</f>
        <v>2906028.5625</v>
      </c>
      <c r="K43" s="27">
        <v>0</v>
      </c>
      <c r="L43" s="28">
        <f>(J43-K43)*E43</f>
        <v>2906028.5625</v>
      </c>
    </row>
    <row r="44" spans="2:12" s="29" customFormat="1" ht="12.75">
      <c r="B44" s="352">
        <v>926</v>
      </c>
      <c r="C44" s="30" t="s">
        <v>48</v>
      </c>
      <c r="D44" s="31"/>
      <c r="E44" s="36">
        <f>SUM(E45:E47)</f>
        <v>3</v>
      </c>
      <c r="F44" s="36"/>
      <c r="G44" s="60"/>
      <c r="H44" s="60"/>
      <c r="I44" s="33"/>
      <c r="J44" s="33"/>
      <c r="K44" s="32"/>
      <c r="L44" s="34">
        <f>SUM(L45:L47)</f>
        <v>8718085.6875</v>
      </c>
    </row>
    <row r="45" spans="2:12" s="29" customFormat="1" ht="12.75">
      <c r="B45" s="352">
        <v>926</v>
      </c>
      <c r="C45" s="50" t="s">
        <v>49</v>
      </c>
      <c r="D45" s="41" t="s">
        <v>23</v>
      </c>
      <c r="E45" s="39">
        <v>1</v>
      </c>
      <c r="F45" s="61">
        <v>2008</v>
      </c>
      <c r="G45" s="62">
        <v>468547</v>
      </c>
      <c r="H45" s="63">
        <v>1179</v>
      </c>
      <c r="I45" s="25">
        <v>2722275</v>
      </c>
      <c r="J45" s="26">
        <f>(I45*0.0675)+I45</f>
        <v>2906028.5625</v>
      </c>
      <c r="K45" s="54">
        <v>0</v>
      </c>
      <c r="L45" s="28">
        <f>(J45-K45)*E45</f>
        <v>2906028.5625</v>
      </c>
    </row>
    <row r="46" spans="2:12" s="14" customFormat="1" ht="12.75">
      <c r="B46" s="352">
        <v>926</v>
      </c>
      <c r="C46" s="50" t="s">
        <v>49</v>
      </c>
      <c r="D46" s="41" t="s">
        <v>23</v>
      </c>
      <c r="E46" s="39">
        <v>1</v>
      </c>
      <c r="F46" s="61">
        <v>2008</v>
      </c>
      <c r="G46" s="62">
        <v>474525</v>
      </c>
      <c r="H46" s="63" t="s">
        <v>50</v>
      </c>
      <c r="I46" s="25">
        <v>2722275</v>
      </c>
      <c r="J46" s="26">
        <f>(I46*0.0675)+I46</f>
        <v>2906028.5625</v>
      </c>
      <c r="K46" s="54">
        <v>0</v>
      </c>
      <c r="L46" s="28">
        <f>(J46-K46)*E46</f>
        <v>2906028.5625</v>
      </c>
    </row>
    <row r="47" spans="2:12" s="14" customFormat="1" ht="12.75">
      <c r="B47" s="352">
        <v>926</v>
      </c>
      <c r="C47" s="50" t="s">
        <v>49</v>
      </c>
      <c r="D47" s="41" t="s">
        <v>23</v>
      </c>
      <c r="E47" s="39">
        <v>1</v>
      </c>
      <c r="F47" s="61">
        <v>2009</v>
      </c>
      <c r="G47" s="62">
        <v>1228</v>
      </c>
      <c r="H47" s="63" t="s">
        <v>51</v>
      </c>
      <c r="I47" s="25">
        <v>2722275</v>
      </c>
      <c r="J47" s="26">
        <f>(I47*0.0675)+I47</f>
        <v>2906028.5625</v>
      </c>
      <c r="K47" s="54">
        <v>0</v>
      </c>
      <c r="L47" s="28">
        <f>(J47-K47)*E47</f>
        <v>2906028.5625</v>
      </c>
    </row>
    <row r="48" spans="2:12" s="14" customFormat="1" ht="12.75">
      <c r="B48" s="352">
        <v>926</v>
      </c>
      <c r="C48" s="30" t="s">
        <v>52</v>
      </c>
      <c r="D48" s="31"/>
      <c r="E48" s="36">
        <f>SUM(E49:E50)</f>
        <v>2</v>
      </c>
      <c r="F48" s="36"/>
      <c r="G48" s="64"/>
      <c r="H48" s="64"/>
      <c r="I48" s="33"/>
      <c r="J48" s="33"/>
      <c r="K48" s="32"/>
      <c r="L48" s="34">
        <f>SUM(L49:L50)</f>
        <v>53584326.88250001</v>
      </c>
    </row>
    <row r="49" spans="2:12" s="14" customFormat="1" ht="12.75">
      <c r="B49" s="352">
        <v>926</v>
      </c>
      <c r="C49" s="50" t="s">
        <v>53</v>
      </c>
      <c r="D49" s="65" t="s">
        <v>17</v>
      </c>
      <c r="E49" s="21">
        <v>1</v>
      </c>
      <c r="F49" s="24">
        <v>2005</v>
      </c>
      <c r="G49" s="21">
        <v>1063</v>
      </c>
      <c r="H49" s="21">
        <v>1063</v>
      </c>
      <c r="I49" s="25">
        <v>28066489.5</v>
      </c>
      <c r="J49" s="26">
        <f>(I49*0.0675)+I49</f>
        <v>29960977.54125</v>
      </c>
      <c r="K49" s="27">
        <v>6337628.2</v>
      </c>
      <c r="L49" s="28">
        <f>(J49-K49)*E49</f>
        <v>23623349.341250002</v>
      </c>
    </row>
    <row r="50" spans="2:12" s="14" customFormat="1" ht="12.75">
      <c r="B50" s="352">
        <v>926</v>
      </c>
      <c r="C50" s="50" t="s">
        <v>53</v>
      </c>
      <c r="D50" s="65" t="s">
        <v>34</v>
      </c>
      <c r="E50" s="21">
        <v>1</v>
      </c>
      <c r="F50" s="24"/>
      <c r="G50" s="21"/>
      <c r="H50" s="21"/>
      <c r="I50" s="25">
        <v>28066489.5</v>
      </c>
      <c r="J50" s="26">
        <f>(I50*0.0675)+I50</f>
        <v>29960977.54125</v>
      </c>
      <c r="K50" s="27">
        <v>0</v>
      </c>
      <c r="L50" s="28">
        <f>(J50-K50)*E50</f>
        <v>29960977.54125</v>
      </c>
    </row>
    <row r="51" spans="2:12" s="14" customFormat="1" ht="12.75">
      <c r="B51" s="352">
        <v>926</v>
      </c>
      <c r="C51" s="30" t="s">
        <v>54</v>
      </c>
      <c r="D51" s="31"/>
      <c r="E51" s="36">
        <f>SUM(E52)</f>
        <v>1</v>
      </c>
      <c r="F51" s="36"/>
      <c r="G51" s="36"/>
      <c r="H51" s="36"/>
      <c r="I51" s="33"/>
      <c r="J51" s="33"/>
      <c r="K51" s="32"/>
      <c r="L51" s="34">
        <f>SUM(L52:L52)</f>
        <v>29960977.54125</v>
      </c>
    </row>
    <row r="52" spans="2:12" s="14" customFormat="1" ht="12.75">
      <c r="B52" s="352">
        <v>926</v>
      </c>
      <c r="C52" s="37" t="s">
        <v>54</v>
      </c>
      <c r="D52" s="41" t="s">
        <v>34</v>
      </c>
      <c r="E52" s="39">
        <v>1</v>
      </c>
      <c r="F52" s="39"/>
      <c r="G52" s="39"/>
      <c r="H52" s="39"/>
      <c r="I52" s="25">
        <v>28066489.5</v>
      </c>
      <c r="J52" s="26">
        <f>(I52*0.0675)+I52</f>
        <v>29960977.54125</v>
      </c>
      <c r="K52" s="27">
        <v>0</v>
      </c>
      <c r="L52" s="28">
        <f>(J52-K52)*E52</f>
        <v>29960977.54125</v>
      </c>
    </row>
    <row r="53" spans="2:12" s="29" customFormat="1" ht="12.75">
      <c r="B53" s="352">
        <v>926</v>
      </c>
      <c r="C53" s="30" t="s">
        <v>55</v>
      </c>
      <c r="D53" s="31"/>
      <c r="E53" s="36">
        <f>SUM(E54:E55)</f>
        <v>2</v>
      </c>
      <c r="F53" s="36"/>
      <c r="G53" s="36"/>
      <c r="H53" s="36"/>
      <c r="I53" s="33"/>
      <c r="J53" s="33"/>
      <c r="K53" s="32"/>
      <c r="L53" s="34">
        <f>SUM(L54:L55)</f>
        <v>47246698.682500005</v>
      </c>
    </row>
    <row r="54" spans="2:12" s="29" customFormat="1" ht="12.75">
      <c r="B54" s="352">
        <v>926</v>
      </c>
      <c r="C54" s="22" t="s">
        <v>55</v>
      </c>
      <c r="D54" s="65" t="s">
        <v>17</v>
      </c>
      <c r="E54" s="21">
        <v>1</v>
      </c>
      <c r="F54" s="24">
        <v>2009</v>
      </c>
      <c r="G54" s="21">
        <v>1285</v>
      </c>
      <c r="H54" s="21">
        <v>1285</v>
      </c>
      <c r="I54" s="25">
        <v>28066489.5</v>
      </c>
      <c r="J54" s="26">
        <f>(I54*0.0675)+I54</f>
        <v>29960977.54125</v>
      </c>
      <c r="K54" s="27">
        <v>6337628.2</v>
      </c>
      <c r="L54" s="28">
        <f>(J54-K54)*E54</f>
        <v>23623349.341250002</v>
      </c>
    </row>
    <row r="55" spans="2:12" s="14" customFormat="1" ht="12.75">
      <c r="B55" s="352">
        <v>926</v>
      </c>
      <c r="C55" s="22" t="s">
        <v>55</v>
      </c>
      <c r="D55" s="65" t="s">
        <v>17</v>
      </c>
      <c r="E55" s="21">
        <v>1</v>
      </c>
      <c r="F55" s="24">
        <v>2009</v>
      </c>
      <c r="G55" s="21">
        <v>1281</v>
      </c>
      <c r="H55" s="21">
        <v>1281</v>
      </c>
      <c r="I55" s="25">
        <v>28066489.5</v>
      </c>
      <c r="J55" s="26">
        <f>(I55*0.0675)+I55</f>
        <v>29960977.54125</v>
      </c>
      <c r="K55" s="27">
        <v>6337628.2</v>
      </c>
      <c r="L55" s="28">
        <f>(J55-K55)*E55</f>
        <v>23623349.341250002</v>
      </c>
    </row>
    <row r="56" spans="2:12" s="14" customFormat="1" ht="12.75">
      <c r="B56" s="352">
        <v>926</v>
      </c>
      <c r="C56" s="30" t="s">
        <v>56</v>
      </c>
      <c r="D56" s="31"/>
      <c r="E56" s="36">
        <f>SUM(E57:E59)</f>
        <v>3</v>
      </c>
      <c r="F56" s="36"/>
      <c r="G56" s="36"/>
      <c r="H56" s="36"/>
      <c r="I56" s="33"/>
      <c r="J56" s="33"/>
      <c r="K56" s="32"/>
      <c r="L56" s="34">
        <f>SUM(L57:L59)</f>
        <v>61597208.041250005</v>
      </c>
    </row>
    <row r="57" spans="2:12" s="14" customFormat="1" ht="12.75">
      <c r="B57" s="352">
        <v>926</v>
      </c>
      <c r="C57" s="66" t="s">
        <v>57</v>
      </c>
      <c r="D57" s="67" t="s">
        <v>58</v>
      </c>
      <c r="E57" s="68">
        <v>1</v>
      </c>
      <c r="F57" s="68" t="s">
        <v>59</v>
      </c>
      <c r="G57" s="68" t="s">
        <v>60</v>
      </c>
      <c r="H57" s="68" t="s">
        <v>60</v>
      </c>
      <c r="I57" s="25">
        <v>24000000</v>
      </c>
      <c r="J57" s="26">
        <f>(I57*0.0675)+I57</f>
        <v>25620000</v>
      </c>
      <c r="K57" s="27">
        <v>8575000</v>
      </c>
      <c r="L57" s="28">
        <f>+J57-K57</f>
        <v>17045000</v>
      </c>
    </row>
    <row r="58" spans="2:12" s="14" customFormat="1" ht="12.75">
      <c r="B58" s="352">
        <v>926</v>
      </c>
      <c r="C58" s="45" t="s">
        <v>61</v>
      </c>
      <c r="D58" s="65" t="s">
        <v>34</v>
      </c>
      <c r="E58" s="39">
        <v>1</v>
      </c>
      <c r="F58" s="59"/>
      <c r="G58" s="58"/>
      <c r="H58" s="58"/>
      <c r="I58" s="25">
        <v>28066489.5</v>
      </c>
      <c r="J58" s="26">
        <f>(I58*0.0675)+I58</f>
        <v>29960977.54125</v>
      </c>
      <c r="K58" s="27">
        <v>0</v>
      </c>
      <c r="L58" s="28">
        <f>(J58-K58)*E58</f>
        <v>29960977.54125</v>
      </c>
    </row>
    <row r="59" spans="2:12" s="14" customFormat="1" ht="12.75">
      <c r="B59" s="352">
        <v>926</v>
      </c>
      <c r="C59" s="45" t="s">
        <v>61</v>
      </c>
      <c r="D59" s="41" t="s">
        <v>62</v>
      </c>
      <c r="E59" s="39">
        <v>1</v>
      </c>
      <c r="F59" s="48"/>
      <c r="G59" s="48"/>
      <c r="H59" s="48"/>
      <c r="I59" s="25">
        <v>13668600</v>
      </c>
      <c r="J59" s="26">
        <f>(I59*0.0675)+I59</f>
        <v>14591230.5</v>
      </c>
      <c r="K59" s="27">
        <v>0</v>
      </c>
      <c r="L59" s="28">
        <f>(J59-K59)*E59</f>
        <v>14591230.5</v>
      </c>
    </row>
    <row r="60" spans="2:12" s="14" customFormat="1" ht="12.75">
      <c r="B60" s="352">
        <v>926</v>
      </c>
      <c r="C60" s="30" t="s">
        <v>63</v>
      </c>
      <c r="D60" s="31"/>
      <c r="E60" s="36">
        <f>SUM(E61:E62)</f>
        <v>2</v>
      </c>
      <c r="F60" s="36"/>
      <c r="G60" s="36"/>
      <c r="H60" s="36"/>
      <c r="I60" s="33"/>
      <c r="J60" s="33"/>
      <c r="K60" s="32"/>
      <c r="L60" s="34">
        <f>SUM(L61:L62)</f>
        <v>51180007.84505</v>
      </c>
    </row>
    <row r="61" spans="2:12" s="14" customFormat="1" ht="12.75">
      <c r="B61" s="352">
        <v>926</v>
      </c>
      <c r="C61" s="45" t="s">
        <v>64</v>
      </c>
      <c r="D61" s="41" t="s">
        <v>65</v>
      </c>
      <c r="E61" s="39">
        <v>1</v>
      </c>
      <c r="F61" s="24"/>
      <c r="G61" s="21"/>
      <c r="H61" s="24"/>
      <c r="I61" s="25">
        <v>23971900.63</v>
      </c>
      <c r="J61" s="26">
        <f>(I61*0.0675)+I61</f>
        <v>25590003.922525</v>
      </c>
      <c r="K61" s="27">
        <v>0</v>
      </c>
      <c r="L61" s="28">
        <f>(J61-K61)*E61</f>
        <v>25590003.922525</v>
      </c>
    </row>
    <row r="62" spans="2:12" s="14" customFormat="1" ht="12.75">
      <c r="B62" s="352">
        <v>926</v>
      </c>
      <c r="C62" s="45" t="s">
        <v>66</v>
      </c>
      <c r="D62" s="41" t="s">
        <v>65</v>
      </c>
      <c r="E62" s="39">
        <v>1</v>
      </c>
      <c r="F62" s="24"/>
      <c r="G62" s="21"/>
      <c r="H62" s="24"/>
      <c r="I62" s="25">
        <v>23971900.63</v>
      </c>
      <c r="J62" s="26">
        <f>(I62*0.0675)+I62</f>
        <v>25590003.922525</v>
      </c>
      <c r="K62" s="27">
        <v>0</v>
      </c>
      <c r="L62" s="28">
        <f>(J62-K62)*E62</f>
        <v>25590003.922525</v>
      </c>
    </row>
    <row r="63" spans="2:12" s="14" customFormat="1" ht="12.75">
      <c r="B63" s="352">
        <v>926</v>
      </c>
      <c r="C63" s="30" t="s">
        <v>67</v>
      </c>
      <c r="D63" s="31"/>
      <c r="E63" s="36">
        <f>SUM(E64:E69)</f>
        <v>6</v>
      </c>
      <c r="F63" s="36"/>
      <c r="G63" s="36"/>
      <c r="H63" s="36"/>
      <c r="I63" s="33"/>
      <c r="J63" s="33"/>
      <c r="K63" s="32"/>
      <c r="L63" s="34">
        <f>SUM(L64:L69)</f>
        <v>149232572.01935</v>
      </c>
    </row>
    <row r="64" spans="2:12" s="14" customFormat="1" ht="12.75">
      <c r="B64" s="352">
        <v>926</v>
      </c>
      <c r="C64" s="37" t="s">
        <v>68</v>
      </c>
      <c r="D64" s="69" t="s">
        <v>12</v>
      </c>
      <c r="E64" s="70">
        <v>1</v>
      </c>
      <c r="F64" s="71">
        <v>2007</v>
      </c>
      <c r="G64" s="70" t="s">
        <v>69</v>
      </c>
      <c r="H64" s="70" t="s">
        <v>69</v>
      </c>
      <c r="I64" s="25">
        <v>13668600</v>
      </c>
      <c r="J64" s="26">
        <f aca="true" t="shared" si="0" ref="J64:J69">(I64*0.0675)+I64</f>
        <v>14591230.5</v>
      </c>
      <c r="K64" s="27">
        <v>3994239.77</v>
      </c>
      <c r="L64" s="28">
        <f aca="true" t="shared" si="1" ref="L64:L69">(J64-K64)*E64</f>
        <v>10596990.73</v>
      </c>
    </row>
    <row r="65" spans="2:12" s="14" customFormat="1" ht="12.75">
      <c r="B65" s="352">
        <v>926</v>
      </c>
      <c r="C65" s="37" t="s">
        <v>68</v>
      </c>
      <c r="D65" s="72" t="s">
        <v>15</v>
      </c>
      <c r="E65" s="46">
        <v>1</v>
      </c>
      <c r="F65" s="47">
        <v>2009</v>
      </c>
      <c r="G65" s="46" t="s">
        <v>70</v>
      </c>
      <c r="H65" s="46" t="s">
        <v>70</v>
      </c>
      <c r="I65" s="73">
        <v>32457845</v>
      </c>
      <c r="J65" s="26">
        <f t="shared" si="0"/>
        <v>34648749.5375</v>
      </c>
      <c r="K65" s="27">
        <v>7600000</v>
      </c>
      <c r="L65" s="28">
        <f t="shared" si="1"/>
        <v>27048749.5375</v>
      </c>
    </row>
    <row r="66" spans="2:12" s="14" customFormat="1" ht="12.75">
      <c r="B66" s="352">
        <v>926</v>
      </c>
      <c r="C66" s="37" t="s">
        <v>71</v>
      </c>
      <c r="D66" s="74" t="s">
        <v>72</v>
      </c>
      <c r="E66" s="75">
        <v>1</v>
      </c>
      <c r="F66" s="76">
        <v>2002</v>
      </c>
      <c r="G66" s="75" t="s">
        <v>73</v>
      </c>
      <c r="H66" s="75" t="s">
        <v>73</v>
      </c>
      <c r="I66" s="25">
        <v>12408423.62</v>
      </c>
      <c r="J66" s="26">
        <f t="shared" si="0"/>
        <v>13245992.21435</v>
      </c>
      <c r="K66" s="27">
        <v>5310000</v>
      </c>
      <c r="L66" s="28">
        <f t="shared" si="1"/>
        <v>7935992.21435</v>
      </c>
    </row>
    <row r="67" spans="2:12" s="14" customFormat="1" ht="12.75">
      <c r="B67" s="352">
        <v>926</v>
      </c>
      <c r="C67" s="37" t="s">
        <v>71</v>
      </c>
      <c r="D67" s="72" t="s">
        <v>15</v>
      </c>
      <c r="E67" s="46">
        <v>1</v>
      </c>
      <c r="F67" s="47">
        <v>2009</v>
      </c>
      <c r="G67" s="46" t="s">
        <v>74</v>
      </c>
      <c r="H67" s="46" t="s">
        <v>74</v>
      </c>
      <c r="I67" s="73">
        <v>32457845</v>
      </c>
      <c r="J67" s="26">
        <f t="shared" si="0"/>
        <v>34648749.5375</v>
      </c>
      <c r="K67" s="27">
        <v>7600000</v>
      </c>
      <c r="L67" s="28">
        <f t="shared" si="1"/>
        <v>27048749.5375</v>
      </c>
    </row>
    <row r="68" spans="2:12" s="14" customFormat="1" ht="12.75">
      <c r="B68" s="352">
        <v>926</v>
      </c>
      <c r="C68" s="77" t="s">
        <v>75</v>
      </c>
      <c r="D68" s="65" t="s">
        <v>76</v>
      </c>
      <c r="E68" s="78">
        <v>1</v>
      </c>
      <c r="F68" s="79">
        <v>2004</v>
      </c>
      <c r="G68" s="80" t="s">
        <v>77</v>
      </c>
      <c r="H68" s="81" t="s">
        <v>77</v>
      </c>
      <c r="I68" s="82">
        <v>60000000</v>
      </c>
      <c r="J68" s="57">
        <f t="shared" si="0"/>
        <v>64050000</v>
      </c>
      <c r="K68" s="54">
        <v>3960000</v>
      </c>
      <c r="L68" s="55">
        <f t="shared" si="1"/>
        <v>60090000</v>
      </c>
    </row>
    <row r="69" spans="2:12" s="86" customFormat="1" ht="13.5" thickBot="1">
      <c r="B69" s="353">
        <v>926</v>
      </c>
      <c r="C69" s="309" t="s">
        <v>75</v>
      </c>
      <c r="D69" s="310" t="s">
        <v>78</v>
      </c>
      <c r="E69" s="70">
        <v>1</v>
      </c>
      <c r="F69" s="311" t="s">
        <v>79</v>
      </c>
      <c r="G69" s="312" t="s">
        <v>80</v>
      </c>
      <c r="H69" s="312" t="s">
        <v>80</v>
      </c>
      <c r="I69" s="313">
        <v>15468000</v>
      </c>
      <c r="J69" s="314">
        <f t="shared" si="0"/>
        <v>16512090</v>
      </c>
      <c r="K69" s="314">
        <v>0</v>
      </c>
      <c r="L69" s="315">
        <f t="shared" si="1"/>
        <v>16512090</v>
      </c>
    </row>
    <row r="70" spans="2:12" s="14" customFormat="1" ht="13.5" thickBot="1">
      <c r="B70" s="354">
        <v>927</v>
      </c>
      <c r="C70" s="331" t="s">
        <v>301</v>
      </c>
      <c r="D70" s="316"/>
      <c r="E70" s="317">
        <f>+E71+E75+E77+E81+E92+E98+E101+E108+E111+E116</f>
        <v>41</v>
      </c>
      <c r="F70" s="317"/>
      <c r="G70" s="317"/>
      <c r="H70" s="317"/>
      <c r="I70" s="318"/>
      <c r="J70" s="318"/>
      <c r="K70" s="317"/>
      <c r="L70" s="307">
        <f>+L71+L75+L77+L81+L92+L98+L101+L108+L111+L116</f>
        <v>169255047.98000002</v>
      </c>
    </row>
    <row r="71" spans="2:12" s="14" customFormat="1" ht="12.75">
      <c r="B71" s="352">
        <v>927</v>
      </c>
      <c r="C71" s="16" t="s">
        <v>82</v>
      </c>
      <c r="D71" s="17"/>
      <c r="E71" s="64">
        <f>+E72+E73+E74</f>
        <v>3</v>
      </c>
      <c r="F71" s="90"/>
      <c r="G71" s="90"/>
      <c r="H71" s="90"/>
      <c r="I71" s="17"/>
      <c r="J71" s="17"/>
      <c r="K71" s="90"/>
      <c r="L71" s="20">
        <f>+L72+L73+L74</f>
        <v>44686990.730000004</v>
      </c>
    </row>
    <row r="72" spans="2:12" s="14" customFormat="1" ht="12.75">
      <c r="B72" s="355">
        <v>927</v>
      </c>
      <c r="C72" s="45" t="s">
        <v>57</v>
      </c>
      <c r="D72" s="23" t="s">
        <v>58</v>
      </c>
      <c r="E72" s="15">
        <v>1</v>
      </c>
      <c r="F72" s="91">
        <v>2011</v>
      </c>
      <c r="G72" s="15">
        <v>869006</v>
      </c>
      <c r="H72" s="15">
        <v>869006</v>
      </c>
      <c r="I72" s="25">
        <v>24000000</v>
      </c>
      <c r="J72" s="26">
        <f>(I72*0.0675)+I72</f>
        <v>25620000</v>
      </c>
      <c r="K72" s="27">
        <v>8575000</v>
      </c>
      <c r="L72" s="28">
        <f>(J72-K72)*E72</f>
        <v>17045000</v>
      </c>
    </row>
    <row r="73" spans="2:12" s="14" customFormat="1" ht="12.75">
      <c r="B73" s="355">
        <v>927</v>
      </c>
      <c r="C73" s="45" t="s">
        <v>57</v>
      </c>
      <c r="D73" s="23" t="s">
        <v>12</v>
      </c>
      <c r="E73" s="48">
        <v>1</v>
      </c>
      <c r="F73" s="48">
        <v>2011</v>
      </c>
      <c r="G73" s="48">
        <v>865990</v>
      </c>
      <c r="H73" s="48">
        <v>865990</v>
      </c>
      <c r="I73" s="25">
        <v>13668600</v>
      </c>
      <c r="J73" s="26">
        <f>(I73*0.0675)+I73</f>
        <v>14591230.5</v>
      </c>
      <c r="K73" s="27">
        <v>3994239.77</v>
      </c>
      <c r="L73" s="28">
        <f>+J73-K73</f>
        <v>10596990.73</v>
      </c>
    </row>
    <row r="74" spans="2:12" s="14" customFormat="1" ht="12.75">
      <c r="B74" s="355">
        <v>927</v>
      </c>
      <c r="C74" s="66" t="s">
        <v>83</v>
      </c>
      <c r="D74" s="23" t="s">
        <v>58</v>
      </c>
      <c r="E74" s="15">
        <v>1</v>
      </c>
      <c r="F74" s="91">
        <v>2011</v>
      </c>
      <c r="G74" s="15">
        <v>867720</v>
      </c>
      <c r="H74" s="15">
        <v>867720</v>
      </c>
      <c r="I74" s="25">
        <v>24000000</v>
      </c>
      <c r="J74" s="26">
        <f>(I74*0.0675)+I74</f>
        <v>25620000</v>
      </c>
      <c r="K74" s="27">
        <v>8575000</v>
      </c>
      <c r="L74" s="28">
        <f>(J74-K74)*E74</f>
        <v>17045000</v>
      </c>
    </row>
    <row r="75" spans="2:12" s="14" customFormat="1" ht="12.75">
      <c r="B75" s="355">
        <v>927</v>
      </c>
      <c r="C75" s="30" t="s">
        <v>84</v>
      </c>
      <c r="D75" s="31"/>
      <c r="E75" s="36">
        <f>+E76</f>
        <v>1</v>
      </c>
      <c r="F75" s="92"/>
      <c r="G75" s="92"/>
      <c r="H75" s="92"/>
      <c r="I75" s="31"/>
      <c r="J75" s="31"/>
      <c r="K75" s="92"/>
      <c r="L75" s="34">
        <f>+L76</f>
        <v>17045000</v>
      </c>
    </row>
    <row r="76" spans="2:12" s="29" customFormat="1" ht="12.75">
      <c r="B76" s="355">
        <v>927</v>
      </c>
      <c r="C76" s="45" t="s">
        <v>83</v>
      </c>
      <c r="D76" s="23" t="s">
        <v>58</v>
      </c>
      <c r="E76" s="15">
        <v>1</v>
      </c>
      <c r="F76" s="91">
        <v>2011</v>
      </c>
      <c r="G76" s="15">
        <v>867540</v>
      </c>
      <c r="H76" s="15">
        <v>867540</v>
      </c>
      <c r="I76" s="25">
        <v>24000000</v>
      </c>
      <c r="J76" s="26">
        <f>(I76*0.0675)+I76</f>
        <v>25620000</v>
      </c>
      <c r="K76" s="27">
        <v>8575000</v>
      </c>
      <c r="L76" s="28">
        <f>(J76-K76)*E76</f>
        <v>17045000</v>
      </c>
    </row>
    <row r="77" spans="2:12" s="14" customFormat="1" ht="12.75">
      <c r="B77" s="355">
        <v>927</v>
      </c>
      <c r="C77" s="30" t="s">
        <v>85</v>
      </c>
      <c r="D77" s="31"/>
      <c r="E77" s="36">
        <f>SUM(E78:E80)</f>
        <v>3</v>
      </c>
      <c r="F77" s="36"/>
      <c r="G77" s="36"/>
      <c r="H77" s="36"/>
      <c r="I77" s="33"/>
      <c r="J77" s="33"/>
      <c r="K77" s="32"/>
      <c r="L77" s="34">
        <f>SUM(L78:L80)</f>
        <v>8718086.125</v>
      </c>
    </row>
    <row r="78" spans="2:12" s="93" customFormat="1" ht="12.75">
      <c r="B78" s="355">
        <v>927</v>
      </c>
      <c r="C78" s="66" t="s">
        <v>86</v>
      </c>
      <c r="D78" s="41" t="s">
        <v>23</v>
      </c>
      <c r="E78" s="42">
        <v>1</v>
      </c>
      <c r="F78" s="43">
        <v>2009</v>
      </c>
      <c r="G78" s="21">
        <v>1271</v>
      </c>
      <c r="H78" s="43">
        <v>1271</v>
      </c>
      <c r="I78" s="25">
        <v>2722275</v>
      </c>
      <c r="J78" s="26">
        <f>(I78*0.0675)+I78</f>
        <v>2906028.5625</v>
      </c>
      <c r="K78" s="27">
        <v>0</v>
      </c>
      <c r="L78" s="28">
        <v>2906029</v>
      </c>
    </row>
    <row r="79" spans="2:12" s="94" customFormat="1" ht="12.75">
      <c r="B79" s="355">
        <v>927</v>
      </c>
      <c r="C79" s="66" t="s">
        <v>86</v>
      </c>
      <c r="D79" s="41" t="s">
        <v>23</v>
      </c>
      <c r="E79" s="42">
        <v>1</v>
      </c>
      <c r="F79" s="43">
        <v>2009</v>
      </c>
      <c r="G79" s="21">
        <v>1317</v>
      </c>
      <c r="H79" s="43">
        <v>1317</v>
      </c>
      <c r="I79" s="25">
        <v>2722275</v>
      </c>
      <c r="J79" s="26">
        <f>(I79*0.0675)+I79</f>
        <v>2906028.5625</v>
      </c>
      <c r="K79" s="27">
        <v>0</v>
      </c>
      <c r="L79" s="28">
        <f>(J79-K79)*E79</f>
        <v>2906028.5625</v>
      </c>
    </row>
    <row r="80" spans="2:12" s="94" customFormat="1" ht="12.75">
      <c r="B80" s="355">
        <v>927</v>
      </c>
      <c r="C80" s="66" t="s">
        <v>86</v>
      </c>
      <c r="D80" s="41" t="s">
        <v>23</v>
      </c>
      <c r="E80" s="42">
        <v>1</v>
      </c>
      <c r="F80" s="43">
        <v>2009</v>
      </c>
      <c r="G80" s="21">
        <v>1351</v>
      </c>
      <c r="H80" s="43">
        <v>1351</v>
      </c>
      <c r="I80" s="25">
        <v>2722275</v>
      </c>
      <c r="J80" s="26">
        <f>(I80*0.0675)+I80</f>
        <v>2906028.5625</v>
      </c>
      <c r="K80" s="27">
        <v>0</v>
      </c>
      <c r="L80" s="28">
        <f>(J80-K80)*E80</f>
        <v>2906028.5625</v>
      </c>
    </row>
    <row r="81" spans="2:12" s="14" customFormat="1" ht="12.75">
      <c r="B81" s="355">
        <v>927</v>
      </c>
      <c r="C81" s="30" t="s">
        <v>87</v>
      </c>
      <c r="D81" s="31"/>
      <c r="E81" s="36">
        <f>SUM(E82:E91)</f>
        <v>10</v>
      </c>
      <c r="F81" s="36"/>
      <c r="G81" s="36"/>
      <c r="H81" s="36"/>
      <c r="I81" s="33"/>
      <c r="J81" s="33"/>
      <c r="K81" s="32"/>
      <c r="L81" s="34">
        <f>SUM(L82:L91)</f>
        <v>29060285.625</v>
      </c>
    </row>
    <row r="82" spans="2:12" s="14" customFormat="1" ht="12.75">
      <c r="B82" s="355">
        <v>927</v>
      </c>
      <c r="C82" s="50" t="s">
        <v>88</v>
      </c>
      <c r="D82" s="41" t="s">
        <v>23</v>
      </c>
      <c r="E82" s="42">
        <v>1</v>
      </c>
      <c r="F82" s="95">
        <v>2009</v>
      </c>
      <c r="G82" s="95">
        <v>1267</v>
      </c>
      <c r="H82" s="96">
        <v>1267</v>
      </c>
      <c r="I82" s="25">
        <v>2722275</v>
      </c>
      <c r="J82" s="26">
        <f aca="true" t="shared" si="2" ref="J82:J91">(I82*0.0675)+I82</f>
        <v>2906028.5625</v>
      </c>
      <c r="K82" s="27">
        <v>0</v>
      </c>
      <c r="L82" s="28">
        <f aca="true" t="shared" si="3" ref="L82:L91">(J82-K82)*E82</f>
        <v>2906028.5625</v>
      </c>
    </row>
    <row r="83" spans="2:12" s="14" customFormat="1" ht="12.75">
      <c r="B83" s="355">
        <v>927</v>
      </c>
      <c r="C83" s="50" t="s">
        <v>88</v>
      </c>
      <c r="D83" s="41" t="s">
        <v>23</v>
      </c>
      <c r="E83" s="42">
        <v>1</v>
      </c>
      <c r="F83" s="95">
        <v>2009</v>
      </c>
      <c r="G83" s="95">
        <v>1266</v>
      </c>
      <c r="H83" s="96">
        <v>1266</v>
      </c>
      <c r="I83" s="25">
        <v>2722275</v>
      </c>
      <c r="J83" s="26">
        <f t="shared" si="2"/>
        <v>2906028.5625</v>
      </c>
      <c r="K83" s="27">
        <v>0</v>
      </c>
      <c r="L83" s="28">
        <f t="shared" si="3"/>
        <v>2906028.5625</v>
      </c>
    </row>
    <row r="84" spans="2:12" s="14" customFormat="1" ht="12.75">
      <c r="B84" s="355">
        <v>927</v>
      </c>
      <c r="C84" s="50" t="s">
        <v>88</v>
      </c>
      <c r="D84" s="41" t="s">
        <v>23</v>
      </c>
      <c r="E84" s="42">
        <v>1</v>
      </c>
      <c r="F84" s="95">
        <v>2009</v>
      </c>
      <c r="G84" s="95">
        <v>1265</v>
      </c>
      <c r="H84" s="96">
        <v>1265</v>
      </c>
      <c r="I84" s="25">
        <v>2722275</v>
      </c>
      <c r="J84" s="26">
        <f t="shared" si="2"/>
        <v>2906028.5625</v>
      </c>
      <c r="K84" s="27">
        <v>0</v>
      </c>
      <c r="L84" s="28">
        <f t="shared" si="3"/>
        <v>2906028.5625</v>
      </c>
    </row>
    <row r="85" spans="2:12" s="14" customFormat="1" ht="12.75">
      <c r="B85" s="355">
        <v>927</v>
      </c>
      <c r="C85" s="50" t="s">
        <v>88</v>
      </c>
      <c r="D85" s="41" t="s">
        <v>23</v>
      </c>
      <c r="E85" s="42">
        <v>1</v>
      </c>
      <c r="F85" s="95">
        <v>2009</v>
      </c>
      <c r="G85" s="95">
        <v>1230</v>
      </c>
      <c r="H85" s="96">
        <v>1230</v>
      </c>
      <c r="I85" s="25">
        <v>2722275</v>
      </c>
      <c r="J85" s="26">
        <f t="shared" si="2"/>
        <v>2906028.5625</v>
      </c>
      <c r="K85" s="27">
        <v>0</v>
      </c>
      <c r="L85" s="28">
        <f t="shared" si="3"/>
        <v>2906028.5625</v>
      </c>
    </row>
    <row r="86" spans="2:12" s="14" customFormat="1" ht="12.75">
      <c r="B86" s="355">
        <v>927</v>
      </c>
      <c r="C86" s="50" t="s">
        <v>88</v>
      </c>
      <c r="D86" s="41" t="s">
        <v>23</v>
      </c>
      <c r="E86" s="42">
        <v>1</v>
      </c>
      <c r="F86" s="95">
        <v>2009</v>
      </c>
      <c r="G86" s="95">
        <v>1214</v>
      </c>
      <c r="H86" s="96">
        <v>1214</v>
      </c>
      <c r="I86" s="25">
        <v>2722275</v>
      </c>
      <c r="J86" s="26">
        <f t="shared" si="2"/>
        <v>2906028.5625</v>
      </c>
      <c r="K86" s="27">
        <v>0</v>
      </c>
      <c r="L86" s="28">
        <f t="shared" si="3"/>
        <v>2906028.5625</v>
      </c>
    </row>
    <row r="87" spans="2:12" s="101" customFormat="1" ht="12.75">
      <c r="B87" s="355">
        <v>927</v>
      </c>
      <c r="C87" s="97" t="s">
        <v>88</v>
      </c>
      <c r="D87" s="44" t="s">
        <v>23</v>
      </c>
      <c r="E87" s="98">
        <v>1</v>
      </c>
      <c r="F87" s="99">
        <v>2008</v>
      </c>
      <c r="G87" s="99">
        <v>1185</v>
      </c>
      <c r="H87" s="100">
        <v>1185</v>
      </c>
      <c r="I87" s="82">
        <v>2722275</v>
      </c>
      <c r="J87" s="57">
        <f t="shared" si="2"/>
        <v>2906028.5625</v>
      </c>
      <c r="K87" s="54">
        <v>0</v>
      </c>
      <c r="L87" s="55">
        <f t="shared" si="3"/>
        <v>2906028.5625</v>
      </c>
    </row>
    <row r="88" spans="2:12" s="29" customFormat="1" ht="12.75">
      <c r="B88" s="356">
        <v>927</v>
      </c>
      <c r="C88" s="50" t="s">
        <v>88</v>
      </c>
      <c r="D88" s="41" t="s">
        <v>44</v>
      </c>
      <c r="E88" s="39">
        <v>1</v>
      </c>
      <c r="F88" s="294"/>
      <c r="G88" s="294"/>
      <c r="H88" s="295"/>
      <c r="I88" s="57">
        <v>2722275</v>
      </c>
      <c r="J88" s="26">
        <f t="shared" si="2"/>
        <v>2906028.5625</v>
      </c>
      <c r="K88" s="27">
        <v>0</v>
      </c>
      <c r="L88" s="28">
        <f t="shared" si="3"/>
        <v>2906028.5625</v>
      </c>
    </row>
    <row r="89" spans="2:12" s="29" customFormat="1" ht="12.75">
      <c r="B89" s="356">
        <v>927</v>
      </c>
      <c r="C89" s="50" t="s">
        <v>88</v>
      </c>
      <c r="D89" s="41" t="s">
        <v>44</v>
      </c>
      <c r="E89" s="39">
        <v>1</v>
      </c>
      <c r="F89" s="294"/>
      <c r="G89" s="294"/>
      <c r="H89" s="295"/>
      <c r="I89" s="57">
        <v>2722275</v>
      </c>
      <c r="J89" s="26">
        <f t="shared" si="2"/>
        <v>2906028.5625</v>
      </c>
      <c r="K89" s="27">
        <v>0</v>
      </c>
      <c r="L89" s="28">
        <f t="shared" si="3"/>
        <v>2906028.5625</v>
      </c>
    </row>
    <row r="90" spans="2:12" s="29" customFormat="1" ht="12.75">
      <c r="B90" s="356">
        <v>927</v>
      </c>
      <c r="C90" s="50" t="s">
        <v>89</v>
      </c>
      <c r="D90" s="41" t="s">
        <v>23</v>
      </c>
      <c r="E90" s="39">
        <v>1</v>
      </c>
      <c r="F90" s="294">
        <v>2009</v>
      </c>
      <c r="G90" s="294">
        <v>1232</v>
      </c>
      <c r="H90" s="295">
        <v>1232</v>
      </c>
      <c r="I90" s="25">
        <v>2722275</v>
      </c>
      <c r="J90" s="26">
        <f t="shared" si="2"/>
        <v>2906028.5625</v>
      </c>
      <c r="K90" s="27">
        <v>0</v>
      </c>
      <c r="L90" s="28">
        <f t="shared" si="3"/>
        <v>2906028.5625</v>
      </c>
    </row>
    <row r="91" spans="2:12" s="29" customFormat="1" ht="12.75">
      <c r="B91" s="356">
        <v>927</v>
      </c>
      <c r="C91" s="50" t="s">
        <v>89</v>
      </c>
      <c r="D91" s="41" t="s">
        <v>44</v>
      </c>
      <c r="E91" s="39">
        <v>1</v>
      </c>
      <c r="F91" s="294"/>
      <c r="G91" s="294"/>
      <c r="H91" s="295"/>
      <c r="I91" s="57">
        <v>2722275</v>
      </c>
      <c r="J91" s="26">
        <f t="shared" si="2"/>
        <v>2906028.5625</v>
      </c>
      <c r="K91" s="27">
        <v>0</v>
      </c>
      <c r="L91" s="28">
        <f t="shared" si="3"/>
        <v>2906028.5625</v>
      </c>
    </row>
    <row r="92" spans="2:12" s="14" customFormat="1" ht="12.75">
      <c r="B92" s="355">
        <v>927</v>
      </c>
      <c r="C92" s="30" t="s">
        <v>90</v>
      </c>
      <c r="D92" s="31"/>
      <c r="E92" s="36">
        <f>SUM(E93:E97)</f>
        <v>5</v>
      </c>
      <c r="F92" s="36"/>
      <c r="G92" s="64"/>
      <c r="H92" s="36"/>
      <c r="I92" s="33"/>
      <c r="J92" s="33"/>
      <c r="K92" s="32"/>
      <c r="L92" s="34">
        <f>SUM(L93:L97)</f>
        <v>14530142.8125</v>
      </c>
    </row>
    <row r="93" spans="2:12" s="14" customFormat="1" ht="12.75">
      <c r="B93" s="355">
        <v>927</v>
      </c>
      <c r="C93" s="102" t="s">
        <v>91</v>
      </c>
      <c r="D93" s="41" t="s">
        <v>23</v>
      </c>
      <c r="E93" s="21">
        <v>1</v>
      </c>
      <c r="F93" s="24">
        <v>2009</v>
      </c>
      <c r="G93" s="21">
        <v>1246</v>
      </c>
      <c r="H93" s="21">
        <v>1246</v>
      </c>
      <c r="I93" s="25">
        <v>2722275</v>
      </c>
      <c r="J93" s="26">
        <f>(I93*0.0675)+I93</f>
        <v>2906028.5625</v>
      </c>
      <c r="K93" s="27">
        <v>0</v>
      </c>
      <c r="L93" s="28">
        <f>(J93-K93)*E93</f>
        <v>2906028.5625</v>
      </c>
    </row>
    <row r="94" spans="2:12" s="14" customFormat="1" ht="12.75">
      <c r="B94" s="355">
        <v>927</v>
      </c>
      <c r="C94" s="102" t="s">
        <v>91</v>
      </c>
      <c r="D94" s="41" t="s">
        <v>23</v>
      </c>
      <c r="E94" s="21">
        <v>1</v>
      </c>
      <c r="F94" s="24">
        <v>2009</v>
      </c>
      <c r="G94" s="21">
        <v>1275</v>
      </c>
      <c r="H94" s="21">
        <v>1275</v>
      </c>
      <c r="I94" s="25">
        <v>2722275</v>
      </c>
      <c r="J94" s="26">
        <f>(I94*0.0675)+I94</f>
        <v>2906028.5625</v>
      </c>
      <c r="K94" s="27">
        <v>0</v>
      </c>
      <c r="L94" s="28">
        <f>(J94-K94)*E94</f>
        <v>2906028.5625</v>
      </c>
    </row>
    <row r="95" spans="2:12" s="14" customFormat="1" ht="12.75">
      <c r="B95" s="355">
        <v>927</v>
      </c>
      <c r="C95" s="102" t="s">
        <v>91</v>
      </c>
      <c r="D95" s="41" t="s">
        <v>23</v>
      </c>
      <c r="E95" s="21">
        <v>1</v>
      </c>
      <c r="F95" s="24">
        <v>2009</v>
      </c>
      <c r="G95" s="21">
        <v>1276</v>
      </c>
      <c r="H95" s="21">
        <v>1276</v>
      </c>
      <c r="I95" s="25">
        <v>2722275</v>
      </c>
      <c r="J95" s="26">
        <f>(I95*0.0675)+I95</f>
        <v>2906028.5625</v>
      </c>
      <c r="K95" s="27">
        <v>0</v>
      </c>
      <c r="L95" s="28">
        <f>(J95-K95)*E95</f>
        <v>2906028.5625</v>
      </c>
    </row>
    <row r="96" spans="2:12" s="14" customFormat="1" ht="12.75">
      <c r="B96" s="355">
        <v>927</v>
      </c>
      <c r="C96" s="102" t="s">
        <v>91</v>
      </c>
      <c r="D96" s="41" t="s">
        <v>23</v>
      </c>
      <c r="E96" s="21">
        <v>1</v>
      </c>
      <c r="F96" s="24">
        <v>2009</v>
      </c>
      <c r="G96" s="21">
        <v>1352</v>
      </c>
      <c r="H96" s="21">
        <v>1352</v>
      </c>
      <c r="I96" s="25">
        <v>2722275</v>
      </c>
      <c r="J96" s="26">
        <f>(I96*0.0675)+I96</f>
        <v>2906028.5625</v>
      </c>
      <c r="K96" s="27">
        <v>0</v>
      </c>
      <c r="L96" s="28">
        <f>(J96-K96)*E96</f>
        <v>2906028.5625</v>
      </c>
    </row>
    <row r="97" spans="2:12" s="14" customFormat="1" ht="12.75">
      <c r="B97" s="355">
        <v>927</v>
      </c>
      <c r="C97" s="102" t="s">
        <v>91</v>
      </c>
      <c r="D97" s="41" t="s">
        <v>23</v>
      </c>
      <c r="E97" s="21">
        <v>1</v>
      </c>
      <c r="F97" s="24">
        <v>2009</v>
      </c>
      <c r="G97" s="21">
        <v>1353</v>
      </c>
      <c r="H97" s="21">
        <v>1353</v>
      </c>
      <c r="I97" s="25">
        <v>2722275</v>
      </c>
      <c r="J97" s="26">
        <f>(I97*0.0675)+I97</f>
        <v>2906028.5625</v>
      </c>
      <c r="K97" s="27">
        <v>0</v>
      </c>
      <c r="L97" s="28">
        <f>(J97-K97)*E97</f>
        <v>2906028.5625</v>
      </c>
    </row>
    <row r="98" spans="2:12" s="14" customFormat="1" ht="12.75">
      <c r="B98" s="355">
        <v>927</v>
      </c>
      <c r="C98" s="30" t="s">
        <v>52</v>
      </c>
      <c r="D98" s="31"/>
      <c r="E98" s="36">
        <f>SUM(E99:E100)</f>
        <v>2</v>
      </c>
      <c r="F98" s="36"/>
      <c r="G98" s="36"/>
      <c r="H98" s="36"/>
      <c r="I98" s="33"/>
      <c r="J98" s="33"/>
      <c r="K98" s="32"/>
      <c r="L98" s="34">
        <f>SUM(L99:L100)</f>
        <v>5812057.125</v>
      </c>
    </row>
    <row r="99" spans="2:12" s="14" customFormat="1" ht="12.75">
      <c r="B99" s="355">
        <v>927</v>
      </c>
      <c r="C99" s="50" t="s">
        <v>86</v>
      </c>
      <c r="D99" s="41" t="s">
        <v>23</v>
      </c>
      <c r="E99" s="21">
        <v>1</v>
      </c>
      <c r="F99" s="47">
        <v>2009</v>
      </c>
      <c r="G99" s="46">
        <v>1331</v>
      </c>
      <c r="H99" s="46">
        <v>1331</v>
      </c>
      <c r="I99" s="25">
        <v>2722275</v>
      </c>
      <c r="J99" s="26">
        <f>(I99*0.0675)+I99</f>
        <v>2906028.5625</v>
      </c>
      <c r="K99" s="27">
        <v>0</v>
      </c>
      <c r="L99" s="28">
        <f>(J99-K99)*E99</f>
        <v>2906028.5625</v>
      </c>
    </row>
    <row r="100" spans="2:12" s="14" customFormat="1" ht="12.75">
      <c r="B100" s="355">
        <v>927</v>
      </c>
      <c r="C100" s="50" t="s">
        <v>86</v>
      </c>
      <c r="D100" s="41" t="s">
        <v>23</v>
      </c>
      <c r="E100" s="21">
        <v>1</v>
      </c>
      <c r="F100" s="47">
        <v>2009</v>
      </c>
      <c r="G100" s="46">
        <v>1227</v>
      </c>
      <c r="H100" s="48" t="s">
        <v>92</v>
      </c>
      <c r="I100" s="25">
        <v>2722275</v>
      </c>
      <c r="J100" s="26">
        <f>(I100*0.0675)+I100</f>
        <v>2906028.5625</v>
      </c>
      <c r="K100" s="27">
        <v>0</v>
      </c>
      <c r="L100" s="28">
        <f>(J100-K100)*E100</f>
        <v>2906028.5625</v>
      </c>
    </row>
    <row r="101" spans="2:12" s="14" customFormat="1" ht="12.75">
      <c r="B101" s="355">
        <v>927</v>
      </c>
      <c r="C101" s="35" t="s">
        <v>93</v>
      </c>
      <c r="D101" s="31"/>
      <c r="E101" s="60">
        <f>SUM(E102:E107)</f>
        <v>6</v>
      </c>
      <c r="F101" s="60"/>
      <c r="G101" s="60"/>
      <c r="H101" s="36"/>
      <c r="I101" s="33"/>
      <c r="J101" s="33"/>
      <c r="K101" s="32"/>
      <c r="L101" s="34">
        <f>SUM(L102:L107)</f>
        <v>17436171.375</v>
      </c>
    </row>
    <row r="102" spans="2:12" s="14" customFormat="1" ht="12.75">
      <c r="B102" s="355">
        <v>927</v>
      </c>
      <c r="C102" s="103" t="s">
        <v>94</v>
      </c>
      <c r="D102" s="104" t="s">
        <v>23</v>
      </c>
      <c r="E102" s="62">
        <v>1</v>
      </c>
      <c r="F102" s="105">
        <v>2009</v>
      </c>
      <c r="G102" s="58">
        <v>1261</v>
      </c>
      <c r="H102" s="62">
        <v>1261</v>
      </c>
      <c r="I102" s="25">
        <v>2722275</v>
      </c>
      <c r="J102" s="26">
        <f aca="true" t="shared" si="4" ref="J102:J107">(I102*0.0675)+I102</f>
        <v>2906028.5625</v>
      </c>
      <c r="K102" s="27">
        <v>0</v>
      </c>
      <c r="L102" s="28">
        <f aca="true" t="shared" si="5" ref="L102:L107">(J102-K102)*E102</f>
        <v>2906028.5625</v>
      </c>
    </row>
    <row r="103" spans="2:12" s="111" customFormat="1" ht="12.75">
      <c r="B103" s="355">
        <v>927</v>
      </c>
      <c r="C103" s="107" t="s">
        <v>94</v>
      </c>
      <c r="D103" s="108" t="s">
        <v>23</v>
      </c>
      <c r="E103" s="109">
        <v>1</v>
      </c>
      <c r="F103" s="110">
        <v>2009</v>
      </c>
      <c r="G103" s="51">
        <v>1337</v>
      </c>
      <c r="H103" s="109">
        <v>1337</v>
      </c>
      <c r="I103" s="82">
        <v>2722275</v>
      </c>
      <c r="J103" s="57">
        <f t="shared" si="4"/>
        <v>2906028.5625</v>
      </c>
      <c r="K103" s="54">
        <v>0</v>
      </c>
      <c r="L103" s="55">
        <f t="shared" si="5"/>
        <v>2906028.5625</v>
      </c>
    </row>
    <row r="104" spans="2:12" s="111" customFormat="1" ht="12.75">
      <c r="B104" s="355">
        <v>927</v>
      </c>
      <c r="C104" s="107" t="s">
        <v>94</v>
      </c>
      <c r="D104" s="108" t="s">
        <v>23</v>
      </c>
      <c r="E104" s="109">
        <v>1</v>
      </c>
      <c r="F104" s="110">
        <v>2009</v>
      </c>
      <c r="G104" s="51">
        <v>1342</v>
      </c>
      <c r="H104" s="109">
        <v>1342</v>
      </c>
      <c r="I104" s="82">
        <v>2722275</v>
      </c>
      <c r="J104" s="57">
        <f t="shared" si="4"/>
        <v>2906028.5625</v>
      </c>
      <c r="K104" s="54">
        <v>0</v>
      </c>
      <c r="L104" s="55">
        <f t="shared" si="5"/>
        <v>2906028.5625</v>
      </c>
    </row>
    <row r="105" spans="2:12" s="14" customFormat="1" ht="12.75">
      <c r="B105" s="355">
        <v>927</v>
      </c>
      <c r="C105" s="103" t="s">
        <v>95</v>
      </c>
      <c r="D105" s="104" t="s">
        <v>44</v>
      </c>
      <c r="E105" s="62">
        <v>1</v>
      </c>
      <c r="F105" s="105"/>
      <c r="G105" s="58"/>
      <c r="H105" s="62"/>
      <c r="I105" s="57">
        <v>2722275</v>
      </c>
      <c r="J105" s="26">
        <f t="shared" si="4"/>
        <v>2906028.5625</v>
      </c>
      <c r="K105" s="27">
        <v>0</v>
      </c>
      <c r="L105" s="28">
        <f t="shared" si="5"/>
        <v>2906028.5625</v>
      </c>
    </row>
    <row r="106" spans="2:12" s="29" customFormat="1" ht="25.5">
      <c r="B106" s="355">
        <v>927</v>
      </c>
      <c r="C106" s="103" t="s">
        <v>96</v>
      </c>
      <c r="D106" s="104" t="s">
        <v>44</v>
      </c>
      <c r="E106" s="62">
        <v>1</v>
      </c>
      <c r="F106" s="105"/>
      <c r="G106" s="58"/>
      <c r="H106" s="112"/>
      <c r="I106" s="57">
        <v>2722275</v>
      </c>
      <c r="J106" s="26">
        <f t="shared" si="4"/>
        <v>2906028.5625</v>
      </c>
      <c r="K106" s="27">
        <v>0</v>
      </c>
      <c r="L106" s="28">
        <f t="shared" si="5"/>
        <v>2906028.5625</v>
      </c>
    </row>
    <row r="107" spans="2:12" s="29" customFormat="1" ht="12.75">
      <c r="B107" s="355">
        <v>927</v>
      </c>
      <c r="C107" s="103" t="s">
        <v>97</v>
      </c>
      <c r="D107" s="104" t="s">
        <v>44</v>
      </c>
      <c r="E107" s="62">
        <v>1</v>
      </c>
      <c r="F107" s="105"/>
      <c r="G107" s="58"/>
      <c r="H107" s="112"/>
      <c r="I107" s="57">
        <v>2722275</v>
      </c>
      <c r="J107" s="26">
        <f t="shared" si="4"/>
        <v>2906028.5625</v>
      </c>
      <c r="K107" s="27">
        <v>0</v>
      </c>
      <c r="L107" s="28">
        <f t="shared" si="5"/>
        <v>2906028.5625</v>
      </c>
    </row>
    <row r="108" spans="2:12" s="29" customFormat="1" ht="12.75">
      <c r="B108" s="355">
        <v>927</v>
      </c>
      <c r="C108" s="30" t="s">
        <v>54</v>
      </c>
      <c r="D108" s="31"/>
      <c r="E108" s="36">
        <f>SUM(E109:E110)</f>
        <v>2</v>
      </c>
      <c r="F108" s="36"/>
      <c r="G108" s="36"/>
      <c r="H108" s="36"/>
      <c r="I108" s="33"/>
      <c r="J108" s="33"/>
      <c r="K108" s="32"/>
      <c r="L108" s="34">
        <f>SUM(L109:L110)</f>
        <v>5812057.125</v>
      </c>
    </row>
    <row r="109" spans="2:12" s="29" customFormat="1" ht="12.75">
      <c r="B109" s="355">
        <v>927</v>
      </c>
      <c r="C109" s="37" t="s">
        <v>304</v>
      </c>
      <c r="D109" s="104" t="s">
        <v>23</v>
      </c>
      <c r="E109" s="39">
        <v>1</v>
      </c>
      <c r="F109" s="39">
        <v>2009</v>
      </c>
      <c r="G109" s="39">
        <v>1213</v>
      </c>
      <c r="H109" s="39">
        <v>1213</v>
      </c>
      <c r="I109" s="57">
        <v>2722275</v>
      </c>
      <c r="J109" s="26">
        <f>(I109*0.0675)+I109</f>
        <v>2906028.5625</v>
      </c>
      <c r="K109" s="27">
        <v>0</v>
      </c>
      <c r="L109" s="28">
        <f>(J109-K109)*E109</f>
        <v>2906028.5625</v>
      </c>
    </row>
    <row r="110" spans="2:12" s="111" customFormat="1" ht="12.75">
      <c r="B110" s="355">
        <v>927</v>
      </c>
      <c r="C110" s="77" t="s">
        <v>304</v>
      </c>
      <c r="D110" s="108" t="s">
        <v>44</v>
      </c>
      <c r="E110" s="113">
        <v>1</v>
      </c>
      <c r="F110" s="113"/>
      <c r="G110" s="113"/>
      <c r="H110" s="113"/>
      <c r="I110" s="57">
        <v>2722275</v>
      </c>
      <c r="J110" s="57">
        <f>(I110*0.0675)+I110</f>
        <v>2906028.5625</v>
      </c>
      <c r="K110" s="54">
        <v>0</v>
      </c>
      <c r="L110" s="55">
        <f>(J110-K110)*E110</f>
        <v>2906028.5625</v>
      </c>
    </row>
    <row r="111" spans="2:12" s="29" customFormat="1" ht="12.75">
      <c r="B111" s="355">
        <v>927</v>
      </c>
      <c r="C111" s="16" t="s">
        <v>98</v>
      </c>
      <c r="D111" s="31"/>
      <c r="E111" s="60">
        <f>SUM(E112:E115)</f>
        <v>4</v>
      </c>
      <c r="F111" s="60"/>
      <c r="G111" s="60"/>
      <c r="H111" s="60"/>
      <c r="I111" s="33"/>
      <c r="J111" s="33"/>
      <c r="K111" s="32"/>
      <c r="L111" s="34">
        <f>SUM(L112:L115)</f>
        <v>11624114.25</v>
      </c>
    </row>
    <row r="112" spans="2:12" s="111" customFormat="1" ht="12.75">
      <c r="B112" s="355">
        <v>927</v>
      </c>
      <c r="C112" s="77" t="s">
        <v>46</v>
      </c>
      <c r="D112" s="108" t="s">
        <v>23</v>
      </c>
      <c r="E112" s="109">
        <v>1</v>
      </c>
      <c r="F112" s="106">
        <v>2008</v>
      </c>
      <c r="G112" s="106" t="s">
        <v>99</v>
      </c>
      <c r="H112" s="106" t="s">
        <v>99</v>
      </c>
      <c r="I112" s="82">
        <v>2722275</v>
      </c>
      <c r="J112" s="57">
        <f>(I112*0.0675)+I112</f>
        <v>2906028.5625</v>
      </c>
      <c r="K112" s="54">
        <v>0</v>
      </c>
      <c r="L112" s="55">
        <f>(J112-K112)*E112</f>
        <v>2906028.5625</v>
      </c>
    </row>
    <row r="113" spans="2:12" s="111" customFormat="1" ht="12.75">
      <c r="B113" s="355">
        <v>927</v>
      </c>
      <c r="C113" s="77" t="s">
        <v>46</v>
      </c>
      <c r="D113" s="108" t="s">
        <v>23</v>
      </c>
      <c r="E113" s="109">
        <v>1</v>
      </c>
      <c r="F113" s="106">
        <v>2008</v>
      </c>
      <c r="G113" s="106" t="s">
        <v>100</v>
      </c>
      <c r="H113" s="106" t="s">
        <v>100</v>
      </c>
      <c r="I113" s="82">
        <v>2722275</v>
      </c>
      <c r="J113" s="57">
        <f>(I113*0.0675)+I113</f>
        <v>2906028.5625</v>
      </c>
      <c r="K113" s="54">
        <v>0</v>
      </c>
      <c r="L113" s="55">
        <f>(J113-K113)*E113</f>
        <v>2906028.5625</v>
      </c>
    </row>
    <row r="114" spans="2:12" s="29" customFormat="1" ht="12.75">
      <c r="B114" s="355">
        <v>927</v>
      </c>
      <c r="C114" s="37" t="s">
        <v>46</v>
      </c>
      <c r="D114" s="104" t="s">
        <v>23</v>
      </c>
      <c r="E114" s="62">
        <v>1</v>
      </c>
      <c r="F114" s="21">
        <v>2009</v>
      </c>
      <c r="G114" s="21" t="s">
        <v>101</v>
      </c>
      <c r="H114" s="21" t="s">
        <v>101</v>
      </c>
      <c r="I114" s="25">
        <v>2722275</v>
      </c>
      <c r="J114" s="26">
        <f>(I114*0.0675)+I114</f>
        <v>2906028.5625</v>
      </c>
      <c r="K114" s="27">
        <v>0</v>
      </c>
      <c r="L114" s="28">
        <f>(J114-K114)*E114</f>
        <v>2906028.5625</v>
      </c>
    </row>
    <row r="115" spans="2:12" s="29" customFormat="1" ht="12.75">
      <c r="B115" s="355">
        <v>927</v>
      </c>
      <c r="C115" s="37" t="s">
        <v>46</v>
      </c>
      <c r="D115" s="104" t="s">
        <v>23</v>
      </c>
      <c r="E115" s="62">
        <v>1</v>
      </c>
      <c r="F115" s="21">
        <v>2009</v>
      </c>
      <c r="G115" s="21" t="s">
        <v>102</v>
      </c>
      <c r="H115" s="21" t="s">
        <v>102</v>
      </c>
      <c r="I115" s="25">
        <v>2722275</v>
      </c>
      <c r="J115" s="26">
        <f>(I115*0.0675)+I115</f>
        <v>2906028.5625</v>
      </c>
      <c r="K115" s="27">
        <v>0</v>
      </c>
      <c r="L115" s="28">
        <f>(J115-K115)*E115</f>
        <v>2906028.5625</v>
      </c>
    </row>
    <row r="116" spans="2:12" s="29" customFormat="1" ht="12.75">
      <c r="B116" s="355">
        <v>927</v>
      </c>
      <c r="C116" s="35" t="s">
        <v>103</v>
      </c>
      <c r="D116" s="31"/>
      <c r="E116" s="60">
        <f>SUM(E117:E121)</f>
        <v>5</v>
      </c>
      <c r="F116" s="60"/>
      <c r="G116" s="60"/>
      <c r="H116" s="60"/>
      <c r="I116" s="33"/>
      <c r="J116" s="33"/>
      <c r="K116" s="32"/>
      <c r="L116" s="34">
        <f>SUM(L117:L121)</f>
        <v>14530142.8125</v>
      </c>
    </row>
    <row r="117" spans="2:12" s="111" customFormat="1" ht="12.75">
      <c r="B117" s="355">
        <v>927</v>
      </c>
      <c r="C117" s="97" t="s">
        <v>104</v>
      </c>
      <c r="D117" s="44" t="s">
        <v>23</v>
      </c>
      <c r="E117" s="106">
        <v>1</v>
      </c>
      <c r="F117" s="114">
        <v>2009</v>
      </c>
      <c r="G117" s="106" t="s">
        <v>105</v>
      </c>
      <c r="H117" s="106" t="s">
        <v>105</v>
      </c>
      <c r="I117" s="82">
        <v>2722275</v>
      </c>
      <c r="J117" s="57">
        <f>(I117*0.0675)+I117</f>
        <v>2906028.5625</v>
      </c>
      <c r="K117" s="54">
        <v>0</v>
      </c>
      <c r="L117" s="55">
        <f>(J117-K117)*E117</f>
        <v>2906028.5625</v>
      </c>
    </row>
    <row r="118" spans="2:12" s="111" customFormat="1" ht="12.75">
      <c r="B118" s="355">
        <v>927</v>
      </c>
      <c r="C118" s="97" t="s">
        <v>104</v>
      </c>
      <c r="D118" s="44" t="s">
        <v>23</v>
      </c>
      <c r="E118" s="115">
        <v>1</v>
      </c>
      <c r="F118" s="116">
        <v>2009</v>
      </c>
      <c r="G118" s="115" t="s">
        <v>106</v>
      </c>
      <c r="H118" s="115" t="s">
        <v>106</v>
      </c>
      <c r="I118" s="82">
        <v>2722275</v>
      </c>
      <c r="J118" s="57">
        <f>(I118*0.0675)+I118</f>
        <v>2906028.5625</v>
      </c>
      <c r="K118" s="54">
        <v>0</v>
      </c>
      <c r="L118" s="55">
        <f>(J118-K118)*E118</f>
        <v>2906028.5625</v>
      </c>
    </row>
    <row r="119" spans="2:12" s="29" customFormat="1" ht="12.75">
      <c r="B119" s="355">
        <v>927</v>
      </c>
      <c r="C119" s="50" t="s">
        <v>104</v>
      </c>
      <c r="D119" s="41" t="s">
        <v>23</v>
      </c>
      <c r="E119" s="46">
        <v>1</v>
      </c>
      <c r="F119" s="59">
        <v>2013</v>
      </c>
      <c r="G119" s="46" t="s">
        <v>107</v>
      </c>
      <c r="H119" s="46" t="s">
        <v>108</v>
      </c>
      <c r="I119" s="25">
        <v>2722275</v>
      </c>
      <c r="J119" s="26">
        <f>(I119*0.0675)+I119</f>
        <v>2906028.5625</v>
      </c>
      <c r="K119" s="27">
        <v>0</v>
      </c>
      <c r="L119" s="28">
        <f>(J119-K119)*E119</f>
        <v>2906028.5625</v>
      </c>
    </row>
    <row r="120" spans="2:12" s="14" customFormat="1" ht="12.75">
      <c r="B120" s="355">
        <v>927</v>
      </c>
      <c r="C120" s="50" t="s">
        <v>104</v>
      </c>
      <c r="D120" s="41" t="s">
        <v>23</v>
      </c>
      <c r="E120" s="46">
        <v>1</v>
      </c>
      <c r="F120" s="47">
        <v>2009</v>
      </c>
      <c r="G120" s="46" t="s">
        <v>109</v>
      </c>
      <c r="H120" s="46" t="s">
        <v>109</v>
      </c>
      <c r="I120" s="25">
        <v>2722275</v>
      </c>
      <c r="J120" s="26">
        <f>(I120*0.0675)+I120</f>
        <v>2906028.5625</v>
      </c>
      <c r="K120" s="27">
        <v>0</v>
      </c>
      <c r="L120" s="28">
        <f>(J120-K120)*E120</f>
        <v>2906028.5625</v>
      </c>
    </row>
    <row r="121" spans="2:12" s="14" customFormat="1" ht="13.5" thickBot="1">
      <c r="B121" s="357">
        <v>927</v>
      </c>
      <c r="C121" s="319" t="s">
        <v>104</v>
      </c>
      <c r="D121" s="320" t="s">
        <v>44</v>
      </c>
      <c r="E121" s="70">
        <v>1</v>
      </c>
      <c r="F121" s="71"/>
      <c r="G121" s="70"/>
      <c r="H121" s="70"/>
      <c r="I121" s="321">
        <v>2722275</v>
      </c>
      <c r="J121" s="322">
        <f>(I121*0.0675)+I121</f>
        <v>2906028.5625</v>
      </c>
      <c r="K121" s="323">
        <v>0</v>
      </c>
      <c r="L121" s="315">
        <f>(J121-K121)*E121</f>
        <v>2906028.5625</v>
      </c>
    </row>
    <row r="122" spans="2:12" s="14" customFormat="1" ht="13.5" thickBot="1">
      <c r="B122" s="354">
        <v>928</v>
      </c>
      <c r="C122" s="331" t="s">
        <v>302</v>
      </c>
      <c r="D122" s="316"/>
      <c r="E122" s="317">
        <f>+E123+E125+E138+E141+E151+E157+E162+E170+E184+E191+E215+E228</f>
        <v>105</v>
      </c>
      <c r="F122" s="317"/>
      <c r="G122" s="317"/>
      <c r="H122" s="317"/>
      <c r="I122" s="318"/>
      <c r="J122" s="318"/>
      <c r="K122" s="317"/>
      <c r="L122" s="307">
        <f>+L123+L125+L138+L141+L151+L157+L162+L170+L184+L191+L215+L228</f>
        <v>2488129813.3212004</v>
      </c>
    </row>
    <row r="123" spans="2:12" s="14" customFormat="1" ht="12.75">
      <c r="B123" s="352">
        <v>928</v>
      </c>
      <c r="C123" s="16" t="s">
        <v>111</v>
      </c>
      <c r="D123" s="17"/>
      <c r="E123" s="64">
        <f>+E124</f>
        <v>1</v>
      </c>
      <c r="F123" s="64"/>
      <c r="G123" s="64"/>
      <c r="H123" s="64"/>
      <c r="I123" s="19"/>
      <c r="J123" s="19"/>
      <c r="K123" s="18"/>
      <c r="L123" s="20">
        <f>+L124</f>
        <v>23623349.54125</v>
      </c>
    </row>
    <row r="124" spans="2:12" s="14" customFormat="1" ht="12.75">
      <c r="B124" s="352">
        <v>928</v>
      </c>
      <c r="C124" s="121" t="s">
        <v>112</v>
      </c>
      <c r="D124" s="65" t="s">
        <v>17</v>
      </c>
      <c r="E124" s="15">
        <v>1</v>
      </c>
      <c r="F124" s="122">
        <v>2011</v>
      </c>
      <c r="G124" s="122" t="s">
        <v>113</v>
      </c>
      <c r="H124" s="122" t="s">
        <v>114</v>
      </c>
      <c r="I124" s="25">
        <v>28066489.5</v>
      </c>
      <c r="J124" s="26">
        <f>(I124*0.0675)+I124</f>
        <v>29960977.54125</v>
      </c>
      <c r="K124" s="27">
        <v>6337628</v>
      </c>
      <c r="L124" s="28">
        <f>(J124-K124)*E124</f>
        <v>23623349.54125</v>
      </c>
    </row>
    <row r="125" spans="2:12" s="14" customFormat="1" ht="12.75">
      <c r="B125" s="352">
        <v>928</v>
      </c>
      <c r="C125" s="30" t="s">
        <v>115</v>
      </c>
      <c r="D125" s="31"/>
      <c r="E125" s="36">
        <f>SUM(E126:E137)</f>
        <v>12</v>
      </c>
      <c r="F125" s="36"/>
      <c r="G125" s="36"/>
      <c r="H125" s="36"/>
      <c r="I125" s="33"/>
      <c r="J125" s="33"/>
      <c r="K125" s="32"/>
      <c r="L125" s="34">
        <f>SUM(L126:L137)</f>
        <v>517268632.5887499</v>
      </c>
    </row>
    <row r="126" spans="2:12" s="14" customFormat="1" ht="12.75">
      <c r="B126" s="352">
        <v>928</v>
      </c>
      <c r="C126" s="121" t="s">
        <v>116</v>
      </c>
      <c r="D126" s="65" t="s">
        <v>17</v>
      </c>
      <c r="E126" s="15">
        <v>1</v>
      </c>
      <c r="F126" s="122">
        <v>2008</v>
      </c>
      <c r="G126" s="122">
        <v>20</v>
      </c>
      <c r="H126" s="122" t="s">
        <v>117</v>
      </c>
      <c r="I126" s="25">
        <v>28066489.5</v>
      </c>
      <c r="J126" s="26">
        <f aca="true" t="shared" si="6" ref="J126:J137">(I126*0.0675)+I126</f>
        <v>29960977.54125</v>
      </c>
      <c r="K126" s="27">
        <v>6337628.2</v>
      </c>
      <c r="L126" s="28">
        <f aca="true" t="shared" si="7" ref="L126:L137">(J126-K126)*E126</f>
        <v>23623349.341250002</v>
      </c>
    </row>
    <row r="127" spans="2:12" s="14" customFormat="1" ht="12.75">
      <c r="B127" s="352">
        <v>928</v>
      </c>
      <c r="C127" s="121" t="s">
        <v>116</v>
      </c>
      <c r="D127" s="23" t="s">
        <v>12</v>
      </c>
      <c r="E127" s="15">
        <v>1</v>
      </c>
      <c r="F127" s="122">
        <v>2008</v>
      </c>
      <c r="G127" s="122">
        <v>356</v>
      </c>
      <c r="H127" s="122">
        <v>742085</v>
      </c>
      <c r="I127" s="25">
        <v>13668600</v>
      </c>
      <c r="J127" s="26">
        <f t="shared" si="6"/>
        <v>14591230.5</v>
      </c>
      <c r="K127" s="27">
        <v>3994239.77</v>
      </c>
      <c r="L127" s="28">
        <f t="shared" si="7"/>
        <v>10596990.73</v>
      </c>
    </row>
    <row r="128" spans="2:12" s="93" customFormat="1" ht="12.75">
      <c r="B128" s="352">
        <v>928</v>
      </c>
      <c r="C128" s="121" t="s">
        <v>116</v>
      </c>
      <c r="D128" s="23" t="s">
        <v>118</v>
      </c>
      <c r="E128" s="15">
        <v>1</v>
      </c>
      <c r="F128" s="122">
        <v>2008</v>
      </c>
      <c r="G128" s="122">
        <v>363</v>
      </c>
      <c r="H128" s="122" t="s">
        <v>119</v>
      </c>
      <c r="I128" s="25">
        <v>53532625</v>
      </c>
      <c r="J128" s="26">
        <f t="shared" si="6"/>
        <v>57146077.1875</v>
      </c>
      <c r="K128" s="27">
        <v>4651488.1</v>
      </c>
      <c r="L128" s="28">
        <f t="shared" si="7"/>
        <v>52494589.0875</v>
      </c>
    </row>
    <row r="129" spans="2:12" s="14" customFormat="1" ht="12.75">
      <c r="B129" s="352">
        <v>928</v>
      </c>
      <c r="C129" s="121" t="s">
        <v>120</v>
      </c>
      <c r="D129" s="23" t="s">
        <v>12</v>
      </c>
      <c r="E129" s="15">
        <v>1</v>
      </c>
      <c r="F129" s="122">
        <v>2008</v>
      </c>
      <c r="G129" s="122">
        <v>13</v>
      </c>
      <c r="H129" s="122">
        <v>735247</v>
      </c>
      <c r="I129" s="25">
        <v>13668600</v>
      </c>
      <c r="J129" s="26">
        <f t="shared" si="6"/>
        <v>14591230.5</v>
      </c>
      <c r="K129" s="27">
        <v>3994239.77</v>
      </c>
      <c r="L129" s="28">
        <f t="shared" si="7"/>
        <v>10596990.73</v>
      </c>
    </row>
    <row r="130" spans="2:12" s="14" customFormat="1" ht="12.75">
      <c r="B130" s="352">
        <v>928</v>
      </c>
      <c r="C130" s="121" t="s">
        <v>121</v>
      </c>
      <c r="D130" s="23" t="s">
        <v>118</v>
      </c>
      <c r="E130" s="15">
        <v>1</v>
      </c>
      <c r="F130" s="122">
        <v>2011</v>
      </c>
      <c r="G130" s="122">
        <v>392</v>
      </c>
      <c r="H130" s="122" t="s">
        <v>122</v>
      </c>
      <c r="I130" s="25">
        <v>53532625</v>
      </c>
      <c r="J130" s="26">
        <f t="shared" si="6"/>
        <v>57146077.1875</v>
      </c>
      <c r="K130" s="27">
        <v>4651488.1</v>
      </c>
      <c r="L130" s="28">
        <f t="shared" si="7"/>
        <v>52494589.0875</v>
      </c>
    </row>
    <row r="131" spans="2:12" s="14" customFormat="1" ht="12.75">
      <c r="B131" s="352">
        <v>928</v>
      </c>
      <c r="C131" s="121" t="s">
        <v>123</v>
      </c>
      <c r="D131" s="23" t="s">
        <v>118</v>
      </c>
      <c r="E131" s="15">
        <v>1</v>
      </c>
      <c r="F131" s="122">
        <v>2007</v>
      </c>
      <c r="G131" s="122">
        <v>55</v>
      </c>
      <c r="H131" s="122" t="s">
        <v>124</v>
      </c>
      <c r="I131" s="25">
        <v>53532625</v>
      </c>
      <c r="J131" s="26">
        <f t="shared" si="6"/>
        <v>57146077.1875</v>
      </c>
      <c r="K131" s="27">
        <v>4651488.1</v>
      </c>
      <c r="L131" s="28">
        <f t="shared" si="7"/>
        <v>52494589.0875</v>
      </c>
    </row>
    <row r="132" spans="2:12" s="14" customFormat="1" ht="12.75">
      <c r="B132" s="352">
        <v>928</v>
      </c>
      <c r="C132" s="121" t="s">
        <v>125</v>
      </c>
      <c r="D132" s="23" t="s">
        <v>118</v>
      </c>
      <c r="E132" s="15">
        <v>1</v>
      </c>
      <c r="F132" s="122">
        <v>2011</v>
      </c>
      <c r="G132" s="122">
        <v>384</v>
      </c>
      <c r="H132" s="122" t="s">
        <v>126</v>
      </c>
      <c r="I132" s="25">
        <v>53532625</v>
      </c>
      <c r="J132" s="26">
        <f t="shared" si="6"/>
        <v>57146077.1875</v>
      </c>
      <c r="K132" s="27">
        <v>4651488.1</v>
      </c>
      <c r="L132" s="28">
        <f t="shared" si="7"/>
        <v>52494589.0875</v>
      </c>
    </row>
    <row r="133" spans="2:12" s="14" customFormat="1" ht="12.75">
      <c r="B133" s="352">
        <v>928</v>
      </c>
      <c r="C133" s="121" t="s">
        <v>125</v>
      </c>
      <c r="D133" s="23" t="s">
        <v>118</v>
      </c>
      <c r="E133" s="15">
        <v>1</v>
      </c>
      <c r="F133" s="122">
        <v>2011</v>
      </c>
      <c r="G133" s="122">
        <v>389</v>
      </c>
      <c r="H133" s="122" t="s">
        <v>127</v>
      </c>
      <c r="I133" s="25">
        <v>53532625</v>
      </c>
      <c r="J133" s="26">
        <f t="shared" si="6"/>
        <v>57146077.1875</v>
      </c>
      <c r="K133" s="27">
        <v>4651488.1</v>
      </c>
      <c r="L133" s="28">
        <f t="shared" si="7"/>
        <v>52494589.0875</v>
      </c>
    </row>
    <row r="134" spans="2:12" s="14" customFormat="1" ht="12.75">
      <c r="B134" s="352">
        <v>928</v>
      </c>
      <c r="C134" s="121" t="s">
        <v>125</v>
      </c>
      <c r="D134" s="23" t="s">
        <v>118</v>
      </c>
      <c r="E134" s="15">
        <v>1</v>
      </c>
      <c r="F134" s="122">
        <v>2011</v>
      </c>
      <c r="G134" s="122">
        <v>390</v>
      </c>
      <c r="H134" s="122" t="s">
        <v>128</v>
      </c>
      <c r="I134" s="25">
        <v>53532625</v>
      </c>
      <c r="J134" s="26">
        <f t="shared" si="6"/>
        <v>57146077.1875</v>
      </c>
      <c r="K134" s="27">
        <v>4651488.1</v>
      </c>
      <c r="L134" s="28">
        <f t="shared" si="7"/>
        <v>52494589.0875</v>
      </c>
    </row>
    <row r="135" spans="2:12" s="14" customFormat="1" ht="12.75">
      <c r="B135" s="352">
        <v>928</v>
      </c>
      <c r="C135" s="121" t="s">
        <v>125</v>
      </c>
      <c r="D135" s="23" t="s">
        <v>118</v>
      </c>
      <c r="E135" s="15">
        <v>1</v>
      </c>
      <c r="F135" s="122">
        <v>2011</v>
      </c>
      <c r="G135" s="122">
        <v>391</v>
      </c>
      <c r="H135" s="122" t="s">
        <v>129</v>
      </c>
      <c r="I135" s="25">
        <v>53532625</v>
      </c>
      <c r="J135" s="26">
        <f t="shared" si="6"/>
        <v>57146077.1875</v>
      </c>
      <c r="K135" s="27">
        <v>4651488.1</v>
      </c>
      <c r="L135" s="28">
        <f t="shared" si="7"/>
        <v>52494589.0875</v>
      </c>
    </row>
    <row r="136" spans="2:12" s="14" customFormat="1" ht="12.75">
      <c r="B136" s="352">
        <v>928</v>
      </c>
      <c r="C136" s="121" t="s">
        <v>125</v>
      </c>
      <c r="D136" s="23" t="s">
        <v>118</v>
      </c>
      <c r="E136" s="15">
        <v>1</v>
      </c>
      <c r="F136" s="122">
        <v>2011</v>
      </c>
      <c r="G136" s="122">
        <v>394</v>
      </c>
      <c r="H136" s="122" t="s">
        <v>130</v>
      </c>
      <c r="I136" s="25">
        <v>53532625</v>
      </c>
      <c r="J136" s="26">
        <f t="shared" si="6"/>
        <v>57146077.1875</v>
      </c>
      <c r="K136" s="27">
        <v>4651488.1</v>
      </c>
      <c r="L136" s="28">
        <f t="shared" si="7"/>
        <v>52494589.0875</v>
      </c>
    </row>
    <row r="137" spans="2:12" s="14" customFormat="1" ht="12.75">
      <c r="B137" s="352">
        <v>928</v>
      </c>
      <c r="C137" s="121" t="s">
        <v>125</v>
      </c>
      <c r="D137" s="23" t="s">
        <v>118</v>
      </c>
      <c r="E137" s="15">
        <v>1</v>
      </c>
      <c r="F137" s="122">
        <v>2011</v>
      </c>
      <c r="G137" s="122">
        <v>395</v>
      </c>
      <c r="H137" s="122" t="s">
        <v>131</v>
      </c>
      <c r="I137" s="25">
        <v>53532625</v>
      </c>
      <c r="J137" s="26">
        <f t="shared" si="6"/>
        <v>57146077.1875</v>
      </c>
      <c r="K137" s="27">
        <v>4651488.1</v>
      </c>
      <c r="L137" s="28">
        <f t="shared" si="7"/>
        <v>52494589.0875</v>
      </c>
    </row>
    <row r="138" spans="2:12" s="14" customFormat="1" ht="12.75">
      <c r="B138" s="352">
        <v>928</v>
      </c>
      <c r="C138" s="30" t="s">
        <v>132</v>
      </c>
      <c r="D138" s="31"/>
      <c r="E138" s="36">
        <f>SUM(E139:E140)</f>
        <v>2</v>
      </c>
      <c r="F138" s="36"/>
      <c r="G138" s="36"/>
      <c r="H138" s="36"/>
      <c r="I138" s="33"/>
      <c r="J138" s="33"/>
      <c r="K138" s="32"/>
      <c r="L138" s="34">
        <f>SUM(L139:L140)</f>
        <v>63091579.817499995</v>
      </c>
    </row>
    <row r="139" spans="2:12" s="14" customFormat="1" ht="12.75">
      <c r="B139" s="352">
        <v>928</v>
      </c>
      <c r="C139" s="121" t="s">
        <v>133</v>
      </c>
      <c r="D139" s="65" t="s">
        <v>118</v>
      </c>
      <c r="E139" s="15">
        <v>1</v>
      </c>
      <c r="F139" s="122">
        <v>2008</v>
      </c>
      <c r="G139" s="122">
        <v>359</v>
      </c>
      <c r="H139" s="122" t="s">
        <v>134</v>
      </c>
      <c r="I139" s="25">
        <v>53532625</v>
      </c>
      <c r="J139" s="26">
        <f>(I139*0.0675)+I139</f>
        <v>57146077.1875</v>
      </c>
      <c r="K139" s="27">
        <v>4651488.1</v>
      </c>
      <c r="L139" s="28">
        <f>(J139-K139)*E139</f>
        <v>52494589.0875</v>
      </c>
    </row>
    <row r="140" spans="2:12" s="14" customFormat="1" ht="12.75">
      <c r="B140" s="352">
        <v>928</v>
      </c>
      <c r="C140" s="121" t="s">
        <v>135</v>
      </c>
      <c r="D140" s="23" t="s">
        <v>12</v>
      </c>
      <c r="E140" s="15">
        <v>1</v>
      </c>
      <c r="F140" s="122">
        <v>2008</v>
      </c>
      <c r="G140" s="122">
        <v>261</v>
      </c>
      <c r="H140" s="122">
        <v>741623</v>
      </c>
      <c r="I140" s="25">
        <v>13668600</v>
      </c>
      <c r="J140" s="26">
        <f>(I140*0.0675)+I140</f>
        <v>14591230.5</v>
      </c>
      <c r="K140" s="27">
        <v>3994239.77</v>
      </c>
      <c r="L140" s="28">
        <f>(J140-K140)*E140</f>
        <v>10596990.73</v>
      </c>
    </row>
    <row r="141" spans="2:12" s="14" customFormat="1" ht="12.75">
      <c r="B141" s="352">
        <v>928</v>
      </c>
      <c r="C141" s="30" t="s">
        <v>136</v>
      </c>
      <c r="D141" s="31"/>
      <c r="E141" s="36">
        <f>SUM(E142:E150)</f>
        <v>9</v>
      </c>
      <c r="F141" s="36"/>
      <c r="G141" s="36"/>
      <c r="H141" s="36"/>
      <c r="I141" s="33"/>
      <c r="J141" s="33"/>
      <c r="K141" s="32"/>
      <c r="L141" s="34">
        <f>SUM(L142:L150)</f>
        <v>319720232.545</v>
      </c>
    </row>
    <row r="142" spans="2:12" s="14" customFormat="1" ht="12.75">
      <c r="B142" s="352">
        <v>928</v>
      </c>
      <c r="C142" s="121" t="s">
        <v>137</v>
      </c>
      <c r="D142" s="65" t="s">
        <v>17</v>
      </c>
      <c r="E142" s="15">
        <v>1</v>
      </c>
      <c r="F142" s="15">
        <v>2007</v>
      </c>
      <c r="G142" s="15">
        <v>31</v>
      </c>
      <c r="H142" s="123" t="s">
        <v>138</v>
      </c>
      <c r="I142" s="25">
        <v>28066489.5</v>
      </c>
      <c r="J142" s="26">
        <f aca="true" t="shared" si="8" ref="J142:J150">(I142*0.0675)+I142</f>
        <v>29960977.54125</v>
      </c>
      <c r="K142" s="27">
        <v>6337628.2</v>
      </c>
      <c r="L142" s="28">
        <f aca="true" t="shared" si="9" ref="L142:L150">(J142-K142)*E142</f>
        <v>23623349.341250002</v>
      </c>
    </row>
    <row r="143" spans="2:12" s="29" customFormat="1" ht="12.75">
      <c r="B143" s="352">
        <v>928</v>
      </c>
      <c r="C143" s="121" t="s">
        <v>137</v>
      </c>
      <c r="D143" s="65" t="s">
        <v>17</v>
      </c>
      <c r="E143" s="15">
        <v>1</v>
      </c>
      <c r="F143" s="15">
        <v>2008</v>
      </c>
      <c r="G143" s="15">
        <v>320</v>
      </c>
      <c r="H143" s="123" t="s">
        <v>139</v>
      </c>
      <c r="I143" s="25">
        <v>28066489.5</v>
      </c>
      <c r="J143" s="26">
        <f t="shared" si="8"/>
        <v>29960977.54125</v>
      </c>
      <c r="K143" s="27">
        <v>6337628.2</v>
      </c>
      <c r="L143" s="28">
        <f t="shared" si="9"/>
        <v>23623349.341250002</v>
      </c>
    </row>
    <row r="144" spans="2:12" s="29" customFormat="1" ht="12.75">
      <c r="B144" s="352">
        <v>928</v>
      </c>
      <c r="C144" s="121" t="s">
        <v>137</v>
      </c>
      <c r="D144" s="69" t="s">
        <v>118</v>
      </c>
      <c r="E144" s="15">
        <v>1</v>
      </c>
      <c r="F144" s="15">
        <v>2008</v>
      </c>
      <c r="G144" s="15">
        <v>345</v>
      </c>
      <c r="H144" s="123" t="s">
        <v>140</v>
      </c>
      <c r="I144" s="25">
        <v>53532625</v>
      </c>
      <c r="J144" s="26">
        <f t="shared" si="8"/>
        <v>57146077.1875</v>
      </c>
      <c r="K144" s="27">
        <v>4651488.1</v>
      </c>
      <c r="L144" s="28">
        <f t="shared" si="9"/>
        <v>52494589.0875</v>
      </c>
    </row>
    <row r="145" spans="2:12" s="14" customFormat="1" ht="12.75">
      <c r="B145" s="352">
        <v>928</v>
      </c>
      <c r="C145" s="121" t="s">
        <v>137</v>
      </c>
      <c r="D145" s="69" t="s">
        <v>118</v>
      </c>
      <c r="E145" s="15">
        <v>1</v>
      </c>
      <c r="F145" s="15">
        <v>2011</v>
      </c>
      <c r="G145" s="15">
        <v>385</v>
      </c>
      <c r="H145" s="123" t="s">
        <v>141</v>
      </c>
      <c r="I145" s="25">
        <v>53532625</v>
      </c>
      <c r="J145" s="26">
        <f t="shared" si="8"/>
        <v>57146077.1875</v>
      </c>
      <c r="K145" s="27">
        <v>4651488.1</v>
      </c>
      <c r="L145" s="28">
        <f t="shared" si="9"/>
        <v>52494589.0875</v>
      </c>
    </row>
    <row r="146" spans="2:12" s="14" customFormat="1" ht="12.75">
      <c r="B146" s="352">
        <v>928</v>
      </c>
      <c r="C146" s="121" t="s">
        <v>137</v>
      </c>
      <c r="D146" s="69" t="s">
        <v>118</v>
      </c>
      <c r="E146" s="15">
        <v>1</v>
      </c>
      <c r="F146" s="15">
        <v>2008</v>
      </c>
      <c r="G146" s="15" t="s">
        <v>142</v>
      </c>
      <c r="H146" s="123" t="s">
        <v>143</v>
      </c>
      <c r="I146" s="25">
        <v>53532625</v>
      </c>
      <c r="J146" s="26">
        <f t="shared" si="8"/>
        <v>57146077.1875</v>
      </c>
      <c r="K146" s="27">
        <v>0</v>
      </c>
      <c r="L146" s="28">
        <f t="shared" si="9"/>
        <v>57146077.1875</v>
      </c>
    </row>
    <row r="147" spans="2:12" s="14" customFormat="1" ht="12.75">
      <c r="B147" s="352">
        <v>928</v>
      </c>
      <c r="C147" s="121" t="s">
        <v>144</v>
      </c>
      <c r="D147" s="69" t="s">
        <v>118</v>
      </c>
      <c r="E147" s="15">
        <v>1</v>
      </c>
      <c r="F147" s="122">
        <v>2011</v>
      </c>
      <c r="G147" s="122">
        <v>393</v>
      </c>
      <c r="H147" s="122" t="s">
        <v>145</v>
      </c>
      <c r="I147" s="25">
        <v>53532625</v>
      </c>
      <c r="J147" s="26">
        <f t="shared" si="8"/>
        <v>57146077.1875</v>
      </c>
      <c r="K147" s="27">
        <v>4651488.1</v>
      </c>
      <c r="L147" s="28">
        <f t="shared" si="9"/>
        <v>52494589.0875</v>
      </c>
    </row>
    <row r="148" spans="2:12" s="14" customFormat="1" ht="12.75">
      <c r="B148" s="352">
        <v>928</v>
      </c>
      <c r="C148" s="121" t="s">
        <v>144</v>
      </c>
      <c r="D148" s="69" t="s">
        <v>12</v>
      </c>
      <c r="E148" s="15">
        <v>1</v>
      </c>
      <c r="F148" s="122">
        <v>2009</v>
      </c>
      <c r="G148" s="122">
        <v>464</v>
      </c>
      <c r="H148" s="122">
        <v>794607</v>
      </c>
      <c r="I148" s="25">
        <v>13668600</v>
      </c>
      <c r="J148" s="26">
        <f t="shared" si="8"/>
        <v>14591230.5</v>
      </c>
      <c r="K148" s="27">
        <v>3994239.77</v>
      </c>
      <c r="L148" s="28">
        <f t="shared" si="9"/>
        <v>10596990.73</v>
      </c>
    </row>
    <row r="149" spans="2:12" s="14" customFormat="1" ht="12.75">
      <c r="B149" s="352">
        <v>928</v>
      </c>
      <c r="C149" s="121" t="s">
        <v>146</v>
      </c>
      <c r="D149" s="65" t="s">
        <v>17</v>
      </c>
      <c r="E149" s="15">
        <v>1</v>
      </c>
      <c r="F149" s="122">
        <v>2007</v>
      </c>
      <c r="G149" s="122">
        <v>132</v>
      </c>
      <c r="H149" s="122" t="s">
        <v>147</v>
      </c>
      <c r="I149" s="25">
        <v>28066489.5</v>
      </c>
      <c r="J149" s="26">
        <f t="shared" si="8"/>
        <v>29960977.54125</v>
      </c>
      <c r="K149" s="27">
        <v>6337628.2</v>
      </c>
      <c r="L149" s="28">
        <f t="shared" si="9"/>
        <v>23623349.341250002</v>
      </c>
    </row>
    <row r="150" spans="2:12" s="14" customFormat="1" ht="12.75">
      <c r="B150" s="352">
        <v>928</v>
      </c>
      <c r="C150" s="121" t="s">
        <v>148</v>
      </c>
      <c r="D150" s="65" t="s">
        <v>17</v>
      </c>
      <c r="E150" s="15">
        <v>1</v>
      </c>
      <c r="F150" s="122">
        <v>2008</v>
      </c>
      <c r="G150" s="122">
        <v>197</v>
      </c>
      <c r="H150" s="122" t="s">
        <v>149</v>
      </c>
      <c r="I150" s="25">
        <v>28066489.5</v>
      </c>
      <c r="J150" s="26">
        <f t="shared" si="8"/>
        <v>29960977.54125</v>
      </c>
      <c r="K150" s="27">
        <v>6337628.2</v>
      </c>
      <c r="L150" s="28">
        <f t="shared" si="9"/>
        <v>23623349.341250002</v>
      </c>
    </row>
    <row r="151" spans="2:12" s="14" customFormat="1" ht="12.75">
      <c r="B151" s="352">
        <v>928</v>
      </c>
      <c r="C151" s="30" t="s">
        <v>150</v>
      </c>
      <c r="D151" s="31"/>
      <c r="E151" s="36">
        <f>SUM(E152:E156)</f>
        <v>5</v>
      </c>
      <c r="F151" s="36"/>
      <c r="G151" s="36"/>
      <c r="H151" s="36"/>
      <c r="I151" s="33"/>
      <c r="J151" s="33"/>
      <c r="K151" s="32"/>
      <c r="L151" s="34">
        <f>SUM(L152:L156)</f>
        <v>107908910.61875</v>
      </c>
    </row>
    <row r="152" spans="2:12" s="14" customFormat="1" ht="12.75">
      <c r="B152" s="352">
        <v>928</v>
      </c>
      <c r="C152" s="121" t="s">
        <v>151</v>
      </c>
      <c r="D152" s="69" t="s">
        <v>12</v>
      </c>
      <c r="E152" s="15">
        <v>1</v>
      </c>
      <c r="F152" s="122">
        <v>2008</v>
      </c>
      <c r="G152" s="122">
        <v>225</v>
      </c>
      <c r="H152" s="122">
        <v>742341</v>
      </c>
      <c r="I152" s="25">
        <v>13668600</v>
      </c>
      <c r="J152" s="26">
        <f>(I152*0.0675)+I152</f>
        <v>14591230.5</v>
      </c>
      <c r="K152" s="27">
        <v>3994239.77</v>
      </c>
      <c r="L152" s="28">
        <f>(J152-K152)*E152</f>
        <v>10596990.73</v>
      </c>
    </row>
    <row r="153" spans="2:12" s="14" customFormat="1" ht="12.75">
      <c r="B153" s="352">
        <v>928</v>
      </c>
      <c r="C153" s="121" t="s">
        <v>151</v>
      </c>
      <c r="D153" s="69" t="s">
        <v>12</v>
      </c>
      <c r="E153" s="15">
        <v>1</v>
      </c>
      <c r="F153" s="122">
        <v>2011</v>
      </c>
      <c r="G153" s="122">
        <v>399</v>
      </c>
      <c r="H153" s="122" t="s">
        <v>152</v>
      </c>
      <c r="I153" s="25">
        <v>13668600</v>
      </c>
      <c r="J153" s="26">
        <f>(I153*0.0675)+I153</f>
        <v>14591230.5</v>
      </c>
      <c r="K153" s="27">
        <v>3994239.77</v>
      </c>
      <c r="L153" s="28">
        <f>(J153-K153)*E153</f>
        <v>10596990.73</v>
      </c>
    </row>
    <row r="154" spans="2:12" s="14" customFormat="1" ht="12.75">
      <c r="B154" s="352">
        <v>928</v>
      </c>
      <c r="C154" s="121" t="s">
        <v>314</v>
      </c>
      <c r="D154" s="65" t="s">
        <v>17</v>
      </c>
      <c r="E154" s="15">
        <v>1</v>
      </c>
      <c r="F154" s="122">
        <v>2007</v>
      </c>
      <c r="G154" s="122">
        <v>135</v>
      </c>
      <c r="H154" s="122" t="s">
        <v>153</v>
      </c>
      <c r="I154" s="25">
        <v>28066489.5</v>
      </c>
      <c r="J154" s="26">
        <f>(I154*0.0675)+I154</f>
        <v>29960977.54125</v>
      </c>
      <c r="K154" s="27">
        <v>6337628.2</v>
      </c>
      <c r="L154" s="28">
        <f>(J154-K154)*E154</f>
        <v>23623349.341250002</v>
      </c>
    </row>
    <row r="155" spans="2:12" s="14" customFormat="1" ht="12.75">
      <c r="B155" s="352">
        <v>928</v>
      </c>
      <c r="C155" s="121" t="s">
        <v>314</v>
      </c>
      <c r="D155" s="69" t="s">
        <v>118</v>
      </c>
      <c r="E155" s="15">
        <v>1</v>
      </c>
      <c r="F155" s="122">
        <v>2011</v>
      </c>
      <c r="G155" s="122">
        <v>397</v>
      </c>
      <c r="H155" s="122" t="s">
        <v>154</v>
      </c>
      <c r="I155" s="25">
        <v>53532625</v>
      </c>
      <c r="J155" s="26">
        <f>(I155*0.0675)+I155</f>
        <v>57146077.1875</v>
      </c>
      <c r="K155" s="27">
        <v>4651488.1</v>
      </c>
      <c r="L155" s="28">
        <f>(J155-K155)*E155</f>
        <v>52494589.0875</v>
      </c>
    </row>
    <row r="156" spans="2:12" s="14" customFormat="1" ht="12.75">
      <c r="B156" s="352">
        <v>928</v>
      </c>
      <c r="C156" s="121" t="s">
        <v>151</v>
      </c>
      <c r="D156" s="69" t="s">
        <v>12</v>
      </c>
      <c r="E156" s="15">
        <v>1</v>
      </c>
      <c r="F156" s="122">
        <v>2009</v>
      </c>
      <c r="G156" s="122" t="s">
        <v>155</v>
      </c>
      <c r="H156" s="122">
        <v>801930</v>
      </c>
      <c r="I156" s="25">
        <v>13668600</v>
      </c>
      <c r="J156" s="26">
        <f>(I156*0.0675)+I156</f>
        <v>14591230.5</v>
      </c>
      <c r="K156" s="27">
        <v>3994239.77</v>
      </c>
      <c r="L156" s="28">
        <f>(J156-K156)*E156</f>
        <v>10596990.73</v>
      </c>
    </row>
    <row r="157" spans="2:12" s="14" customFormat="1" ht="12.75">
      <c r="B157" s="352">
        <v>928</v>
      </c>
      <c r="C157" s="30" t="s">
        <v>156</v>
      </c>
      <c r="D157" s="31"/>
      <c r="E157" s="36">
        <f>SUM(E158:E161)</f>
        <v>4</v>
      </c>
      <c r="F157" s="36"/>
      <c r="G157" s="36"/>
      <c r="H157" s="36"/>
      <c r="I157" s="33"/>
      <c r="J157" s="33"/>
      <c r="K157" s="32"/>
      <c r="L157" s="34">
        <f>SUM(L158:L161)</f>
        <v>68440680.14250001</v>
      </c>
    </row>
    <row r="158" spans="2:12" s="14" customFormat="1" ht="12.75">
      <c r="B158" s="352">
        <v>928</v>
      </c>
      <c r="C158" s="121" t="s">
        <v>157</v>
      </c>
      <c r="D158" s="69" t="s">
        <v>12</v>
      </c>
      <c r="E158" s="15">
        <v>1</v>
      </c>
      <c r="F158" s="122">
        <v>2006</v>
      </c>
      <c r="G158" s="122">
        <v>192</v>
      </c>
      <c r="H158" s="122">
        <v>623449</v>
      </c>
      <c r="I158" s="25">
        <v>13668600</v>
      </c>
      <c r="J158" s="26">
        <f>(I158*0.0675)+I158</f>
        <v>14591230.5</v>
      </c>
      <c r="K158" s="27">
        <v>3994239.77</v>
      </c>
      <c r="L158" s="28">
        <f>(J158-K158)*E158</f>
        <v>10596990.73</v>
      </c>
    </row>
    <row r="159" spans="2:12" s="14" customFormat="1" ht="12.75">
      <c r="B159" s="352">
        <v>928</v>
      </c>
      <c r="C159" s="121" t="s">
        <v>157</v>
      </c>
      <c r="D159" s="69" t="s">
        <v>12</v>
      </c>
      <c r="E159" s="15">
        <v>1</v>
      </c>
      <c r="F159" s="122">
        <v>2007</v>
      </c>
      <c r="G159" s="122">
        <v>258</v>
      </c>
      <c r="H159" s="122">
        <v>674874</v>
      </c>
      <c r="I159" s="25">
        <v>13668600</v>
      </c>
      <c r="J159" s="26">
        <f>(I159*0.0675)+I159</f>
        <v>14591230.5</v>
      </c>
      <c r="K159" s="27">
        <v>3994239.77</v>
      </c>
      <c r="L159" s="28">
        <f>(J159-K159)*E159</f>
        <v>10596990.73</v>
      </c>
    </row>
    <row r="160" spans="2:12" s="14" customFormat="1" ht="12.75">
      <c r="B160" s="352">
        <v>928</v>
      </c>
      <c r="C160" s="121" t="s">
        <v>157</v>
      </c>
      <c r="D160" s="65" t="s">
        <v>17</v>
      </c>
      <c r="E160" s="15">
        <v>1</v>
      </c>
      <c r="F160" s="122">
        <v>2008</v>
      </c>
      <c r="G160" s="122">
        <v>277</v>
      </c>
      <c r="H160" s="122" t="s">
        <v>158</v>
      </c>
      <c r="I160" s="25">
        <v>28066489.5</v>
      </c>
      <c r="J160" s="26">
        <f>(I160*0.0675)+I160</f>
        <v>29960977.54125</v>
      </c>
      <c r="K160" s="27">
        <v>6337628.2</v>
      </c>
      <c r="L160" s="28">
        <f>(J160-K160)*E160</f>
        <v>23623349.341250002</v>
      </c>
    </row>
    <row r="161" spans="2:12" s="14" customFormat="1" ht="12.75">
      <c r="B161" s="352">
        <v>928</v>
      </c>
      <c r="C161" s="121" t="s">
        <v>313</v>
      </c>
      <c r="D161" s="65" t="s">
        <v>17</v>
      </c>
      <c r="E161" s="15">
        <v>1</v>
      </c>
      <c r="F161" s="122">
        <v>2008</v>
      </c>
      <c r="G161" s="122">
        <v>294</v>
      </c>
      <c r="H161" s="122" t="s">
        <v>159</v>
      </c>
      <c r="I161" s="25">
        <v>28066489.5</v>
      </c>
      <c r="J161" s="26">
        <f>(I161*0.0675)+I161</f>
        <v>29960977.54125</v>
      </c>
      <c r="K161" s="27">
        <v>6337628.2</v>
      </c>
      <c r="L161" s="28">
        <f>(J161-K161)*E161</f>
        <v>23623349.341250002</v>
      </c>
    </row>
    <row r="162" spans="2:12" s="14" customFormat="1" ht="12.75">
      <c r="B162" s="352">
        <v>928</v>
      </c>
      <c r="C162" s="30" t="s">
        <v>160</v>
      </c>
      <c r="D162" s="31"/>
      <c r="E162" s="36">
        <f>SUM(E163:E169)</f>
        <v>7</v>
      </c>
      <c r="F162" s="36"/>
      <c r="G162" s="36"/>
      <c r="H162" s="36"/>
      <c r="I162" s="33"/>
      <c r="J162" s="33"/>
      <c r="K162" s="32"/>
      <c r="L162" s="34">
        <f>SUM(L163:L169)</f>
        <v>181208326.52375</v>
      </c>
    </row>
    <row r="163" spans="2:12" s="14" customFormat="1" ht="12.75">
      <c r="B163" s="352">
        <v>928</v>
      </c>
      <c r="C163" s="124" t="s">
        <v>161</v>
      </c>
      <c r="D163" s="65" t="s">
        <v>17</v>
      </c>
      <c r="E163" s="15">
        <v>1</v>
      </c>
      <c r="F163" s="122">
        <v>2008</v>
      </c>
      <c r="G163" s="122">
        <v>326</v>
      </c>
      <c r="H163" s="122" t="s">
        <v>162</v>
      </c>
      <c r="I163" s="25">
        <v>28066489.5</v>
      </c>
      <c r="J163" s="26">
        <f aca="true" t="shared" si="10" ref="J163:J169">(I163*0.0675)+I163</f>
        <v>29960977.54125</v>
      </c>
      <c r="K163" s="27">
        <v>6337628.2</v>
      </c>
      <c r="L163" s="28">
        <f aca="true" t="shared" si="11" ref="L163:L169">(J163-K163)*E163</f>
        <v>23623349.341250002</v>
      </c>
    </row>
    <row r="164" spans="2:12" s="14" customFormat="1" ht="12.75">
      <c r="B164" s="352">
        <v>928</v>
      </c>
      <c r="C164" s="124" t="s">
        <v>310</v>
      </c>
      <c r="D164" s="65" t="s">
        <v>17</v>
      </c>
      <c r="E164" s="15">
        <v>1</v>
      </c>
      <c r="F164" s="122">
        <v>2008</v>
      </c>
      <c r="G164" s="122">
        <v>280</v>
      </c>
      <c r="H164" s="122" t="s">
        <v>163</v>
      </c>
      <c r="I164" s="25">
        <v>28066489.5</v>
      </c>
      <c r="J164" s="26">
        <f t="shared" si="10"/>
        <v>29960977.54125</v>
      </c>
      <c r="K164" s="27">
        <v>6337628.2</v>
      </c>
      <c r="L164" s="28">
        <f t="shared" si="11"/>
        <v>23623349.341250002</v>
      </c>
    </row>
    <row r="165" spans="2:12" s="14" customFormat="1" ht="12.75">
      <c r="B165" s="352">
        <v>928</v>
      </c>
      <c r="C165" s="124" t="s">
        <v>310</v>
      </c>
      <c r="D165" s="69" t="s">
        <v>118</v>
      </c>
      <c r="E165" s="15">
        <v>1</v>
      </c>
      <c r="F165" s="122">
        <v>2011</v>
      </c>
      <c r="G165" s="122">
        <v>398</v>
      </c>
      <c r="H165" s="122" t="s">
        <v>164</v>
      </c>
      <c r="I165" s="25">
        <v>53532625</v>
      </c>
      <c r="J165" s="26">
        <f t="shared" si="10"/>
        <v>57146077.1875</v>
      </c>
      <c r="K165" s="27">
        <v>4651488.1</v>
      </c>
      <c r="L165" s="28">
        <f t="shared" si="11"/>
        <v>52494589.0875</v>
      </c>
    </row>
    <row r="166" spans="2:12" s="14" customFormat="1" ht="12.75">
      <c r="B166" s="352">
        <v>928</v>
      </c>
      <c r="C166" s="124" t="s">
        <v>311</v>
      </c>
      <c r="D166" s="65" t="s">
        <v>17</v>
      </c>
      <c r="E166" s="15">
        <v>1</v>
      </c>
      <c r="F166" s="122">
        <v>2009</v>
      </c>
      <c r="G166" s="122" t="s">
        <v>165</v>
      </c>
      <c r="H166" s="122" t="s">
        <v>166</v>
      </c>
      <c r="I166" s="25">
        <v>28066489.5</v>
      </c>
      <c r="J166" s="26">
        <f t="shared" si="10"/>
        <v>29960977.54125</v>
      </c>
      <c r="K166" s="27">
        <v>6337628.2</v>
      </c>
      <c r="L166" s="28">
        <f t="shared" si="11"/>
        <v>23623349.341250002</v>
      </c>
    </row>
    <row r="167" spans="2:12" s="14" customFormat="1" ht="12.75">
      <c r="B167" s="352">
        <v>928</v>
      </c>
      <c r="C167" s="124" t="s">
        <v>312</v>
      </c>
      <c r="D167" s="65" t="s">
        <v>17</v>
      </c>
      <c r="E167" s="15">
        <v>1</v>
      </c>
      <c r="F167" s="122">
        <v>2009</v>
      </c>
      <c r="G167" s="122" t="s">
        <v>167</v>
      </c>
      <c r="H167" s="122" t="s">
        <v>168</v>
      </c>
      <c r="I167" s="25">
        <v>28066489.5</v>
      </c>
      <c r="J167" s="26">
        <f t="shared" si="10"/>
        <v>29960977.54125</v>
      </c>
      <c r="K167" s="27">
        <v>6337628.2</v>
      </c>
      <c r="L167" s="28">
        <f t="shared" si="11"/>
        <v>23623349.341250002</v>
      </c>
    </row>
    <row r="168" spans="2:12" s="14" customFormat="1" ht="12.75">
      <c r="B168" s="352">
        <v>928</v>
      </c>
      <c r="C168" s="124" t="s">
        <v>312</v>
      </c>
      <c r="D168" s="65" t="s">
        <v>17</v>
      </c>
      <c r="E168" s="15">
        <v>1</v>
      </c>
      <c r="F168" s="122">
        <v>2007</v>
      </c>
      <c r="G168" s="122" t="s">
        <v>169</v>
      </c>
      <c r="H168" s="122" t="s">
        <v>170</v>
      </c>
      <c r="I168" s="25">
        <v>28066489.5</v>
      </c>
      <c r="J168" s="26">
        <f t="shared" si="10"/>
        <v>29960977.54125</v>
      </c>
      <c r="K168" s="27">
        <v>6337628.2</v>
      </c>
      <c r="L168" s="28">
        <f t="shared" si="11"/>
        <v>23623349.341250002</v>
      </c>
    </row>
    <row r="169" spans="2:12" s="14" customFormat="1" ht="12.75">
      <c r="B169" s="352">
        <v>928</v>
      </c>
      <c r="C169" s="124" t="s">
        <v>312</v>
      </c>
      <c r="D169" s="65" t="s">
        <v>12</v>
      </c>
      <c r="E169" s="15">
        <v>1</v>
      </c>
      <c r="F169" s="122">
        <v>2009</v>
      </c>
      <c r="G169" s="122" t="s">
        <v>171</v>
      </c>
      <c r="H169" s="122">
        <v>773218</v>
      </c>
      <c r="I169" s="25">
        <v>13668600</v>
      </c>
      <c r="J169" s="26">
        <f t="shared" si="10"/>
        <v>14591230.5</v>
      </c>
      <c r="K169" s="27">
        <v>3994239.77</v>
      </c>
      <c r="L169" s="28">
        <f t="shared" si="11"/>
        <v>10596990.73</v>
      </c>
    </row>
    <row r="170" spans="2:12" s="14" customFormat="1" ht="12.75">
      <c r="B170" s="352">
        <v>928</v>
      </c>
      <c r="C170" s="30" t="s">
        <v>172</v>
      </c>
      <c r="D170" s="31"/>
      <c r="E170" s="36">
        <f>SUM(E171:E183)</f>
        <v>13</v>
      </c>
      <c r="F170" s="36"/>
      <c r="G170" s="36"/>
      <c r="H170" s="36"/>
      <c r="I170" s="33"/>
      <c r="J170" s="33"/>
      <c r="K170" s="32"/>
      <c r="L170" s="34">
        <f>SUM(L171:L183)</f>
        <v>473642249.50249994</v>
      </c>
    </row>
    <row r="171" spans="2:12" s="14" customFormat="1" ht="12.75">
      <c r="B171" s="352">
        <v>928</v>
      </c>
      <c r="C171" s="121" t="s">
        <v>173</v>
      </c>
      <c r="D171" s="65" t="s">
        <v>17</v>
      </c>
      <c r="E171" s="15">
        <v>1</v>
      </c>
      <c r="F171" s="122">
        <v>2008</v>
      </c>
      <c r="G171" s="122">
        <v>21</v>
      </c>
      <c r="H171" s="122" t="s">
        <v>174</v>
      </c>
      <c r="I171" s="25">
        <v>28066489.5</v>
      </c>
      <c r="J171" s="26">
        <f aca="true" t="shared" si="12" ref="J171:J183">(I171*0.0675)+I171</f>
        <v>29960977.54125</v>
      </c>
      <c r="K171" s="27">
        <v>6337628.2</v>
      </c>
      <c r="L171" s="28">
        <f aca="true" t="shared" si="13" ref="L171:L183">(J171-K171)*E171</f>
        <v>23623349.341250002</v>
      </c>
    </row>
    <row r="172" spans="2:12" s="14" customFormat="1" ht="12.75">
      <c r="B172" s="352">
        <v>928</v>
      </c>
      <c r="C172" s="121" t="s">
        <v>173</v>
      </c>
      <c r="D172" s="69" t="s">
        <v>118</v>
      </c>
      <c r="E172" s="15">
        <v>1</v>
      </c>
      <c r="F172" s="122">
        <v>2008</v>
      </c>
      <c r="G172" s="122">
        <v>25</v>
      </c>
      <c r="H172" s="122" t="s">
        <v>175</v>
      </c>
      <c r="I172" s="25">
        <v>53532625</v>
      </c>
      <c r="J172" s="26">
        <f t="shared" si="12"/>
        <v>57146077.1875</v>
      </c>
      <c r="K172" s="27">
        <v>4651488.1</v>
      </c>
      <c r="L172" s="28">
        <f t="shared" si="13"/>
        <v>52494589.0875</v>
      </c>
    </row>
    <row r="173" spans="2:12" s="14" customFormat="1" ht="12.75">
      <c r="B173" s="352">
        <v>928</v>
      </c>
      <c r="C173" s="121" t="s">
        <v>173</v>
      </c>
      <c r="D173" s="69" t="s">
        <v>118</v>
      </c>
      <c r="E173" s="15">
        <v>1</v>
      </c>
      <c r="F173" s="122">
        <v>2008</v>
      </c>
      <c r="G173" s="122">
        <v>360</v>
      </c>
      <c r="H173" s="122" t="s">
        <v>176</v>
      </c>
      <c r="I173" s="25">
        <v>53532625</v>
      </c>
      <c r="J173" s="26">
        <f t="shared" si="12"/>
        <v>57146077.1875</v>
      </c>
      <c r="K173" s="27">
        <v>4651488.1</v>
      </c>
      <c r="L173" s="28">
        <f t="shared" si="13"/>
        <v>52494589.0875</v>
      </c>
    </row>
    <row r="174" spans="2:12" s="14" customFormat="1" ht="12.75">
      <c r="B174" s="352">
        <v>928</v>
      </c>
      <c r="C174" s="121" t="s">
        <v>177</v>
      </c>
      <c r="D174" s="69" t="s">
        <v>12</v>
      </c>
      <c r="E174" s="15">
        <v>1</v>
      </c>
      <c r="F174" s="122">
        <v>2009</v>
      </c>
      <c r="G174" s="122">
        <v>436</v>
      </c>
      <c r="H174" s="122">
        <v>792832</v>
      </c>
      <c r="I174" s="25">
        <v>13668600</v>
      </c>
      <c r="J174" s="26">
        <f t="shared" si="12"/>
        <v>14591230.5</v>
      </c>
      <c r="K174" s="27">
        <v>3994239.77</v>
      </c>
      <c r="L174" s="28">
        <f t="shared" si="13"/>
        <v>10596990.73</v>
      </c>
    </row>
    <row r="175" spans="2:12" s="14" customFormat="1" ht="12.75">
      <c r="B175" s="352">
        <v>928</v>
      </c>
      <c r="C175" s="121" t="s">
        <v>306</v>
      </c>
      <c r="D175" s="65" t="s">
        <v>17</v>
      </c>
      <c r="E175" s="15">
        <v>1</v>
      </c>
      <c r="F175" s="122">
        <v>2008</v>
      </c>
      <c r="G175" s="122">
        <v>273</v>
      </c>
      <c r="H175" s="122" t="s">
        <v>178</v>
      </c>
      <c r="I175" s="25">
        <v>28066489.5</v>
      </c>
      <c r="J175" s="26">
        <f t="shared" si="12"/>
        <v>29960977.54125</v>
      </c>
      <c r="K175" s="27">
        <v>6337628.2</v>
      </c>
      <c r="L175" s="28">
        <f t="shared" si="13"/>
        <v>23623349.341250002</v>
      </c>
    </row>
    <row r="176" spans="2:12" s="14" customFormat="1" ht="12.75">
      <c r="B176" s="352">
        <v>928</v>
      </c>
      <c r="C176" s="121" t="s">
        <v>306</v>
      </c>
      <c r="D176" s="69" t="s">
        <v>118</v>
      </c>
      <c r="E176" s="15">
        <v>1</v>
      </c>
      <c r="F176" s="122">
        <v>2011</v>
      </c>
      <c r="G176" s="122">
        <v>386</v>
      </c>
      <c r="H176" s="122" t="s">
        <v>179</v>
      </c>
      <c r="I176" s="25">
        <v>53532625</v>
      </c>
      <c r="J176" s="26">
        <f t="shared" si="12"/>
        <v>57146077.1875</v>
      </c>
      <c r="K176" s="27">
        <v>4651488.1</v>
      </c>
      <c r="L176" s="28">
        <f t="shared" si="13"/>
        <v>52494589.0875</v>
      </c>
    </row>
    <row r="177" spans="2:12" s="125" customFormat="1" ht="12.75">
      <c r="B177" s="352">
        <v>928</v>
      </c>
      <c r="C177" s="121" t="s">
        <v>307</v>
      </c>
      <c r="D177" s="65" t="s">
        <v>17</v>
      </c>
      <c r="E177" s="15">
        <v>1</v>
      </c>
      <c r="F177" s="122">
        <v>2005</v>
      </c>
      <c r="G177" s="122" t="s">
        <v>180</v>
      </c>
      <c r="H177" s="122" t="s">
        <v>181</v>
      </c>
      <c r="I177" s="25">
        <v>28066489.5</v>
      </c>
      <c r="J177" s="26">
        <f t="shared" si="12"/>
        <v>29960977.54125</v>
      </c>
      <c r="K177" s="27">
        <v>0</v>
      </c>
      <c r="L177" s="28">
        <f t="shared" si="13"/>
        <v>29960977.54125</v>
      </c>
    </row>
    <row r="178" spans="2:12" s="14" customFormat="1" ht="12.75">
      <c r="B178" s="352">
        <v>928</v>
      </c>
      <c r="C178" s="121" t="s">
        <v>308</v>
      </c>
      <c r="D178" s="69" t="s">
        <v>118</v>
      </c>
      <c r="E178" s="15">
        <v>1</v>
      </c>
      <c r="F178" s="122">
        <v>2011</v>
      </c>
      <c r="G178" s="122">
        <v>396</v>
      </c>
      <c r="H178" s="122" t="s">
        <v>182</v>
      </c>
      <c r="I178" s="25">
        <v>53532625</v>
      </c>
      <c r="J178" s="26">
        <f t="shared" si="12"/>
        <v>57146077.1875</v>
      </c>
      <c r="K178" s="27">
        <v>4651488.1</v>
      </c>
      <c r="L178" s="28">
        <f t="shared" si="13"/>
        <v>52494589.0875</v>
      </c>
    </row>
    <row r="179" spans="2:12" s="14" customFormat="1" ht="12.75">
      <c r="B179" s="352">
        <v>928</v>
      </c>
      <c r="C179" s="121" t="s">
        <v>309</v>
      </c>
      <c r="D179" s="65" t="s">
        <v>17</v>
      </c>
      <c r="E179" s="15">
        <v>1</v>
      </c>
      <c r="F179" s="122">
        <v>2008</v>
      </c>
      <c r="G179" s="122">
        <v>287</v>
      </c>
      <c r="H179" s="122" t="s">
        <v>183</v>
      </c>
      <c r="I179" s="25">
        <v>28066489.5</v>
      </c>
      <c r="J179" s="26">
        <f t="shared" si="12"/>
        <v>29960977.54125</v>
      </c>
      <c r="K179" s="27">
        <v>6337628.2</v>
      </c>
      <c r="L179" s="28">
        <f t="shared" si="13"/>
        <v>23623349.341250002</v>
      </c>
    </row>
    <row r="180" spans="2:12" s="14" customFormat="1" ht="12.75">
      <c r="B180" s="352">
        <v>928</v>
      </c>
      <c r="C180" s="121" t="s">
        <v>309</v>
      </c>
      <c r="D180" s="69" t="s">
        <v>118</v>
      </c>
      <c r="E180" s="15">
        <v>1</v>
      </c>
      <c r="F180" s="122">
        <v>2011</v>
      </c>
      <c r="G180" s="122">
        <v>387</v>
      </c>
      <c r="H180" s="122" t="s">
        <v>184</v>
      </c>
      <c r="I180" s="25">
        <v>53532625</v>
      </c>
      <c r="J180" s="26">
        <f t="shared" si="12"/>
        <v>57146077.1875</v>
      </c>
      <c r="K180" s="27">
        <v>4651488.1</v>
      </c>
      <c r="L180" s="28">
        <f t="shared" si="13"/>
        <v>52494589.0875</v>
      </c>
    </row>
    <row r="181" spans="2:12" s="14" customFormat="1" ht="12.75">
      <c r="B181" s="352">
        <v>928</v>
      </c>
      <c r="C181" s="121" t="s">
        <v>185</v>
      </c>
      <c r="D181" s="65" t="s">
        <v>17</v>
      </c>
      <c r="E181" s="15">
        <v>1</v>
      </c>
      <c r="F181" s="122">
        <v>2008</v>
      </c>
      <c r="G181" s="122">
        <v>298</v>
      </c>
      <c r="H181" s="122" t="s">
        <v>186</v>
      </c>
      <c r="I181" s="25">
        <v>28066489.5</v>
      </c>
      <c r="J181" s="26">
        <f t="shared" si="12"/>
        <v>29960977.54125</v>
      </c>
      <c r="K181" s="27">
        <v>6337628.2</v>
      </c>
      <c r="L181" s="28">
        <f t="shared" si="13"/>
        <v>23623349.341250002</v>
      </c>
    </row>
    <row r="182" spans="2:12" s="14" customFormat="1" ht="12.75">
      <c r="B182" s="352">
        <v>928</v>
      </c>
      <c r="C182" s="121" t="s">
        <v>187</v>
      </c>
      <c r="D182" s="65" t="s">
        <v>17</v>
      </c>
      <c r="E182" s="15">
        <v>1</v>
      </c>
      <c r="F182" s="122">
        <v>2008</v>
      </c>
      <c r="G182" s="122">
        <v>39</v>
      </c>
      <c r="H182" s="122" t="s">
        <v>188</v>
      </c>
      <c r="I182" s="25">
        <v>28066489.5</v>
      </c>
      <c r="J182" s="26">
        <f t="shared" si="12"/>
        <v>29960977.54125</v>
      </c>
      <c r="K182" s="27">
        <v>6337628.2</v>
      </c>
      <c r="L182" s="28">
        <f t="shared" si="13"/>
        <v>23623349.341250002</v>
      </c>
    </row>
    <row r="183" spans="2:12" s="14" customFormat="1" ht="12.75">
      <c r="B183" s="352">
        <v>928</v>
      </c>
      <c r="C183" s="121" t="s">
        <v>187</v>
      </c>
      <c r="D183" s="69" t="s">
        <v>118</v>
      </c>
      <c r="E183" s="15">
        <v>1</v>
      </c>
      <c r="F183" s="122">
        <v>2008</v>
      </c>
      <c r="G183" s="122">
        <v>362</v>
      </c>
      <c r="H183" s="122" t="s">
        <v>189</v>
      </c>
      <c r="I183" s="25">
        <v>53532625</v>
      </c>
      <c r="J183" s="26">
        <f t="shared" si="12"/>
        <v>57146077.1875</v>
      </c>
      <c r="K183" s="27">
        <v>4651488.1</v>
      </c>
      <c r="L183" s="28">
        <f t="shared" si="13"/>
        <v>52494589.0875</v>
      </c>
    </row>
    <row r="184" spans="2:12" s="14" customFormat="1" ht="12.75">
      <c r="B184" s="352">
        <v>928</v>
      </c>
      <c r="C184" s="30" t="s">
        <v>190</v>
      </c>
      <c r="D184" s="31"/>
      <c r="E184" s="36">
        <f>SUM(E185:E190)</f>
        <v>6</v>
      </c>
      <c r="F184" s="36"/>
      <c r="G184" s="36"/>
      <c r="H184" s="36"/>
      <c r="I184" s="33"/>
      <c r="J184" s="33"/>
      <c r="K184" s="32"/>
      <c r="L184" s="34">
        <f>SUM(L185:L190)</f>
        <v>186456216.92875</v>
      </c>
    </row>
    <row r="185" spans="2:12" s="14" customFormat="1" ht="12.75">
      <c r="B185" s="352">
        <v>928</v>
      </c>
      <c r="C185" s="121" t="s">
        <v>191</v>
      </c>
      <c r="D185" s="65" t="s">
        <v>17</v>
      </c>
      <c r="E185" s="15">
        <v>1</v>
      </c>
      <c r="F185" s="122">
        <v>2008</v>
      </c>
      <c r="G185" s="122">
        <v>239</v>
      </c>
      <c r="H185" s="122" t="s">
        <v>192</v>
      </c>
      <c r="I185" s="25">
        <v>28066489.5</v>
      </c>
      <c r="J185" s="26">
        <f aca="true" t="shared" si="14" ref="J185:J190">(I185*0.0675)+I185</f>
        <v>29960977.54125</v>
      </c>
      <c r="K185" s="27">
        <v>6337628.2</v>
      </c>
      <c r="L185" s="28">
        <f aca="true" t="shared" si="15" ref="L185:L190">(J185-K185)*E185</f>
        <v>23623349.341250002</v>
      </c>
    </row>
    <row r="186" spans="2:12" s="14" customFormat="1" ht="12.75">
      <c r="B186" s="352">
        <v>928</v>
      </c>
      <c r="C186" s="121" t="s">
        <v>193</v>
      </c>
      <c r="D186" s="65" t="s">
        <v>17</v>
      </c>
      <c r="E186" s="15">
        <v>1</v>
      </c>
      <c r="F186" s="122">
        <v>2007</v>
      </c>
      <c r="G186" s="122">
        <v>134</v>
      </c>
      <c r="H186" s="122" t="s">
        <v>194</v>
      </c>
      <c r="I186" s="25">
        <v>28066489.5</v>
      </c>
      <c r="J186" s="26">
        <f t="shared" si="14"/>
        <v>29960977.54125</v>
      </c>
      <c r="K186" s="27">
        <v>6337628.2</v>
      </c>
      <c r="L186" s="28">
        <f t="shared" si="15"/>
        <v>23623349.341250002</v>
      </c>
    </row>
    <row r="187" spans="2:12" s="14" customFormat="1" ht="12.75">
      <c r="B187" s="352">
        <v>928</v>
      </c>
      <c r="C187" s="121" t="s">
        <v>193</v>
      </c>
      <c r="D187" s="69" t="s">
        <v>118</v>
      </c>
      <c r="E187" s="15">
        <v>1</v>
      </c>
      <c r="F187" s="122">
        <v>2007</v>
      </c>
      <c r="G187" s="122">
        <v>136</v>
      </c>
      <c r="H187" s="122" t="s">
        <v>195</v>
      </c>
      <c r="I187" s="25">
        <v>53532625</v>
      </c>
      <c r="J187" s="26">
        <f t="shared" si="14"/>
        <v>57146077.1875</v>
      </c>
      <c r="K187" s="27">
        <v>4651488.1</v>
      </c>
      <c r="L187" s="28">
        <f t="shared" si="15"/>
        <v>52494589.0875</v>
      </c>
    </row>
    <row r="188" spans="2:12" s="14" customFormat="1" ht="12.75">
      <c r="B188" s="352">
        <v>928</v>
      </c>
      <c r="C188" s="121" t="s">
        <v>193</v>
      </c>
      <c r="D188" s="65" t="s">
        <v>17</v>
      </c>
      <c r="E188" s="15">
        <v>1</v>
      </c>
      <c r="F188" s="122">
        <v>2008</v>
      </c>
      <c r="G188" s="122">
        <v>300</v>
      </c>
      <c r="H188" s="122" t="s">
        <v>196</v>
      </c>
      <c r="I188" s="25">
        <v>28066489.5</v>
      </c>
      <c r="J188" s="26">
        <f t="shared" si="14"/>
        <v>29960977.54125</v>
      </c>
      <c r="K188" s="27">
        <v>6337628.2</v>
      </c>
      <c r="L188" s="28">
        <f t="shared" si="15"/>
        <v>23623349.341250002</v>
      </c>
    </row>
    <row r="189" spans="2:12" s="14" customFormat="1" ht="12.75">
      <c r="B189" s="352">
        <v>928</v>
      </c>
      <c r="C189" s="121" t="s">
        <v>315</v>
      </c>
      <c r="D189" s="69" t="s">
        <v>118</v>
      </c>
      <c r="E189" s="15">
        <v>1</v>
      </c>
      <c r="F189" s="122">
        <v>2011</v>
      </c>
      <c r="G189" s="122">
        <v>388</v>
      </c>
      <c r="H189" s="122" t="s">
        <v>197</v>
      </c>
      <c r="I189" s="25">
        <v>53532625</v>
      </c>
      <c r="J189" s="26">
        <f t="shared" si="14"/>
        <v>57146077.1875</v>
      </c>
      <c r="K189" s="27">
        <v>4651488.1</v>
      </c>
      <c r="L189" s="28">
        <f t="shared" si="15"/>
        <v>52494589.0875</v>
      </c>
    </row>
    <row r="190" spans="2:12" s="14" customFormat="1" ht="12.75">
      <c r="B190" s="352">
        <v>928</v>
      </c>
      <c r="C190" s="121" t="s">
        <v>198</v>
      </c>
      <c r="D190" s="69" t="s">
        <v>12</v>
      </c>
      <c r="E190" s="15">
        <v>1</v>
      </c>
      <c r="F190" s="122">
        <v>2009</v>
      </c>
      <c r="G190" s="122" t="s">
        <v>199</v>
      </c>
      <c r="H190" s="122">
        <v>801527</v>
      </c>
      <c r="I190" s="25">
        <v>13668600</v>
      </c>
      <c r="J190" s="26">
        <f t="shared" si="14"/>
        <v>14591230.5</v>
      </c>
      <c r="K190" s="27">
        <v>3994239.77</v>
      </c>
      <c r="L190" s="28">
        <f t="shared" si="15"/>
        <v>10596990.73</v>
      </c>
    </row>
    <row r="191" spans="2:12" s="14" customFormat="1" ht="12.75">
      <c r="B191" s="352">
        <v>928</v>
      </c>
      <c r="C191" s="30" t="s">
        <v>200</v>
      </c>
      <c r="D191" s="31"/>
      <c r="E191" s="36">
        <f>SUM(E192:E214)</f>
        <v>23</v>
      </c>
      <c r="F191" s="36"/>
      <c r="G191" s="36"/>
      <c r="H191" s="36"/>
      <c r="I191" s="33"/>
      <c r="J191" s="33"/>
      <c r="K191" s="32"/>
      <c r="L191" s="34">
        <f>SUM(L192:L214)</f>
        <v>276244912.69494987</v>
      </c>
    </row>
    <row r="192" spans="2:12" s="14" customFormat="1" ht="12.75">
      <c r="B192" s="352">
        <v>928</v>
      </c>
      <c r="C192" s="121" t="s">
        <v>201</v>
      </c>
      <c r="D192" s="69" t="s">
        <v>12</v>
      </c>
      <c r="E192" s="15">
        <v>1</v>
      </c>
      <c r="F192" s="91">
        <v>2011</v>
      </c>
      <c r="G192" s="15">
        <v>570</v>
      </c>
      <c r="H192" s="123" t="s">
        <v>202</v>
      </c>
      <c r="I192" s="25">
        <v>13668600</v>
      </c>
      <c r="J192" s="26">
        <f aca="true" t="shared" si="16" ref="J192:J214">(I192*0.0675)+I192</f>
        <v>14591230.5</v>
      </c>
      <c r="K192" s="27">
        <v>3994239.77</v>
      </c>
      <c r="L192" s="28">
        <f aca="true" t="shared" si="17" ref="L192:L214">(J192-K192)*E192</f>
        <v>10596990.73</v>
      </c>
    </row>
    <row r="193" spans="2:12" s="14" customFormat="1" ht="12.75">
      <c r="B193" s="352">
        <v>928</v>
      </c>
      <c r="C193" s="121" t="s">
        <v>203</v>
      </c>
      <c r="D193" s="69" t="s">
        <v>12</v>
      </c>
      <c r="E193" s="15">
        <v>1</v>
      </c>
      <c r="F193" s="122">
        <v>2011</v>
      </c>
      <c r="G193" s="122">
        <v>146</v>
      </c>
      <c r="H193" s="122">
        <v>885326</v>
      </c>
      <c r="I193" s="25">
        <v>13668600</v>
      </c>
      <c r="J193" s="26">
        <f t="shared" si="16"/>
        <v>14591230.5</v>
      </c>
      <c r="K193" s="27">
        <v>3994239.77</v>
      </c>
      <c r="L193" s="28">
        <f t="shared" si="17"/>
        <v>10596990.73</v>
      </c>
    </row>
    <row r="194" spans="2:12" s="14" customFormat="1" ht="12.75">
      <c r="B194" s="352">
        <v>928</v>
      </c>
      <c r="C194" s="121" t="s">
        <v>203</v>
      </c>
      <c r="D194" s="65" t="s">
        <v>17</v>
      </c>
      <c r="E194" s="15">
        <v>1</v>
      </c>
      <c r="F194" s="122">
        <v>2011</v>
      </c>
      <c r="G194" s="122">
        <v>198</v>
      </c>
      <c r="H194" s="122" t="s">
        <v>204</v>
      </c>
      <c r="I194" s="25">
        <v>28066489.5</v>
      </c>
      <c r="J194" s="26">
        <f t="shared" si="16"/>
        <v>29960977.54125</v>
      </c>
      <c r="K194" s="27">
        <v>6337628.2</v>
      </c>
      <c r="L194" s="28">
        <f t="shared" si="17"/>
        <v>23623349.341250002</v>
      </c>
    </row>
    <row r="195" spans="2:12" s="14" customFormat="1" ht="12.75">
      <c r="B195" s="352">
        <v>928</v>
      </c>
      <c r="C195" s="121" t="s">
        <v>205</v>
      </c>
      <c r="D195" s="74" t="s">
        <v>72</v>
      </c>
      <c r="E195" s="15">
        <v>1</v>
      </c>
      <c r="F195" s="122">
        <v>2011</v>
      </c>
      <c r="G195" s="122">
        <v>3</v>
      </c>
      <c r="H195" s="122" t="s">
        <v>206</v>
      </c>
      <c r="I195" s="25">
        <v>12408423.62</v>
      </c>
      <c r="J195" s="26">
        <f t="shared" si="16"/>
        <v>13245992.21435</v>
      </c>
      <c r="K195" s="27">
        <v>5310000</v>
      </c>
      <c r="L195" s="28">
        <f t="shared" si="17"/>
        <v>7935992.21435</v>
      </c>
    </row>
    <row r="196" spans="2:12" s="14" customFormat="1" ht="12.75">
      <c r="B196" s="352">
        <v>928</v>
      </c>
      <c r="C196" s="121" t="s">
        <v>205</v>
      </c>
      <c r="D196" s="69" t="s">
        <v>12</v>
      </c>
      <c r="E196" s="15">
        <v>1</v>
      </c>
      <c r="F196" s="122">
        <v>2011</v>
      </c>
      <c r="G196" s="122">
        <v>34</v>
      </c>
      <c r="H196" s="122">
        <v>879109</v>
      </c>
      <c r="I196" s="25">
        <v>13668600</v>
      </c>
      <c r="J196" s="26">
        <f t="shared" si="16"/>
        <v>14591230.5</v>
      </c>
      <c r="K196" s="27">
        <v>3994239.77</v>
      </c>
      <c r="L196" s="28">
        <f t="shared" si="17"/>
        <v>10596990.73</v>
      </c>
    </row>
    <row r="197" spans="2:12" s="14" customFormat="1" ht="12.75">
      <c r="B197" s="352">
        <v>928</v>
      </c>
      <c r="C197" s="121" t="s">
        <v>205</v>
      </c>
      <c r="D197" s="69" t="s">
        <v>12</v>
      </c>
      <c r="E197" s="15">
        <v>1</v>
      </c>
      <c r="F197" s="122">
        <v>2011</v>
      </c>
      <c r="G197" s="122">
        <v>50</v>
      </c>
      <c r="H197" s="122">
        <v>887696</v>
      </c>
      <c r="I197" s="25">
        <v>13668600</v>
      </c>
      <c r="J197" s="26">
        <f t="shared" si="16"/>
        <v>14591230.5</v>
      </c>
      <c r="K197" s="27">
        <v>3994239.77</v>
      </c>
      <c r="L197" s="28">
        <f t="shared" si="17"/>
        <v>10596990.73</v>
      </c>
    </row>
    <row r="198" spans="2:12" s="14" customFormat="1" ht="12.75">
      <c r="B198" s="352">
        <v>928</v>
      </c>
      <c r="C198" s="121" t="s">
        <v>205</v>
      </c>
      <c r="D198" s="69" t="s">
        <v>12</v>
      </c>
      <c r="E198" s="15">
        <v>1</v>
      </c>
      <c r="F198" s="122">
        <v>2011</v>
      </c>
      <c r="G198" s="122">
        <v>54</v>
      </c>
      <c r="H198" s="122">
        <v>878941</v>
      </c>
      <c r="I198" s="25">
        <v>13668600</v>
      </c>
      <c r="J198" s="26">
        <f t="shared" si="16"/>
        <v>14591230.5</v>
      </c>
      <c r="K198" s="27">
        <v>3994239.77</v>
      </c>
      <c r="L198" s="28">
        <f t="shared" si="17"/>
        <v>10596990.73</v>
      </c>
    </row>
    <row r="199" spans="2:12" s="14" customFormat="1" ht="12.75">
      <c r="B199" s="352">
        <v>928</v>
      </c>
      <c r="C199" s="121" t="s">
        <v>205</v>
      </c>
      <c r="D199" s="69" t="s">
        <v>12</v>
      </c>
      <c r="E199" s="15">
        <v>1</v>
      </c>
      <c r="F199" s="122">
        <v>2011</v>
      </c>
      <c r="G199" s="122">
        <v>180</v>
      </c>
      <c r="H199" s="122">
        <v>880188</v>
      </c>
      <c r="I199" s="25">
        <v>13668600</v>
      </c>
      <c r="J199" s="26">
        <f t="shared" si="16"/>
        <v>14591230.5</v>
      </c>
      <c r="K199" s="27">
        <v>3994239.77</v>
      </c>
      <c r="L199" s="28">
        <f t="shared" si="17"/>
        <v>10596990.73</v>
      </c>
    </row>
    <row r="200" spans="2:12" s="14" customFormat="1" ht="12.75">
      <c r="B200" s="352">
        <v>928</v>
      </c>
      <c r="C200" s="121" t="s">
        <v>205</v>
      </c>
      <c r="D200" s="69" t="s">
        <v>12</v>
      </c>
      <c r="E200" s="15">
        <v>1</v>
      </c>
      <c r="F200" s="122">
        <v>2011</v>
      </c>
      <c r="G200" s="122">
        <v>183</v>
      </c>
      <c r="H200" s="122">
        <v>880217</v>
      </c>
      <c r="I200" s="25">
        <v>13668600</v>
      </c>
      <c r="J200" s="26">
        <f t="shared" si="16"/>
        <v>14591230.5</v>
      </c>
      <c r="K200" s="27">
        <v>3994239.77</v>
      </c>
      <c r="L200" s="28">
        <f t="shared" si="17"/>
        <v>10596990.73</v>
      </c>
    </row>
    <row r="201" spans="2:12" s="14" customFormat="1" ht="12.75">
      <c r="B201" s="352">
        <v>928</v>
      </c>
      <c r="C201" s="121" t="s">
        <v>205</v>
      </c>
      <c r="D201" s="65" t="s">
        <v>17</v>
      </c>
      <c r="E201" s="15">
        <v>1</v>
      </c>
      <c r="F201" s="122">
        <v>2011</v>
      </c>
      <c r="G201" s="122">
        <v>207</v>
      </c>
      <c r="H201" s="122" t="s">
        <v>207</v>
      </c>
      <c r="I201" s="25">
        <v>28066489.5</v>
      </c>
      <c r="J201" s="26">
        <f t="shared" si="16"/>
        <v>29960977.54125</v>
      </c>
      <c r="K201" s="27">
        <v>6337628.2</v>
      </c>
      <c r="L201" s="28">
        <f t="shared" si="17"/>
        <v>23623349.341250002</v>
      </c>
    </row>
    <row r="202" spans="2:12" s="14" customFormat="1" ht="12.75">
      <c r="B202" s="352">
        <v>928</v>
      </c>
      <c r="C202" s="121" t="s">
        <v>205</v>
      </c>
      <c r="D202" s="65" t="s">
        <v>17</v>
      </c>
      <c r="E202" s="15">
        <v>1</v>
      </c>
      <c r="F202" s="122">
        <v>2011</v>
      </c>
      <c r="G202" s="122">
        <v>210</v>
      </c>
      <c r="H202" s="122" t="s">
        <v>208</v>
      </c>
      <c r="I202" s="25">
        <v>28066489.5</v>
      </c>
      <c r="J202" s="26">
        <f t="shared" si="16"/>
        <v>29960977.54125</v>
      </c>
      <c r="K202" s="27">
        <v>6337628.2</v>
      </c>
      <c r="L202" s="28">
        <f t="shared" si="17"/>
        <v>23623349.341250002</v>
      </c>
    </row>
    <row r="203" spans="2:12" s="14" customFormat="1" ht="12.75">
      <c r="B203" s="352">
        <v>928</v>
      </c>
      <c r="C203" s="121" t="s">
        <v>205</v>
      </c>
      <c r="D203" s="69" t="s">
        <v>12</v>
      </c>
      <c r="E203" s="15">
        <v>1</v>
      </c>
      <c r="F203" s="122">
        <v>2011</v>
      </c>
      <c r="G203" s="122">
        <v>216</v>
      </c>
      <c r="H203" s="122">
        <v>878940</v>
      </c>
      <c r="I203" s="25">
        <v>13668600</v>
      </c>
      <c r="J203" s="26">
        <f t="shared" si="16"/>
        <v>14591230.5</v>
      </c>
      <c r="K203" s="27">
        <v>3994239.77</v>
      </c>
      <c r="L203" s="28">
        <f t="shared" si="17"/>
        <v>10596990.73</v>
      </c>
    </row>
    <row r="204" spans="2:12" s="14" customFormat="1" ht="12.75">
      <c r="B204" s="352">
        <v>928</v>
      </c>
      <c r="C204" s="121" t="s">
        <v>205</v>
      </c>
      <c r="D204" s="69" t="s">
        <v>12</v>
      </c>
      <c r="E204" s="15">
        <v>1</v>
      </c>
      <c r="F204" s="122">
        <v>2011</v>
      </c>
      <c r="G204" s="122">
        <v>288</v>
      </c>
      <c r="H204" s="122">
        <v>878938</v>
      </c>
      <c r="I204" s="25">
        <v>13668600</v>
      </c>
      <c r="J204" s="26">
        <f t="shared" si="16"/>
        <v>14591230.5</v>
      </c>
      <c r="K204" s="27">
        <v>3994239.77</v>
      </c>
      <c r="L204" s="28">
        <f t="shared" si="17"/>
        <v>10596990.73</v>
      </c>
    </row>
    <row r="205" spans="2:12" s="14" customFormat="1" ht="12.75">
      <c r="B205" s="352">
        <v>928</v>
      </c>
      <c r="C205" s="121" t="s">
        <v>205</v>
      </c>
      <c r="D205" s="69" t="s">
        <v>12</v>
      </c>
      <c r="E205" s="15">
        <v>1</v>
      </c>
      <c r="F205" s="122">
        <v>2011</v>
      </c>
      <c r="G205" s="122">
        <v>323</v>
      </c>
      <c r="H205" s="122">
        <v>878939</v>
      </c>
      <c r="I205" s="25">
        <v>13668600</v>
      </c>
      <c r="J205" s="26">
        <f t="shared" si="16"/>
        <v>14591230.5</v>
      </c>
      <c r="K205" s="27">
        <v>3994239.77</v>
      </c>
      <c r="L205" s="28">
        <f t="shared" si="17"/>
        <v>10596990.73</v>
      </c>
    </row>
    <row r="206" spans="2:12" s="14" customFormat="1" ht="12.75">
      <c r="B206" s="352">
        <v>928</v>
      </c>
      <c r="C206" s="121" t="s">
        <v>205</v>
      </c>
      <c r="D206" s="69" t="s">
        <v>12</v>
      </c>
      <c r="E206" s="15">
        <v>1</v>
      </c>
      <c r="F206" s="122">
        <v>2011</v>
      </c>
      <c r="G206" s="122">
        <v>551</v>
      </c>
      <c r="H206" s="122">
        <v>878864</v>
      </c>
      <c r="I206" s="25">
        <v>13668600</v>
      </c>
      <c r="J206" s="26">
        <f t="shared" si="16"/>
        <v>14591230.5</v>
      </c>
      <c r="K206" s="27">
        <v>3994239.77</v>
      </c>
      <c r="L206" s="28">
        <f t="shared" si="17"/>
        <v>10596990.73</v>
      </c>
    </row>
    <row r="207" spans="2:12" s="14" customFormat="1" ht="12.75">
      <c r="B207" s="352">
        <v>928</v>
      </c>
      <c r="C207" s="121" t="s">
        <v>205</v>
      </c>
      <c r="D207" s="69" t="s">
        <v>12</v>
      </c>
      <c r="E207" s="15">
        <v>1</v>
      </c>
      <c r="F207" s="122">
        <v>2011</v>
      </c>
      <c r="G207" s="122">
        <v>568</v>
      </c>
      <c r="H207" s="122">
        <v>878888</v>
      </c>
      <c r="I207" s="25">
        <v>13668600</v>
      </c>
      <c r="J207" s="26">
        <f t="shared" si="16"/>
        <v>14591230.5</v>
      </c>
      <c r="K207" s="27">
        <v>3994239.77</v>
      </c>
      <c r="L207" s="28">
        <f t="shared" si="17"/>
        <v>10596990.73</v>
      </c>
    </row>
    <row r="208" spans="2:12" s="14" customFormat="1" ht="12.75">
      <c r="B208" s="352">
        <v>928</v>
      </c>
      <c r="C208" s="121" t="s">
        <v>205</v>
      </c>
      <c r="D208" s="69" t="s">
        <v>12</v>
      </c>
      <c r="E208" s="15">
        <v>1</v>
      </c>
      <c r="F208" s="122">
        <v>2011</v>
      </c>
      <c r="G208" s="122">
        <v>569</v>
      </c>
      <c r="H208" s="122">
        <v>881379</v>
      </c>
      <c r="I208" s="25">
        <v>13668600</v>
      </c>
      <c r="J208" s="26">
        <f t="shared" si="16"/>
        <v>14591230.5</v>
      </c>
      <c r="K208" s="27">
        <v>3994239.77</v>
      </c>
      <c r="L208" s="28">
        <f t="shared" si="17"/>
        <v>10596990.73</v>
      </c>
    </row>
    <row r="209" spans="2:12" s="14" customFormat="1" ht="12.75">
      <c r="B209" s="352">
        <v>928</v>
      </c>
      <c r="C209" s="121" t="s">
        <v>205</v>
      </c>
      <c r="D209" s="74" t="s">
        <v>72</v>
      </c>
      <c r="E209" s="15">
        <v>1</v>
      </c>
      <c r="F209" s="122">
        <v>2011</v>
      </c>
      <c r="G209" s="122">
        <v>571</v>
      </c>
      <c r="H209" s="122" t="s">
        <v>209</v>
      </c>
      <c r="I209" s="25">
        <v>12408423.62</v>
      </c>
      <c r="J209" s="26">
        <f t="shared" si="16"/>
        <v>13245992.21435</v>
      </c>
      <c r="K209" s="27">
        <v>5310000</v>
      </c>
      <c r="L209" s="28">
        <f t="shared" si="17"/>
        <v>7935992.21435</v>
      </c>
    </row>
    <row r="210" spans="2:12" s="14" customFormat="1" ht="12.75">
      <c r="B210" s="352">
        <v>928</v>
      </c>
      <c r="C210" s="121" t="s">
        <v>205</v>
      </c>
      <c r="D210" s="69" t="s">
        <v>12</v>
      </c>
      <c r="E210" s="15">
        <v>1</v>
      </c>
      <c r="F210" s="122">
        <v>2011</v>
      </c>
      <c r="G210" s="122">
        <v>572</v>
      </c>
      <c r="H210" s="122">
        <v>881396</v>
      </c>
      <c r="I210" s="25">
        <v>13668600</v>
      </c>
      <c r="J210" s="26">
        <f t="shared" si="16"/>
        <v>14591230.5</v>
      </c>
      <c r="K210" s="27">
        <v>3994239.77</v>
      </c>
      <c r="L210" s="28">
        <f t="shared" si="17"/>
        <v>10596990.73</v>
      </c>
    </row>
    <row r="211" spans="2:12" s="14" customFormat="1" ht="12.75">
      <c r="B211" s="352">
        <v>928</v>
      </c>
      <c r="C211" s="121" t="s">
        <v>200</v>
      </c>
      <c r="D211" s="69" t="s">
        <v>12</v>
      </c>
      <c r="E211" s="15">
        <v>1</v>
      </c>
      <c r="F211" s="122">
        <v>2011</v>
      </c>
      <c r="G211" s="122">
        <v>439</v>
      </c>
      <c r="H211" s="122">
        <v>881374</v>
      </c>
      <c r="I211" s="25">
        <v>13668600</v>
      </c>
      <c r="J211" s="26">
        <f t="shared" si="16"/>
        <v>14591230.5</v>
      </c>
      <c r="K211" s="27">
        <v>3994239.77</v>
      </c>
      <c r="L211" s="28">
        <f t="shared" si="17"/>
        <v>10596990.73</v>
      </c>
    </row>
    <row r="212" spans="2:12" s="14" customFormat="1" ht="12.75">
      <c r="B212" s="352">
        <v>928</v>
      </c>
      <c r="C212" s="121" t="s">
        <v>210</v>
      </c>
      <c r="D212" s="69" t="s">
        <v>12</v>
      </c>
      <c r="E212" s="15">
        <v>1</v>
      </c>
      <c r="F212" s="122">
        <v>2011</v>
      </c>
      <c r="G212" s="122">
        <v>304</v>
      </c>
      <c r="H212" s="122">
        <v>881376</v>
      </c>
      <c r="I212" s="25">
        <v>13668600</v>
      </c>
      <c r="J212" s="26">
        <f t="shared" si="16"/>
        <v>14591230.5</v>
      </c>
      <c r="K212" s="27">
        <v>3994239.77</v>
      </c>
      <c r="L212" s="28">
        <f t="shared" si="17"/>
        <v>10596990.73</v>
      </c>
    </row>
    <row r="213" spans="2:12" s="14" customFormat="1" ht="12.75">
      <c r="B213" s="352">
        <v>928</v>
      </c>
      <c r="C213" s="121" t="s">
        <v>211</v>
      </c>
      <c r="D213" s="126" t="s">
        <v>58</v>
      </c>
      <c r="E213" s="15">
        <v>1</v>
      </c>
      <c r="F213" s="122">
        <v>2008</v>
      </c>
      <c r="G213" s="122">
        <v>16</v>
      </c>
      <c r="H213" s="122">
        <v>734394</v>
      </c>
      <c r="I213" s="25">
        <v>24000000</v>
      </c>
      <c r="J213" s="26">
        <f t="shared" si="16"/>
        <v>25620000</v>
      </c>
      <c r="K213" s="127">
        <v>8575000</v>
      </c>
      <c r="L213" s="28">
        <f t="shared" si="17"/>
        <v>17045000</v>
      </c>
    </row>
    <row r="214" spans="2:12" s="14" customFormat="1" ht="12.75">
      <c r="B214" s="352">
        <v>928</v>
      </c>
      <c r="C214" s="121" t="s">
        <v>212</v>
      </c>
      <c r="D214" s="69" t="s">
        <v>23</v>
      </c>
      <c r="E214" s="15">
        <v>1</v>
      </c>
      <c r="F214" s="122">
        <v>2008</v>
      </c>
      <c r="G214" s="122">
        <v>500</v>
      </c>
      <c r="H214" s="122" t="s">
        <v>213</v>
      </c>
      <c r="I214" s="25">
        <v>2722275</v>
      </c>
      <c r="J214" s="26">
        <f t="shared" si="16"/>
        <v>2906028.5625</v>
      </c>
      <c r="K214" s="127">
        <v>0</v>
      </c>
      <c r="L214" s="28">
        <f t="shared" si="17"/>
        <v>2906028.5625</v>
      </c>
    </row>
    <row r="215" spans="2:12" s="14" customFormat="1" ht="12.75">
      <c r="B215" s="352">
        <v>928</v>
      </c>
      <c r="C215" s="30" t="s">
        <v>214</v>
      </c>
      <c r="D215" s="31"/>
      <c r="E215" s="36">
        <f>SUM(E216:E227)</f>
        <v>12</v>
      </c>
      <c r="F215" s="36"/>
      <c r="G215" s="36"/>
      <c r="H215" s="36"/>
      <c r="I215" s="33"/>
      <c r="J215" s="33"/>
      <c r="K215" s="32"/>
      <c r="L215" s="34">
        <f>SUM(L216:L227)</f>
        <v>164889630.62625003</v>
      </c>
    </row>
    <row r="216" spans="2:12" s="14" customFormat="1" ht="12.75">
      <c r="B216" s="352">
        <v>928</v>
      </c>
      <c r="C216" s="128" t="s">
        <v>215</v>
      </c>
      <c r="D216" s="65" t="s">
        <v>17</v>
      </c>
      <c r="E216" s="21">
        <v>1</v>
      </c>
      <c r="F216" s="21">
        <v>2008</v>
      </c>
      <c r="G216" s="21">
        <v>153</v>
      </c>
      <c r="H216" s="21" t="s">
        <v>216</v>
      </c>
      <c r="I216" s="25">
        <v>28066489.5</v>
      </c>
      <c r="J216" s="26">
        <f aca="true" t="shared" si="18" ref="J216:J227">(I216*0.0675)+I216</f>
        <v>29960977.54125</v>
      </c>
      <c r="K216" s="27">
        <v>6337628.2</v>
      </c>
      <c r="L216" s="28">
        <f aca="true" t="shared" si="19" ref="L216:L227">(J216-K216)*E216</f>
        <v>23623349.341250002</v>
      </c>
    </row>
    <row r="217" spans="2:12" s="14" customFormat="1" ht="12.75">
      <c r="B217" s="352">
        <v>928</v>
      </c>
      <c r="C217" s="128" t="s">
        <v>217</v>
      </c>
      <c r="D217" s="23" t="s">
        <v>12</v>
      </c>
      <c r="E217" s="15">
        <v>1</v>
      </c>
      <c r="F217" s="122">
        <v>2007</v>
      </c>
      <c r="G217" s="122">
        <v>128</v>
      </c>
      <c r="H217" s="122">
        <v>674414</v>
      </c>
      <c r="I217" s="129">
        <v>13668600</v>
      </c>
      <c r="J217" s="26">
        <f t="shared" si="18"/>
        <v>14591230.5</v>
      </c>
      <c r="K217" s="27">
        <v>3994239.77</v>
      </c>
      <c r="L217" s="28">
        <f t="shared" si="19"/>
        <v>10596990.73</v>
      </c>
    </row>
    <row r="218" spans="2:12" s="14" customFormat="1" ht="12.75">
      <c r="B218" s="352">
        <v>928</v>
      </c>
      <c r="C218" s="128" t="s">
        <v>217</v>
      </c>
      <c r="D218" s="23" t="s">
        <v>12</v>
      </c>
      <c r="E218" s="15">
        <v>1</v>
      </c>
      <c r="F218" s="122">
        <v>2007</v>
      </c>
      <c r="G218" s="122">
        <v>245</v>
      </c>
      <c r="H218" s="122">
        <v>673483</v>
      </c>
      <c r="I218" s="129">
        <v>13668600</v>
      </c>
      <c r="J218" s="26">
        <f t="shared" si="18"/>
        <v>14591230.5</v>
      </c>
      <c r="K218" s="27">
        <v>3994239.77</v>
      </c>
      <c r="L218" s="28">
        <f t="shared" si="19"/>
        <v>10596990.73</v>
      </c>
    </row>
    <row r="219" spans="2:12" s="14" customFormat="1" ht="12.75">
      <c r="B219" s="352">
        <v>928</v>
      </c>
      <c r="C219" s="128" t="s">
        <v>218</v>
      </c>
      <c r="D219" s="65" t="s">
        <v>17</v>
      </c>
      <c r="E219" s="15">
        <v>1</v>
      </c>
      <c r="F219" s="122">
        <v>2008</v>
      </c>
      <c r="G219" s="122">
        <v>237</v>
      </c>
      <c r="H219" s="122" t="s">
        <v>219</v>
      </c>
      <c r="I219" s="25">
        <v>28066489.5</v>
      </c>
      <c r="J219" s="26">
        <f t="shared" si="18"/>
        <v>29960977.54125</v>
      </c>
      <c r="K219" s="27">
        <v>6337628.2</v>
      </c>
      <c r="L219" s="28">
        <f t="shared" si="19"/>
        <v>23623349.341250002</v>
      </c>
    </row>
    <row r="220" spans="2:12" s="14" customFormat="1" ht="12.75">
      <c r="B220" s="352">
        <v>928</v>
      </c>
      <c r="C220" s="128" t="s">
        <v>220</v>
      </c>
      <c r="D220" s="23" t="s">
        <v>12</v>
      </c>
      <c r="E220" s="15">
        <v>1</v>
      </c>
      <c r="F220" s="122">
        <v>2007</v>
      </c>
      <c r="G220" s="122">
        <v>260</v>
      </c>
      <c r="H220" s="122">
        <v>672147</v>
      </c>
      <c r="I220" s="129">
        <v>13668600</v>
      </c>
      <c r="J220" s="26">
        <f t="shared" si="18"/>
        <v>14591230.5</v>
      </c>
      <c r="K220" s="27">
        <v>3994239.77</v>
      </c>
      <c r="L220" s="28">
        <f t="shared" si="19"/>
        <v>10596990.73</v>
      </c>
    </row>
    <row r="221" spans="2:12" s="14" customFormat="1" ht="12.75">
      <c r="B221" s="352">
        <v>928</v>
      </c>
      <c r="C221" s="128" t="s">
        <v>220</v>
      </c>
      <c r="D221" s="23" t="s">
        <v>12</v>
      </c>
      <c r="E221" s="15">
        <v>1</v>
      </c>
      <c r="F221" s="122">
        <v>2008</v>
      </c>
      <c r="G221" s="122">
        <v>347</v>
      </c>
      <c r="H221" s="122">
        <v>740831</v>
      </c>
      <c r="I221" s="129">
        <v>13668600</v>
      </c>
      <c r="J221" s="26">
        <f t="shared" si="18"/>
        <v>14591230.5</v>
      </c>
      <c r="K221" s="27">
        <v>3994239.77</v>
      </c>
      <c r="L221" s="28">
        <f t="shared" si="19"/>
        <v>10596990.73</v>
      </c>
    </row>
    <row r="222" spans="2:12" s="14" customFormat="1" ht="12.75">
      <c r="B222" s="352">
        <v>928</v>
      </c>
      <c r="C222" s="128" t="s">
        <v>221</v>
      </c>
      <c r="D222" s="23" t="s">
        <v>12</v>
      </c>
      <c r="E222" s="15">
        <v>1</v>
      </c>
      <c r="F222" s="122">
        <v>2007</v>
      </c>
      <c r="G222" s="122">
        <v>80</v>
      </c>
      <c r="H222" s="122">
        <v>673961</v>
      </c>
      <c r="I222" s="129">
        <v>13668600</v>
      </c>
      <c r="J222" s="26">
        <f t="shared" si="18"/>
        <v>14591230.5</v>
      </c>
      <c r="K222" s="27">
        <v>3994239.77</v>
      </c>
      <c r="L222" s="28">
        <f t="shared" si="19"/>
        <v>10596990.73</v>
      </c>
    </row>
    <row r="223" spans="2:12" s="14" customFormat="1" ht="12.75">
      <c r="B223" s="352">
        <v>928</v>
      </c>
      <c r="C223" s="128" t="s">
        <v>222</v>
      </c>
      <c r="D223" s="23" t="s">
        <v>12</v>
      </c>
      <c r="E223" s="15">
        <v>1</v>
      </c>
      <c r="F223" s="122">
        <v>2013</v>
      </c>
      <c r="G223" s="122" t="s">
        <v>223</v>
      </c>
      <c r="H223" s="122" t="s">
        <v>224</v>
      </c>
      <c r="I223" s="129">
        <v>13668600</v>
      </c>
      <c r="J223" s="26">
        <f t="shared" si="18"/>
        <v>14591230.5</v>
      </c>
      <c r="K223" s="27">
        <v>3994239.77</v>
      </c>
      <c r="L223" s="28">
        <f t="shared" si="19"/>
        <v>10596990.73</v>
      </c>
    </row>
    <row r="224" spans="2:12" s="14" customFormat="1" ht="12.75">
      <c r="B224" s="352">
        <v>928</v>
      </c>
      <c r="C224" s="128" t="s">
        <v>222</v>
      </c>
      <c r="D224" s="23" t="s">
        <v>12</v>
      </c>
      <c r="E224" s="15">
        <v>1</v>
      </c>
      <c r="F224" s="122">
        <v>2013</v>
      </c>
      <c r="G224" s="122" t="s">
        <v>225</v>
      </c>
      <c r="H224" s="122" t="s">
        <v>226</v>
      </c>
      <c r="I224" s="129">
        <v>13668600</v>
      </c>
      <c r="J224" s="26">
        <f t="shared" si="18"/>
        <v>14591230.5</v>
      </c>
      <c r="K224" s="27">
        <v>3994239.77</v>
      </c>
      <c r="L224" s="28">
        <f t="shared" si="19"/>
        <v>10596990.73</v>
      </c>
    </row>
    <row r="225" spans="2:12" s="14" customFormat="1" ht="12.75">
      <c r="B225" s="352">
        <v>928</v>
      </c>
      <c r="C225" s="128" t="s">
        <v>227</v>
      </c>
      <c r="D225" s="23" t="s">
        <v>12</v>
      </c>
      <c r="E225" s="15">
        <v>1</v>
      </c>
      <c r="F225" s="122">
        <v>2008</v>
      </c>
      <c r="G225" s="122">
        <v>1316</v>
      </c>
      <c r="H225" s="122" t="s">
        <v>228</v>
      </c>
      <c r="I225" s="129">
        <v>13668600</v>
      </c>
      <c r="J225" s="26">
        <f t="shared" si="18"/>
        <v>14591230.5</v>
      </c>
      <c r="K225" s="27">
        <v>3994239.77</v>
      </c>
      <c r="L225" s="28">
        <f t="shared" si="19"/>
        <v>10596990.73</v>
      </c>
    </row>
    <row r="226" spans="2:12" s="14" customFormat="1" ht="12.75">
      <c r="B226" s="352">
        <v>928</v>
      </c>
      <c r="C226" s="128" t="s">
        <v>229</v>
      </c>
      <c r="D226" s="23" t="s">
        <v>17</v>
      </c>
      <c r="E226" s="15">
        <v>1</v>
      </c>
      <c r="F226" s="122">
        <v>2008</v>
      </c>
      <c r="G226" s="122" t="s">
        <v>230</v>
      </c>
      <c r="H226" s="122" t="s">
        <v>231</v>
      </c>
      <c r="I226" s="129">
        <v>28066489.5</v>
      </c>
      <c r="J226" s="26">
        <f t="shared" si="18"/>
        <v>29960977.54125</v>
      </c>
      <c r="K226" s="27">
        <v>0</v>
      </c>
      <c r="L226" s="28">
        <f t="shared" si="19"/>
        <v>29960977.54125</v>
      </c>
    </row>
    <row r="227" spans="2:12" s="14" customFormat="1" ht="12.75">
      <c r="B227" s="352">
        <v>928</v>
      </c>
      <c r="C227" s="128" t="s">
        <v>232</v>
      </c>
      <c r="D227" s="23" t="s">
        <v>23</v>
      </c>
      <c r="E227" s="15">
        <v>1</v>
      </c>
      <c r="F227" s="122">
        <v>2009</v>
      </c>
      <c r="G227" s="122">
        <v>502</v>
      </c>
      <c r="H227" s="122" t="s">
        <v>233</v>
      </c>
      <c r="I227" s="129">
        <v>2722275</v>
      </c>
      <c r="J227" s="26">
        <f t="shared" si="18"/>
        <v>2906028.5625</v>
      </c>
      <c r="K227" s="27">
        <v>0</v>
      </c>
      <c r="L227" s="28">
        <f t="shared" si="19"/>
        <v>2906028.5625</v>
      </c>
    </row>
    <row r="228" spans="2:12" s="14" customFormat="1" ht="12.75">
      <c r="B228" s="352">
        <v>928</v>
      </c>
      <c r="C228" s="30" t="s">
        <v>234</v>
      </c>
      <c r="D228" s="31"/>
      <c r="E228" s="36">
        <f>+E229+E230+E231+E232+E233</f>
        <v>11</v>
      </c>
      <c r="F228" s="36"/>
      <c r="G228" s="36"/>
      <c r="H228" s="36"/>
      <c r="I228" s="33"/>
      <c r="J228" s="33"/>
      <c r="K228" s="32"/>
      <c r="L228" s="34">
        <f>+L229+L230+L231+L232+L233</f>
        <v>105635091.79124999</v>
      </c>
    </row>
    <row r="229" spans="2:12" s="29" customFormat="1" ht="12.75">
      <c r="B229" s="358">
        <v>928</v>
      </c>
      <c r="C229" s="291" t="s">
        <v>299</v>
      </c>
      <c r="D229" s="338" t="s">
        <v>298</v>
      </c>
      <c r="E229" s="337">
        <v>6</v>
      </c>
      <c r="F229" s="337"/>
      <c r="G229" s="337"/>
      <c r="H229" s="337"/>
      <c r="I229" s="339">
        <v>10000000</v>
      </c>
      <c r="J229" s="339">
        <f>+I229*1.0675</f>
        <v>10674999.999999998</v>
      </c>
      <c r="K229" s="340">
        <v>0</v>
      </c>
      <c r="L229" s="341">
        <f>+J229*E229</f>
        <v>64049999.999999985</v>
      </c>
    </row>
    <row r="230" spans="2:12" s="130" customFormat="1" ht="12.75">
      <c r="B230" s="352">
        <v>928</v>
      </c>
      <c r="C230" s="291" t="s">
        <v>235</v>
      </c>
      <c r="D230" s="44" t="s">
        <v>34</v>
      </c>
      <c r="E230" s="15">
        <v>1</v>
      </c>
      <c r="F230" s="143"/>
      <c r="G230" s="106"/>
      <c r="H230" s="143"/>
      <c r="I230" s="82">
        <v>28066489.5</v>
      </c>
      <c r="J230" s="57">
        <f>(I230*0.0675)+I230</f>
        <v>29960977.54125</v>
      </c>
      <c r="K230" s="54">
        <v>0</v>
      </c>
      <c r="L230" s="55">
        <f>(J230-K230)*E230</f>
        <v>29960977.54125</v>
      </c>
    </row>
    <row r="231" spans="2:12" s="130" customFormat="1" ht="12.75">
      <c r="B231" s="352">
        <v>928</v>
      </c>
      <c r="C231" s="290" t="s">
        <v>212</v>
      </c>
      <c r="D231" s="44" t="s">
        <v>44</v>
      </c>
      <c r="E231" s="15">
        <v>1</v>
      </c>
      <c r="F231" s="143"/>
      <c r="G231" s="106"/>
      <c r="H231" s="143"/>
      <c r="I231" s="57">
        <v>2722275</v>
      </c>
      <c r="J231" s="57">
        <f>(I231*0.0675)+I231</f>
        <v>2906028.5625</v>
      </c>
      <c r="K231" s="54">
        <v>0</v>
      </c>
      <c r="L231" s="55">
        <f>(J231-K231)*E231</f>
        <v>2906028.5625</v>
      </c>
    </row>
    <row r="232" spans="2:12" s="14" customFormat="1" ht="12.75">
      <c r="B232" s="352">
        <v>928</v>
      </c>
      <c r="C232" s="290" t="s">
        <v>237</v>
      </c>
      <c r="D232" s="44" t="s">
        <v>44</v>
      </c>
      <c r="E232" s="15">
        <v>1</v>
      </c>
      <c r="F232" s="143"/>
      <c r="G232" s="106"/>
      <c r="H232" s="143"/>
      <c r="I232" s="57">
        <v>2722275</v>
      </c>
      <c r="J232" s="57">
        <f>(I232*0.0675)+I232</f>
        <v>2906028.5625</v>
      </c>
      <c r="K232" s="54">
        <v>0</v>
      </c>
      <c r="L232" s="55">
        <f>(J232-K232)*E232</f>
        <v>2906028.5625</v>
      </c>
    </row>
    <row r="233" spans="2:12" s="130" customFormat="1" ht="13.5" thickBot="1">
      <c r="B233" s="353">
        <v>928</v>
      </c>
      <c r="C233" s="324" t="s">
        <v>238</v>
      </c>
      <c r="D233" s="325" t="s">
        <v>44</v>
      </c>
      <c r="E233" s="308">
        <v>2</v>
      </c>
      <c r="F233" s="326"/>
      <c r="G233" s="327"/>
      <c r="H233" s="326"/>
      <c r="I233" s="321">
        <v>2722275</v>
      </c>
      <c r="J233" s="321">
        <f>(I233*0.0675)+I233</f>
        <v>2906028.5625</v>
      </c>
      <c r="K233" s="328">
        <v>0</v>
      </c>
      <c r="L233" s="329">
        <f>(J233-K233)*E233</f>
        <v>5812057.125</v>
      </c>
    </row>
    <row r="234" spans="2:12" s="14" customFormat="1" ht="13.5" thickBot="1">
      <c r="B234" s="354">
        <v>929</v>
      </c>
      <c r="C234" s="347" t="s">
        <v>239</v>
      </c>
      <c r="D234" s="331"/>
      <c r="E234" s="317">
        <f>SUM(E235:E248)</f>
        <v>15</v>
      </c>
      <c r="F234" s="330"/>
      <c r="G234" s="330"/>
      <c r="H234" s="330"/>
      <c r="I234" s="316"/>
      <c r="J234" s="316"/>
      <c r="K234" s="330"/>
      <c r="L234" s="307">
        <f>SUM(L235:L248)</f>
        <v>375543335.958775</v>
      </c>
    </row>
    <row r="235" spans="2:12" s="14" customFormat="1" ht="14.25" customHeight="1">
      <c r="B235" s="352">
        <v>929</v>
      </c>
      <c r="C235" s="132" t="s">
        <v>240</v>
      </c>
      <c r="D235" s="133" t="s">
        <v>241</v>
      </c>
      <c r="E235" s="371">
        <v>1</v>
      </c>
      <c r="F235" s="134">
        <v>2006</v>
      </c>
      <c r="G235" s="372">
        <v>189</v>
      </c>
      <c r="H235" s="134" t="s">
        <v>242</v>
      </c>
      <c r="I235" s="135">
        <v>23971900.63</v>
      </c>
      <c r="J235" s="136">
        <f aca="true" t="shared" si="20" ref="J235:J248">(I235*0.0675)+I235</f>
        <v>25590003.922525</v>
      </c>
      <c r="K235" s="137">
        <v>8575000</v>
      </c>
      <c r="L235" s="138">
        <f>+J235-K235</f>
        <v>17015003.922525</v>
      </c>
    </row>
    <row r="236" spans="2:12" s="14" customFormat="1" ht="17.25" customHeight="1">
      <c r="B236" s="352">
        <v>929</v>
      </c>
      <c r="C236" s="139" t="s">
        <v>243</v>
      </c>
      <c r="D236" s="65" t="s">
        <v>17</v>
      </c>
      <c r="E236" s="98">
        <v>1</v>
      </c>
      <c r="F236" s="143">
        <v>2008</v>
      </c>
      <c r="G236" s="106">
        <v>348</v>
      </c>
      <c r="H236" s="143" t="s">
        <v>244</v>
      </c>
      <c r="I236" s="25">
        <v>28066489.5</v>
      </c>
      <c r="J236" s="26">
        <f t="shared" si="20"/>
        <v>29960977.54125</v>
      </c>
      <c r="K236" s="27">
        <v>6337628.2</v>
      </c>
      <c r="L236" s="28">
        <f aca="true" t="shared" si="21" ref="L236:L248">(J236-K236)*E236</f>
        <v>23623349.341250002</v>
      </c>
    </row>
    <row r="237" spans="2:12" s="14" customFormat="1" ht="15.75" customHeight="1">
      <c r="B237" s="352">
        <v>929</v>
      </c>
      <c r="C237" s="139" t="s">
        <v>245</v>
      </c>
      <c r="D237" s="65" t="s">
        <v>17</v>
      </c>
      <c r="E237" s="98">
        <v>1</v>
      </c>
      <c r="F237" s="143">
        <v>2008</v>
      </c>
      <c r="G237" s="106">
        <v>349</v>
      </c>
      <c r="H237" s="143" t="s">
        <v>246</v>
      </c>
      <c r="I237" s="25">
        <v>28066489.5</v>
      </c>
      <c r="J237" s="26">
        <f t="shared" si="20"/>
        <v>29960977.54125</v>
      </c>
      <c r="K237" s="27">
        <v>6337628.2</v>
      </c>
      <c r="L237" s="28">
        <f t="shared" si="21"/>
        <v>23623349.341250002</v>
      </c>
    </row>
    <row r="238" spans="2:12" s="14" customFormat="1" ht="15.75" customHeight="1">
      <c r="B238" s="352">
        <v>929</v>
      </c>
      <c r="C238" s="139" t="s">
        <v>247</v>
      </c>
      <c r="D238" s="65" t="s">
        <v>17</v>
      </c>
      <c r="E238" s="371">
        <v>1</v>
      </c>
      <c r="F238" s="143">
        <v>2008</v>
      </c>
      <c r="G238" s="106">
        <v>351</v>
      </c>
      <c r="H238" s="143" t="s">
        <v>248</v>
      </c>
      <c r="I238" s="25">
        <v>28066489.5</v>
      </c>
      <c r="J238" s="26">
        <f t="shared" si="20"/>
        <v>29960977.54125</v>
      </c>
      <c r="K238" s="27">
        <v>6337628.2</v>
      </c>
      <c r="L238" s="28">
        <f t="shared" si="21"/>
        <v>23623349.341250002</v>
      </c>
    </row>
    <row r="239" spans="2:12" s="14" customFormat="1" ht="12.75" customHeight="1">
      <c r="B239" s="352">
        <v>929</v>
      </c>
      <c r="C239" s="139" t="s">
        <v>249</v>
      </c>
      <c r="D239" s="65" t="s">
        <v>17</v>
      </c>
      <c r="E239" s="371">
        <v>1</v>
      </c>
      <c r="F239" s="143">
        <v>2008</v>
      </c>
      <c r="G239" s="106">
        <v>352</v>
      </c>
      <c r="H239" s="143" t="s">
        <v>250</v>
      </c>
      <c r="I239" s="25">
        <v>28066489.5</v>
      </c>
      <c r="J239" s="26">
        <f t="shared" si="20"/>
        <v>29960977.54125</v>
      </c>
      <c r="K239" s="27">
        <v>6337628.2</v>
      </c>
      <c r="L239" s="28">
        <f t="shared" si="21"/>
        <v>23623349.341250002</v>
      </c>
    </row>
    <row r="240" spans="2:12" s="14" customFormat="1" ht="12" customHeight="1">
      <c r="B240" s="352">
        <v>929</v>
      </c>
      <c r="C240" s="139" t="s">
        <v>251</v>
      </c>
      <c r="D240" s="65" t="s">
        <v>17</v>
      </c>
      <c r="E240" s="371">
        <v>1</v>
      </c>
      <c r="F240" s="143">
        <v>2008</v>
      </c>
      <c r="G240" s="106">
        <v>354</v>
      </c>
      <c r="H240" s="143" t="s">
        <v>252</v>
      </c>
      <c r="I240" s="25">
        <v>28066489.5</v>
      </c>
      <c r="J240" s="26">
        <f t="shared" si="20"/>
        <v>29960977.54125</v>
      </c>
      <c r="K240" s="27">
        <v>6337628.2</v>
      </c>
      <c r="L240" s="28">
        <f t="shared" si="21"/>
        <v>23623349.341250002</v>
      </c>
    </row>
    <row r="241" spans="2:12" s="14" customFormat="1" ht="12.75">
      <c r="B241" s="352">
        <v>929</v>
      </c>
      <c r="C241" s="139" t="s">
        <v>253</v>
      </c>
      <c r="D241" s="65" t="s">
        <v>34</v>
      </c>
      <c r="E241" s="140">
        <v>1</v>
      </c>
      <c r="F241" s="141"/>
      <c r="G241" s="142"/>
      <c r="H241" s="141"/>
      <c r="I241" s="25">
        <v>28066489.5</v>
      </c>
      <c r="J241" s="26">
        <f t="shared" si="20"/>
        <v>29960977.54125</v>
      </c>
      <c r="K241" s="27">
        <v>0</v>
      </c>
      <c r="L241" s="28">
        <f t="shared" si="21"/>
        <v>29960977.54125</v>
      </c>
    </row>
    <row r="242" spans="2:12" s="29" customFormat="1" ht="15">
      <c r="B242" s="358">
        <v>929</v>
      </c>
      <c r="C242" s="139" t="s">
        <v>254</v>
      </c>
      <c r="D242" s="65" t="s">
        <v>34</v>
      </c>
      <c r="E242" s="299">
        <v>2</v>
      </c>
      <c r="F242" s="142"/>
      <c r="G242" s="142"/>
      <c r="H242" s="142"/>
      <c r="I242" s="25">
        <v>28066489.5</v>
      </c>
      <c r="J242" s="26">
        <f t="shared" si="20"/>
        <v>29960977.54125</v>
      </c>
      <c r="K242" s="27">
        <v>0</v>
      </c>
      <c r="L242" s="28">
        <f t="shared" si="21"/>
        <v>59921955.0825</v>
      </c>
    </row>
    <row r="243" spans="2:12" s="14" customFormat="1" ht="12.75">
      <c r="B243" s="352">
        <v>929</v>
      </c>
      <c r="C243" s="139" t="s">
        <v>255</v>
      </c>
      <c r="D243" s="65" t="s">
        <v>34</v>
      </c>
      <c r="E243" s="140">
        <v>1</v>
      </c>
      <c r="F243" s="141"/>
      <c r="G243" s="142"/>
      <c r="H243" s="141"/>
      <c r="I243" s="25">
        <v>28066489.5</v>
      </c>
      <c r="J243" s="26">
        <f t="shared" si="20"/>
        <v>29960977.54125</v>
      </c>
      <c r="K243" s="27">
        <v>0</v>
      </c>
      <c r="L243" s="28">
        <f t="shared" si="21"/>
        <v>29960977.54125</v>
      </c>
    </row>
    <row r="244" spans="2:12" s="14" customFormat="1" ht="12.75">
      <c r="B244" s="352">
        <v>929</v>
      </c>
      <c r="C244" s="139" t="s">
        <v>256</v>
      </c>
      <c r="D244" s="65" t="s">
        <v>34</v>
      </c>
      <c r="E244" s="140">
        <v>1</v>
      </c>
      <c r="F244" s="141"/>
      <c r="G244" s="142"/>
      <c r="H244" s="141"/>
      <c r="I244" s="25">
        <v>28066489.5</v>
      </c>
      <c r="J244" s="26">
        <f t="shared" si="20"/>
        <v>29960977.54125</v>
      </c>
      <c r="K244" s="27">
        <v>0</v>
      </c>
      <c r="L244" s="28">
        <f t="shared" si="21"/>
        <v>29960977.54125</v>
      </c>
    </row>
    <row r="245" spans="2:12" s="14" customFormat="1" ht="12.75">
      <c r="B245" s="352">
        <v>929</v>
      </c>
      <c r="C245" s="139" t="s">
        <v>257</v>
      </c>
      <c r="D245" s="65" t="s">
        <v>34</v>
      </c>
      <c r="E245" s="46">
        <v>1</v>
      </c>
      <c r="F245" s="47"/>
      <c r="G245" s="144"/>
      <c r="H245" s="46"/>
      <c r="I245" s="25">
        <v>28066489.5</v>
      </c>
      <c r="J245" s="26">
        <f t="shared" si="20"/>
        <v>29960977.54125</v>
      </c>
      <c r="K245" s="27">
        <v>0</v>
      </c>
      <c r="L245" s="28">
        <f t="shared" si="21"/>
        <v>29960977.54125</v>
      </c>
    </row>
    <row r="246" spans="2:12" s="14" customFormat="1" ht="12.75">
      <c r="B246" s="352">
        <v>929</v>
      </c>
      <c r="C246" s="139" t="s">
        <v>258</v>
      </c>
      <c r="D246" s="65" t="s">
        <v>259</v>
      </c>
      <c r="E246" s="46">
        <v>1</v>
      </c>
      <c r="F246" s="47"/>
      <c r="G246" s="144"/>
      <c r="H246" s="46"/>
      <c r="I246" s="25">
        <v>678000</v>
      </c>
      <c r="J246" s="26">
        <f t="shared" si="20"/>
        <v>723765</v>
      </c>
      <c r="K246" s="27">
        <v>0</v>
      </c>
      <c r="L246" s="28">
        <f t="shared" si="21"/>
        <v>723765</v>
      </c>
    </row>
    <row r="247" spans="2:12" s="14" customFormat="1" ht="12.75">
      <c r="B247" s="352">
        <v>929</v>
      </c>
      <c r="C247" s="139" t="s">
        <v>260</v>
      </c>
      <c r="D247" s="41" t="s">
        <v>34</v>
      </c>
      <c r="E247" s="46">
        <v>1</v>
      </c>
      <c r="F247" s="47"/>
      <c r="G247" s="144"/>
      <c r="H247" s="46"/>
      <c r="I247" s="25">
        <v>28066489.5</v>
      </c>
      <c r="J247" s="26">
        <f t="shared" si="20"/>
        <v>29960977.54125</v>
      </c>
      <c r="K247" s="27">
        <v>0</v>
      </c>
      <c r="L247" s="28">
        <f t="shared" si="21"/>
        <v>29960977.54125</v>
      </c>
    </row>
    <row r="248" spans="2:12" s="14" customFormat="1" ht="13.5" thickBot="1">
      <c r="B248" s="352">
        <v>929</v>
      </c>
      <c r="C248" s="139" t="s">
        <v>261</v>
      </c>
      <c r="D248" s="41" t="s">
        <v>34</v>
      </c>
      <c r="E248" s="46">
        <v>1</v>
      </c>
      <c r="F248" s="47"/>
      <c r="G248" s="144"/>
      <c r="H248" s="46"/>
      <c r="I248" s="25">
        <v>28066489.5</v>
      </c>
      <c r="J248" s="26">
        <f t="shared" si="20"/>
        <v>29960977.54125</v>
      </c>
      <c r="K248" s="27">
        <v>0</v>
      </c>
      <c r="L248" s="28">
        <f t="shared" si="21"/>
        <v>29960977.54125</v>
      </c>
    </row>
    <row r="249" spans="2:12" s="14" customFormat="1" ht="13.5" thickBot="1">
      <c r="B249" s="354">
        <v>930</v>
      </c>
      <c r="C249" s="331" t="s">
        <v>262</v>
      </c>
      <c r="D249" s="316"/>
      <c r="E249" s="317">
        <f>SUM(E250:E260)</f>
        <v>15</v>
      </c>
      <c r="F249" s="330"/>
      <c r="G249" s="330"/>
      <c r="H249" s="330"/>
      <c r="I249" s="316"/>
      <c r="J249" s="316"/>
      <c r="K249" s="330"/>
      <c r="L249" s="307">
        <f>SUM(L250:L260)</f>
        <v>364256831.0302749</v>
      </c>
    </row>
    <row r="250" spans="2:12" s="14" customFormat="1" ht="12.75">
      <c r="B250" s="353">
        <v>930</v>
      </c>
      <c r="C250" s="348" t="s">
        <v>263</v>
      </c>
      <c r="D250" s="133" t="s">
        <v>17</v>
      </c>
      <c r="E250" s="145">
        <v>1</v>
      </c>
      <c r="F250" s="146">
        <v>2009</v>
      </c>
      <c r="G250" s="147" t="s">
        <v>264</v>
      </c>
      <c r="H250" s="147" t="s">
        <v>264</v>
      </c>
      <c r="I250" s="135">
        <v>28066489.5</v>
      </c>
      <c r="J250" s="136">
        <f aca="true" t="shared" si="22" ref="J250:J260">(I250*0.0675)+I250</f>
        <v>29960977.54125</v>
      </c>
      <c r="K250" s="148">
        <v>6337628.2</v>
      </c>
      <c r="L250" s="138">
        <f aca="true" t="shared" si="23" ref="L250:L260">(J250-K250)*E250</f>
        <v>23623349.341250002</v>
      </c>
    </row>
    <row r="251" spans="2:12" s="14" customFormat="1" ht="12.75">
      <c r="B251" s="353">
        <v>930</v>
      </c>
      <c r="C251" s="45" t="s">
        <v>265</v>
      </c>
      <c r="D251" s="41" t="s">
        <v>65</v>
      </c>
      <c r="E251" s="46">
        <v>5</v>
      </c>
      <c r="F251" s="47"/>
      <c r="G251" s="46"/>
      <c r="H251" s="48"/>
      <c r="I251" s="25">
        <v>23971900.63</v>
      </c>
      <c r="J251" s="26">
        <f t="shared" si="22"/>
        <v>25590003.922525</v>
      </c>
      <c r="K251" s="27">
        <v>0</v>
      </c>
      <c r="L251" s="28">
        <f t="shared" si="23"/>
        <v>127950019.612625</v>
      </c>
    </row>
    <row r="252" spans="2:12" s="14" customFormat="1" ht="12.75">
      <c r="B252" s="353">
        <v>930</v>
      </c>
      <c r="C252" s="139" t="s">
        <v>266</v>
      </c>
      <c r="D252" s="41" t="s">
        <v>62</v>
      </c>
      <c r="E252" s="46">
        <v>1</v>
      </c>
      <c r="F252" s="47"/>
      <c r="G252" s="46"/>
      <c r="H252" s="48"/>
      <c r="I252" s="25">
        <v>13668600</v>
      </c>
      <c r="J252" s="26">
        <f t="shared" si="22"/>
        <v>14591230.5</v>
      </c>
      <c r="K252" s="27">
        <v>0</v>
      </c>
      <c r="L252" s="40">
        <f t="shared" si="23"/>
        <v>14591230.5</v>
      </c>
    </row>
    <row r="253" spans="2:12" s="14" customFormat="1" ht="12.75">
      <c r="B253" s="353">
        <v>930</v>
      </c>
      <c r="C253" s="132" t="s">
        <v>267</v>
      </c>
      <c r="D253" s="41" t="s">
        <v>65</v>
      </c>
      <c r="E253" s="149">
        <v>1</v>
      </c>
      <c r="F253" s="150"/>
      <c r="G253" s="149"/>
      <c r="H253" s="151"/>
      <c r="I253" s="25">
        <v>23971900.63</v>
      </c>
      <c r="J253" s="136">
        <f t="shared" si="22"/>
        <v>25590003.922525</v>
      </c>
      <c r="K253" s="148">
        <v>0</v>
      </c>
      <c r="L253" s="138">
        <f t="shared" si="23"/>
        <v>25590003.922525</v>
      </c>
    </row>
    <row r="254" spans="2:12" s="29" customFormat="1" ht="12.75">
      <c r="B254" s="353">
        <v>930</v>
      </c>
      <c r="C254" s="152" t="s">
        <v>268</v>
      </c>
      <c r="D254" s="44" t="s">
        <v>65</v>
      </c>
      <c r="E254" s="115">
        <v>1</v>
      </c>
      <c r="F254" s="116"/>
      <c r="G254" s="115"/>
      <c r="H254" s="53"/>
      <c r="I254" s="82">
        <v>23971900.63</v>
      </c>
      <c r="J254" s="57">
        <f t="shared" si="22"/>
        <v>25590003.922525</v>
      </c>
      <c r="K254" s="54">
        <v>0</v>
      </c>
      <c r="L254" s="55">
        <f t="shared" si="23"/>
        <v>25590003.922525</v>
      </c>
    </row>
    <row r="255" spans="2:12" s="29" customFormat="1" ht="12.75">
      <c r="B255" s="353">
        <v>930</v>
      </c>
      <c r="C255" s="139" t="s">
        <v>269</v>
      </c>
      <c r="D255" s="41" t="s">
        <v>65</v>
      </c>
      <c r="E255" s="46">
        <v>1</v>
      </c>
      <c r="F255" s="47"/>
      <c r="G255" s="46"/>
      <c r="H255" s="48"/>
      <c r="I255" s="25">
        <v>23971900.63</v>
      </c>
      <c r="J255" s="26">
        <f t="shared" si="22"/>
        <v>25590003.922525</v>
      </c>
      <c r="K255" s="27">
        <v>0</v>
      </c>
      <c r="L255" s="28">
        <f t="shared" si="23"/>
        <v>25590003.922525</v>
      </c>
    </row>
    <row r="256" spans="2:12" s="29" customFormat="1" ht="12.75">
      <c r="B256" s="353">
        <v>930</v>
      </c>
      <c r="C256" s="139" t="s">
        <v>270</v>
      </c>
      <c r="D256" s="41" t="s">
        <v>65</v>
      </c>
      <c r="E256" s="46">
        <v>1</v>
      </c>
      <c r="F256" s="47"/>
      <c r="G256" s="46"/>
      <c r="H256" s="48"/>
      <c r="I256" s="25">
        <v>23971900.63</v>
      </c>
      <c r="J256" s="26">
        <f t="shared" si="22"/>
        <v>25590003.922525</v>
      </c>
      <c r="K256" s="27">
        <v>0</v>
      </c>
      <c r="L256" s="40">
        <f t="shared" si="23"/>
        <v>25590003.922525</v>
      </c>
    </row>
    <row r="257" spans="2:12" s="29" customFormat="1" ht="12.75">
      <c r="B257" s="353">
        <v>930</v>
      </c>
      <c r="C257" s="139" t="s">
        <v>271</v>
      </c>
      <c r="D257" s="41" t="s">
        <v>65</v>
      </c>
      <c r="E257" s="46">
        <v>1</v>
      </c>
      <c r="F257" s="47"/>
      <c r="G257" s="46"/>
      <c r="H257" s="48"/>
      <c r="I257" s="25">
        <v>23971900.63</v>
      </c>
      <c r="J257" s="26">
        <f t="shared" si="22"/>
        <v>25590003.922525</v>
      </c>
      <c r="K257" s="27">
        <v>0</v>
      </c>
      <c r="L257" s="40">
        <f t="shared" si="23"/>
        <v>25590003.922525</v>
      </c>
    </row>
    <row r="258" spans="2:12" s="29" customFormat="1" ht="12.75">
      <c r="B258" s="353">
        <v>930</v>
      </c>
      <c r="C258" s="139" t="s">
        <v>272</v>
      </c>
      <c r="D258" s="41" t="s">
        <v>62</v>
      </c>
      <c r="E258" s="46">
        <v>1</v>
      </c>
      <c r="F258" s="47"/>
      <c r="G258" s="46"/>
      <c r="H258" s="48"/>
      <c r="I258" s="25">
        <v>13668600</v>
      </c>
      <c r="J258" s="26">
        <f t="shared" si="22"/>
        <v>14591230.5</v>
      </c>
      <c r="K258" s="27">
        <v>0</v>
      </c>
      <c r="L258" s="40">
        <f t="shared" si="23"/>
        <v>14591230.5</v>
      </c>
    </row>
    <row r="259" spans="2:12" s="29" customFormat="1" ht="12.75">
      <c r="B259" s="353">
        <v>930</v>
      </c>
      <c r="C259" s="132" t="s">
        <v>273</v>
      </c>
      <c r="D259" s="153" t="s">
        <v>34</v>
      </c>
      <c r="E259" s="149">
        <v>1</v>
      </c>
      <c r="F259" s="150"/>
      <c r="G259" s="149"/>
      <c r="H259" s="151"/>
      <c r="I259" s="135">
        <v>28066489.5</v>
      </c>
      <c r="J259" s="136">
        <f t="shared" si="22"/>
        <v>29960977.54125</v>
      </c>
      <c r="K259" s="148">
        <v>0</v>
      </c>
      <c r="L259" s="138">
        <f t="shared" si="23"/>
        <v>29960977.54125</v>
      </c>
    </row>
    <row r="260" spans="2:12" s="29" customFormat="1" ht="13.5" thickBot="1">
      <c r="B260" s="353">
        <v>930</v>
      </c>
      <c r="C260" s="332" t="s">
        <v>274</v>
      </c>
      <c r="D260" s="320" t="s">
        <v>65</v>
      </c>
      <c r="E260" s="70">
        <v>1</v>
      </c>
      <c r="F260" s="310"/>
      <c r="G260" s="70"/>
      <c r="H260" s="333"/>
      <c r="I260" s="334">
        <v>23971900.63</v>
      </c>
      <c r="J260" s="322">
        <f t="shared" si="22"/>
        <v>25590003.922525</v>
      </c>
      <c r="K260" s="323">
        <v>0</v>
      </c>
      <c r="L260" s="315">
        <f t="shared" si="23"/>
        <v>25590003.922525</v>
      </c>
    </row>
    <row r="261" spans="2:12" s="29" customFormat="1" ht="26.25" thickBot="1">
      <c r="B261" s="354">
        <v>950</v>
      </c>
      <c r="C261" s="331" t="s">
        <v>300</v>
      </c>
      <c r="D261" s="316"/>
      <c r="E261" s="317">
        <f>SUM(E262:E264)</f>
        <v>3</v>
      </c>
      <c r="F261" s="330"/>
      <c r="G261" s="330"/>
      <c r="H261" s="330"/>
      <c r="I261" s="316"/>
      <c r="J261" s="316"/>
      <c r="K261" s="330"/>
      <c r="L261" s="307">
        <f>SUM(L262:L264)</f>
        <v>92197375.10375</v>
      </c>
    </row>
    <row r="262" spans="2:12" s="29" customFormat="1" ht="12.75">
      <c r="B262" s="358">
        <v>950</v>
      </c>
      <c r="C262" s="335" t="s">
        <v>276</v>
      </c>
      <c r="D262" s="153" t="s">
        <v>236</v>
      </c>
      <c r="E262" s="149">
        <v>1</v>
      </c>
      <c r="F262" s="133"/>
      <c r="G262" s="149"/>
      <c r="H262" s="336"/>
      <c r="I262" s="135">
        <v>32457845</v>
      </c>
      <c r="J262" s="136">
        <f>(I262*0.0675)+I262</f>
        <v>34648749.5375</v>
      </c>
      <c r="K262" s="148">
        <v>0</v>
      </c>
      <c r="L262" s="138">
        <f>+J262</f>
        <v>34648749.5375</v>
      </c>
    </row>
    <row r="263" spans="2:12" s="29" customFormat="1" ht="12.75">
      <c r="B263" s="356">
        <v>950</v>
      </c>
      <c r="C263" s="37" t="s">
        <v>276</v>
      </c>
      <c r="D263" s="65" t="s">
        <v>303</v>
      </c>
      <c r="E263" s="46">
        <v>1</v>
      </c>
      <c r="F263" s="65"/>
      <c r="G263" s="46"/>
      <c r="H263" s="157"/>
      <c r="I263" s="25">
        <v>25843230</v>
      </c>
      <c r="J263" s="26">
        <f>(I263*0.0675)+I263</f>
        <v>27587648.025</v>
      </c>
      <c r="K263" s="27">
        <v>0</v>
      </c>
      <c r="L263" s="28">
        <f>(J263-K263)*E263</f>
        <v>27587648.025</v>
      </c>
    </row>
    <row r="264" spans="2:12" s="29" customFormat="1" ht="13.5" thickBot="1">
      <c r="B264" s="359">
        <v>950</v>
      </c>
      <c r="C264" s="158" t="s">
        <v>276</v>
      </c>
      <c r="D264" s="83" t="s">
        <v>34</v>
      </c>
      <c r="E264" s="84">
        <v>1</v>
      </c>
      <c r="F264" s="83"/>
      <c r="G264" s="84"/>
      <c r="H264" s="155"/>
      <c r="I264" s="156">
        <v>28066489.5</v>
      </c>
      <c r="J264" s="118">
        <f>(I264*0.0675)+I264</f>
        <v>29960977.54125</v>
      </c>
      <c r="K264" s="119">
        <v>0</v>
      </c>
      <c r="L264" s="120">
        <f>(J264-K264)*E264</f>
        <v>29960977.54125</v>
      </c>
    </row>
    <row r="265" ht="12.75"/>
    <row r="266" ht="12.75"/>
    <row r="267" ht="12.75"/>
    <row r="268" ht="12.75"/>
    <row r="269" ht="12.75"/>
    <row r="270" ht="12.75">
      <c r="D270" s="292"/>
    </row>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421" ht="12.75"/>
    <row r="422" ht="12.75"/>
    <row r="423" ht="12.75"/>
    <row r="424" ht="12.75"/>
    <row r="493" ht="12.75"/>
    <row r="494" ht="12.75"/>
    <row r="495" ht="12.75"/>
    <row r="496" ht="12.75"/>
  </sheetData>
  <sheetProtection/>
  <mergeCells count="1">
    <mergeCell ref="B2:L2"/>
  </mergeCells>
  <printOptions/>
  <pageMargins left="0.3937007874015748" right="0.3937007874015748" top="0.3937007874015748" bottom="0.3937007874015748" header="0" footer="0"/>
  <pageSetup orientation="landscape" scale="60" r:id="rId3"/>
  <legacyDrawing r:id="rId2"/>
</worksheet>
</file>

<file path=xl/worksheets/sheet2.xml><?xml version="1.0" encoding="utf-8"?>
<worksheet xmlns="http://schemas.openxmlformats.org/spreadsheetml/2006/main" xmlns:r="http://schemas.openxmlformats.org/officeDocument/2006/relationships">
  <dimension ref="B1:L216"/>
  <sheetViews>
    <sheetView showGridLines="0" zoomScale="85" zoomScaleNormal="85" zoomScalePageLayoutView="0" workbookViewId="0" topLeftCell="A1">
      <selection activeCell="A1" sqref="A1"/>
    </sheetView>
  </sheetViews>
  <sheetFormatPr defaultColWidth="21.57421875" defaultRowHeight="18.75" customHeight="1"/>
  <cols>
    <col min="1" max="1" width="21.57421875" style="167" customWidth="1"/>
    <col min="2" max="2" width="62.7109375" style="159" customWidth="1"/>
    <col min="3" max="3" width="44.140625" style="160" customWidth="1"/>
    <col min="4" max="4" width="10.421875" style="161" customWidth="1"/>
    <col min="5" max="5" width="7.140625" style="161" customWidth="1"/>
    <col min="6" max="6" width="13.8515625" style="161" customWidth="1"/>
    <col min="7" max="7" width="12.140625" style="162" customWidth="1"/>
    <col min="8" max="8" width="11.421875" style="163" customWidth="1"/>
    <col min="9" max="9" width="12.7109375" style="164" customWidth="1"/>
    <col min="10" max="10" width="12.28125" style="165" customWidth="1"/>
    <col min="11" max="11" width="14.421875" style="166" customWidth="1"/>
    <col min="12" max="16384" width="21.57421875" style="167" customWidth="1"/>
  </cols>
  <sheetData>
    <row r="1" spans="2:11" ht="15" customHeight="1">
      <c r="B1" s="345"/>
      <c r="C1" s="345"/>
      <c r="D1" s="345"/>
      <c r="E1" s="345"/>
      <c r="F1" s="345"/>
      <c r="G1" s="345"/>
      <c r="H1" s="345"/>
      <c r="I1" s="345"/>
      <c r="J1" s="345"/>
      <c r="K1" s="345"/>
    </row>
    <row r="2" spans="2:11" ht="20.25">
      <c r="B2" s="346" t="s">
        <v>0</v>
      </c>
      <c r="C2" s="346"/>
      <c r="D2" s="346"/>
      <c r="E2" s="346"/>
      <c r="F2" s="346"/>
      <c r="G2" s="346"/>
      <c r="H2" s="346"/>
      <c r="I2" s="346"/>
      <c r="J2" s="346"/>
      <c r="K2" s="346"/>
    </row>
    <row r="3" spans="2:11" s="172" customFormat="1" ht="12.75" customHeight="1">
      <c r="B3" s="168" t="s">
        <v>278</v>
      </c>
      <c r="C3" s="168" t="s">
        <v>279</v>
      </c>
      <c r="D3" s="169" t="s">
        <v>280</v>
      </c>
      <c r="E3" s="169" t="s">
        <v>281</v>
      </c>
      <c r="F3" s="169" t="s">
        <v>282</v>
      </c>
      <c r="G3" s="169"/>
      <c r="H3" s="170" t="s">
        <v>283</v>
      </c>
      <c r="I3" s="170" t="s">
        <v>283</v>
      </c>
      <c r="J3" s="170" t="s">
        <v>284</v>
      </c>
      <c r="K3" s="171" t="s">
        <v>285</v>
      </c>
    </row>
    <row r="4" spans="2:11" s="172" customFormat="1" ht="45" customHeight="1">
      <c r="B4" s="168" t="s">
        <v>1</v>
      </c>
      <c r="C4" s="168" t="s">
        <v>2</v>
      </c>
      <c r="D4" s="169"/>
      <c r="E4" s="169"/>
      <c r="F4" s="169" t="s">
        <v>3</v>
      </c>
      <c r="G4" s="169" t="s">
        <v>4</v>
      </c>
      <c r="H4" s="170" t="s">
        <v>5</v>
      </c>
      <c r="I4" s="170" t="s">
        <v>6</v>
      </c>
      <c r="J4" s="170" t="s">
        <v>7</v>
      </c>
      <c r="K4" s="171" t="s">
        <v>8</v>
      </c>
    </row>
    <row r="5" spans="2:11" s="172" customFormat="1" ht="15" customHeight="1">
      <c r="B5" s="168"/>
      <c r="C5" s="168"/>
      <c r="D5" s="169"/>
      <c r="E5" s="169"/>
      <c r="F5" s="169"/>
      <c r="G5" s="169"/>
      <c r="H5" s="170"/>
      <c r="I5" s="170"/>
      <c r="J5" s="170"/>
      <c r="K5" s="171"/>
    </row>
    <row r="6" spans="2:12" s="177" customFormat="1" ht="15" customHeight="1">
      <c r="B6" s="173" t="s">
        <v>9</v>
      </c>
      <c r="C6" s="173"/>
      <c r="D6" s="174">
        <f>+D7+D58+D102+D208+D215</f>
        <v>168</v>
      </c>
      <c r="E6" s="175"/>
      <c r="F6" s="175"/>
      <c r="G6" s="175"/>
      <c r="H6" s="173"/>
      <c r="I6" s="173"/>
      <c r="J6" s="175"/>
      <c r="K6" s="173">
        <f>+K7+K58+K102+K208+K215</f>
        <v>3156715142.7324753</v>
      </c>
      <c r="L6" s="176"/>
    </row>
    <row r="7" spans="2:11" ht="26.25" customHeight="1">
      <c r="B7" s="178" t="s">
        <v>286</v>
      </c>
      <c r="C7" s="179"/>
      <c r="D7" s="180">
        <f>+D8+D10+D12+D16+D19+D24+D28+D30+D32+D34+D38+D40+D44+D46+D49+D51</f>
        <v>34</v>
      </c>
      <c r="E7" s="181"/>
      <c r="F7" s="181"/>
      <c r="G7" s="181"/>
      <c r="H7" s="179"/>
      <c r="I7" s="179"/>
      <c r="J7" s="181"/>
      <c r="K7" s="182">
        <f>+K8+K10+K12+K16+K19+K24+K28+K30+K32+K34+K38+K40+K44+K49+K46+K51</f>
        <v>469458502.19</v>
      </c>
    </row>
    <row r="8" spans="2:11" s="186" customFormat="1" ht="24" customHeight="1">
      <c r="B8" s="173" t="s">
        <v>11</v>
      </c>
      <c r="C8" s="173"/>
      <c r="D8" s="183">
        <f>SUM(D9)</f>
        <v>1</v>
      </c>
      <c r="E8" s="183"/>
      <c r="F8" s="183"/>
      <c r="G8" s="183"/>
      <c r="H8" s="184"/>
      <c r="I8" s="184"/>
      <c r="J8" s="183"/>
      <c r="K8" s="185">
        <f>SUM(K9:K9)</f>
        <v>10596990.73</v>
      </c>
    </row>
    <row r="9" spans="2:12" s="196" customFormat="1" ht="24" customHeight="1">
      <c r="B9" s="187" t="s">
        <v>11</v>
      </c>
      <c r="C9" s="188" t="s">
        <v>12</v>
      </c>
      <c r="D9" s="189">
        <v>1</v>
      </c>
      <c r="E9" s="190">
        <v>2007</v>
      </c>
      <c r="F9" s="189">
        <v>1133</v>
      </c>
      <c r="G9" s="189">
        <v>1133</v>
      </c>
      <c r="H9" s="191">
        <v>13668600</v>
      </c>
      <c r="I9" s="192">
        <f>(H9*0.0675)+H9</f>
        <v>14591230.5</v>
      </c>
      <c r="J9" s="193">
        <v>3994239.77</v>
      </c>
      <c r="K9" s="194">
        <f>(I9-J9)*D9</f>
        <v>10596990.73</v>
      </c>
      <c r="L9" s="195"/>
    </row>
    <row r="10" spans="2:11" s="196" customFormat="1" ht="24" customHeight="1">
      <c r="B10" s="173" t="s">
        <v>13</v>
      </c>
      <c r="C10" s="173"/>
      <c r="D10" s="183">
        <f>SUM(D11:D11)</f>
        <v>1</v>
      </c>
      <c r="E10" s="183"/>
      <c r="F10" s="183"/>
      <c r="G10" s="183"/>
      <c r="H10" s="184"/>
      <c r="I10" s="184"/>
      <c r="J10" s="183"/>
      <c r="K10" s="185">
        <f>SUM(K11:K11)</f>
        <v>10596992</v>
      </c>
    </row>
    <row r="11" spans="2:11" s="196" customFormat="1" ht="24" customHeight="1">
      <c r="B11" s="187" t="s">
        <v>13</v>
      </c>
      <c r="C11" s="188" t="s">
        <v>12</v>
      </c>
      <c r="D11" s="189">
        <v>1</v>
      </c>
      <c r="E11" s="190">
        <v>2007</v>
      </c>
      <c r="F11" s="189">
        <v>680994</v>
      </c>
      <c r="G11" s="189">
        <v>680994</v>
      </c>
      <c r="H11" s="191">
        <v>13668600</v>
      </c>
      <c r="I11" s="192">
        <f>(H11*0.0675)+H11</f>
        <v>14591230.5</v>
      </c>
      <c r="J11" s="193">
        <v>3994239.77</v>
      </c>
      <c r="K11" s="194">
        <v>10596992</v>
      </c>
    </row>
    <row r="12" spans="2:11" s="186" customFormat="1" ht="24" customHeight="1">
      <c r="B12" s="197" t="s">
        <v>14</v>
      </c>
      <c r="C12" s="173"/>
      <c r="D12" s="198">
        <f>SUM(D13:D15)</f>
        <v>3</v>
      </c>
      <c r="E12" s="198"/>
      <c r="F12" s="198"/>
      <c r="G12" s="198"/>
      <c r="H12" s="184"/>
      <c r="I12" s="184"/>
      <c r="J12" s="183"/>
      <c r="K12" s="185">
        <f>SUM(K13:K15)</f>
        <v>73033076.95375</v>
      </c>
    </row>
    <row r="13" spans="2:11" s="186" customFormat="1" ht="24" customHeight="1">
      <c r="B13" s="199" t="s">
        <v>14</v>
      </c>
      <c r="C13" s="200" t="s">
        <v>15</v>
      </c>
      <c r="D13" s="201">
        <v>1</v>
      </c>
      <c r="E13" s="190">
        <v>2007</v>
      </c>
      <c r="F13" s="189">
        <v>1108</v>
      </c>
      <c r="G13" s="190">
        <v>1108</v>
      </c>
      <c r="H13" s="191">
        <v>32457845</v>
      </c>
      <c r="I13" s="192">
        <f>(H13*0.0675)+H13</f>
        <v>34648749.5375</v>
      </c>
      <c r="J13" s="193">
        <v>7600000</v>
      </c>
      <c r="K13" s="202">
        <f>(I13-J13)*D13</f>
        <v>27048749.5375</v>
      </c>
    </row>
    <row r="14" spans="2:11" s="186" customFormat="1" ht="24" customHeight="1">
      <c r="B14" s="199" t="s">
        <v>14</v>
      </c>
      <c r="C14" s="203" t="s">
        <v>287</v>
      </c>
      <c r="D14" s="201">
        <v>1</v>
      </c>
      <c r="E14" s="190">
        <v>2007</v>
      </c>
      <c r="F14" s="189">
        <v>1117</v>
      </c>
      <c r="G14" s="190">
        <v>1117</v>
      </c>
      <c r="H14" s="191">
        <v>28066490</v>
      </c>
      <c r="I14" s="192">
        <f>(H14*0.0675)+H14</f>
        <v>29960978.075</v>
      </c>
      <c r="J14" s="193">
        <v>7600000</v>
      </c>
      <c r="K14" s="202">
        <f>(I14-J14)*D14</f>
        <v>22360978.075</v>
      </c>
    </row>
    <row r="15" spans="2:11" s="186" customFormat="1" ht="24" customHeight="1">
      <c r="B15" s="199" t="s">
        <v>14</v>
      </c>
      <c r="C15" s="203" t="s">
        <v>17</v>
      </c>
      <c r="D15" s="201">
        <v>1</v>
      </c>
      <c r="E15" s="190">
        <v>2001</v>
      </c>
      <c r="F15" s="189" t="s">
        <v>18</v>
      </c>
      <c r="G15" s="190" t="s">
        <v>18</v>
      </c>
      <c r="H15" s="191">
        <v>28066489.5</v>
      </c>
      <c r="I15" s="192">
        <f>(H15*0.0675)+H15</f>
        <v>29960977.54125</v>
      </c>
      <c r="J15" s="193">
        <v>6337628.2</v>
      </c>
      <c r="K15" s="194">
        <f>(I15-J15)*D15</f>
        <v>23623349.341250002</v>
      </c>
    </row>
    <row r="16" spans="2:11" s="186" customFormat="1" ht="24" customHeight="1">
      <c r="B16" s="173" t="s">
        <v>19</v>
      </c>
      <c r="C16" s="173"/>
      <c r="D16" s="198">
        <f>SUM(D17:D18)</f>
        <v>2</v>
      </c>
      <c r="E16" s="198"/>
      <c r="F16" s="198"/>
      <c r="G16" s="198"/>
      <c r="H16" s="184"/>
      <c r="I16" s="184"/>
      <c r="J16" s="183"/>
      <c r="K16" s="185">
        <f>SUM(K17:K18)</f>
        <v>47246698.682500005</v>
      </c>
    </row>
    <row r="17" spans="2:11" s="186" customFormat="1" ht="24" customHeight="1">
      <c r="B17" s="187" t="s">
        <v>20</v>
      </c>
      <c r="C17" s="203" t="s">
        <v>17</v>
      </c>
      <c r="D17" s="204">
        <v>1</v>
      </c>
      <c r="E17" s="205">
        <v>2007</v>
      </c>
      <c r="F17" s="189">
        <v>1143</v>
      </c>
      <c r="G17" s="205">
        <v>1143</v>
      </c>
      <c r="H17" s="191">
        <v>28066489.5</v>
      </c>
      <c r="I17" s="192">
        <f>(H17*0.0675)+H17</f>
        <v>29960977.54125</v>
      </c>
      <c r="J17" s="193">
        <v>6337628.2</v>
      </c>
      <c r="K17" s="202">
        <f>(I17-J17)*D17</f>
        <v>23623349.341250002</v>
      </c>
    </row>
    <row r="18" spans="2:11" s="186" customFormat="1" ht="24" customHeight="1">
      <c r="B18" s="187" t="s">
        <v>20</v>
      </c>
      <c r="C18" s="203" t="s">
        <v>17</v>
      </c>
      <c r="D18" s="204">
        <v>1</v>
      </c>
      <c r="E18" s="205">
        <v>2010</v>
      </c>
      <c r="F18" s="189">
        <v>1370</v>
      </c>
      <c r="G18" s="205">
        <v>1370</v>
      </c>
      <c r="H18" s="191">
        <v>28066489.5</v>
      </c>
      <c r="I18" s="192">
        <f>(H18*0.0675)+H18</f>
        <v>29960977.54125</v>
      </c>
      <c r="J18" s="193">
        <v>6337628.2</v>
      </c>
      <c r="K18" s="202">
        <f>(I18-J18)*D18</f>
        <v>23623349.341250002</v>
      </c>
    </row>
    <row r="19" spans="2:11" s="186" customFormat="1" ht="24" customHeight="1">
      <c r="B19" s="173" t="s">
        <v>21</v>
      </c>
      <c r="C19" s="173"/>
      <c r="D19" s="198">
        <f>SUM(D20:D23)</f>
        <v>4</v>
      </c>
      <c r="E19" s="198"/>
      <c r="F19" s="198"/>
      <c r="G19" s="198"/>
      <c r="H19" s="184"/>
      <c r="I19" s="184"/>
      <c r="J19" s="183"/>
      <c r="K19" s="185">
        <f>SUM(K20:K23)</f>
        <v>53058756.245000005</v>
      </c>
    </row>
    <row r="20" spans="2:11" s="186" customFormat="1" ht="24" customHeight="1">
      <c r="B20" s="187" t="s">
        <v>22</v>
      </c>
      <c r="C20" s="203" t="s">
        <v>17</v>
      </c>
      <c r="D20" s="204">
        <v>1</v>
      </c>
      <c r="E20" s="205">
        <v>2008</v>
      </c>
      <c r="F20" s="189">
        <v>1187</v>
      </c>
      <c r="G20" s="205">
        <v>1187</v>
      </c>
      <c r="H20" s="191">
        <v>28066489.5</v>
      </c>
      <c r="I20" s="192">
        <f>(H20*0.0675)+H20</f>
        <v>29960977.54125</v>
      </c>
      <c r="J20" s="193">
        <v>6337628.2</v>
      </c>
      <c r="K20" s="202">
        <f>(I20-J20)*D20</f>
        <v>23623349.341250002</v>
      </c>
    </row>
    <row r="21" spans="2:11" s="196" customFormat="1" ht="24" customHeight="1">
      <c r="B21" s="187" t="s">
        <v>22</v>
      </c>
      <c r="C21" s="203" t="s">
        <v>17</v>
      </c>
      <c r="D21" s="204">
        <v>1</v>
      </c>
      <c r="E21" s="205">
        <v>2009</v>
      </c>
      <c r="F21" s="189">
        <v>1241</v>
      </c>
      <c r="G21" s="205">
        <v>1241</v>
      </c>
      <c r="H21" s="191">
        <v>28066489.5</v>
      </c>
      <c r="I21" s="192">
        <f>(H21*0.0675)+H21</f>
        <v>29960977.54125</v>
      </c>
      <c r="J21" s="193">
        <v>6337628.2</v>
      </c>
      <c r="K21" s="202">
        <f>(I21-J21)*D21</f>
        <v>23623349.341250002</v>
      </c>
    </row>
    <row r="22" spans="2:11" s="196" customFormat="1" ht="24" customHeight="1">
      <c r="B22" s="187" t="s">
        <v>22</v>
      </c>
      <c r="C22" s="203" t="s">
        <v>23</v>
      </c>
      <c r="D22" s="201">
        <v>1</v>
      </c>
      <c r="E22" s="201">
        <v>2005</v>
      </c>
      <c r="F22" s="201">
        <v>1058</v>
      </c>
      <c r="G22" s="201">
        <v>1058</v>
      </c>
      <c r="H22" s="191">
        <v>2722275</v>
      </c>
      <c r="I22" s="192">
        <f>(H22*0.0675)+H22</f>
        <v>2906028.5625</v>
      </c>
      <c r="J22" s="193">
        <v>0</v>
      </c>
      <c r="K22" s="202">
        <v>2906029</v>
      </c>
    </row>
    <row r="23" spans="2:11" s="196" customFormat="1" ht="24" customHeight="1">
      <c r="B23" s="187" t="s">
        <v>22</v>
      </c>
      <c r="C23" s="203" t="s">
        <v>23</v>
      </c>
      <c r="D23" s="201">
        <v>1</v>
      </c>
      <c r="E23" s="201">
        <v>2005</v>
      </c>
      <c r="F23" s="201">
        <v>1069</v>
      </c>
      <c r="G23" s="201">
        <v>1069</v>
      </c>
      <c r="H23" s="191">
        <v>2722275</v>
      </c>
      <c r="I23" s="192">
        <f>(H23*0.0675)+H23</f>
        <v>2906028.5625</v>
      </c>
      <c r="J23" s="193">
        <v>0</v>
      </c>
      <c r="K23" s="202">
        <f>(I23-J23)*D23</f>
        <v>2906028.5625</v>
      </c>
    </row>
    <row r="24" spans="2:11" s="196" customFormat="1" ht="24" customHeight="1">
      <c r="B24" s="173" t="s">
        <v>25</v>
      </c>
      <c r="C24" s="173"/>
      <c r="D24" s="198">
        <f>SUM(D25:D27)</f>
        <v>3</v>
      </c>
      <c r="E24" s="198"/>
      <c r="F24" s="198"/>
      <c r="G24" s="198"/>
      <c r="H24" s="184"/>
      <c r="I24" s="184"/>
      <c r="J24" s="183"/>
      <c r="K24" s="185">
        <f>SUM(K25:K27)</f>
        <v>8718085.6875</v>
      </c>
    </row>
    <row r="25" spans="2:11" s="196" customFormat="1" ht="24" customHeight="1">
      <c r="B25" s="206" t="s">
        <v>26</v>
      </c>
      <c r="C25" s="203" t="s">
        <v>23</v>
      </c>
      <c r="D25" s="207">
        <v>1</v>
      </c>
      <c r="E25" s="208">
        <v>2009</v>
      </c>
      <c r="F25" s="207">
        <v>1314</v>
      </c>
      <c r="G25" s="209" t="s">
        <v>27</v>
      </c>
      <c r="H25" s="191">
        <v>2722275</v>
      </c>
      <c r="I25" s="192">
        <f>(H25*0.0675)+H25</f>
        <v>2906028.5625</v>
      </c>
      <c r="J25" s="193">
        <v>0</v>
      </c>
      <c r="K25" s="202">
        <f>(I25-J25)*D25</f>
        <v>2906028.5625</v>
      </c>
    </row>
    <row r="26" spans="2:11" s="196" customFormat="1" ht="24" customHeight="1">
      <c r="B26" s="206" t="s">
        <v>26</v>
      </c>
      <c r="C26" s="203" t="s">
        <v>23</v>
      </c>
      <c r="D26" s="207">
        <v>1</v>
      </c>
      <c r="E26" s="208">
        <v>2009</v>
      </c>
      <c r="F26" s="207">
        <v>1336</v>
      </c>
      <c r="G26" s="209" t="s">
        <v>28</v>
      </c>
      <c r="H26" s="191">
        <v>2722275</v>
      </c>
      <c r="I26" s="192">
        <f>(H26*0.0675)+H26</f>
        <v>2906028.5625</v>
      </c>
      <c r="J26" s="193">
        <v>0</v>
      </c>
      <c r="K26" s="202">
        <f>(I26-J26)*D26</f>
        <v>2906028.5625</v>
      </c>
    </row>
    <row r="27" spans="2:11" s="196" customFormat="1" ht="24" customHeight="1">
      <c r="B27" s="206" t="s">
        <v>26</v>
      </c>
      <c r="C27" s="203" t="s">
        <v>23</v>
      </c>
      <c r="D27" s="207">
        <v>1</v>
      </c>
      <c r="E27" s="208">
        <v>2009</v>
      </c>
      <c r="F27" s="207">
        <v>1338</v>
      </c>
      <c r="G27" s="209" t="s">
        <v>29</v>
      </c>
      <c r="H27" s="191">
        <v>2722275</v>
      </c>
      <c r="I27" s="192">
        <f>(H27*0.0675)+H27</f>
        <v>2906028.5625</v>
      </c>
      <c r="J27" s="193">
        <v>0</v>
      </c>
      <c r="K27" s="202">
        <f>(I27-J27)*D27</f>
        <v>2906028.5625</v>
      </c>
    </row>
    <row r="28" spans="2:11" s="186" customFormat="1" ht="24" customHeight="1">
      <c r="B28" s="173" t="s">
        <v>30</v>
      </c>
      <c r="C28" s="173"/>
      <c r="D28" s="198">
        <f>SUM(D29:D29)</f>
        <v>1</v>
      </c>
      <c r="E28" s="198"/>
      <c r="F28" s="198"/>
      <c r="G28" s="198"/>
      <c r="H28" s="184"/>
      <c r="I28" s="184"/>
      <c r="J28" s="183"/>
      <c r="K28" s="185">
        <f>SUM(K29:K29)</f>
        <v>2906028.5625</v>
      </c>
    </row>
    <row r="29" spans="2:11" s="186" customFormat="1" ht="24" customHeight="1">
      <c r="B29" s="210" t="s">
        <v>31</v>
      </c>
      <c r="C29" s="203" t="s">
        <v>23</v>
      </c>
      <c r="D29" s="201">
        <v>1</v>
      </c>
      <c r="E29" s="190">
        <v>2009</v>
      </c>
      <c r="F29" s="189">
        <v>1350</v>
      </c>
      <c r="G29" s="189">
        <v>1350</v>
      </c>
      <c r="H29" s="191">
        <v>2722275</v>
      </c>
      <c r="I29" s="192">
        <f>(H29*0.0675)+H29</f>
        <v>2906028.5625</v>
      </c>
      <c r="J29" s="193">
        <v>0</v>
      </c>
      <c r="K29" s="202">
        <f>(I29-J29)*D29</f>
        <v>2906028.5625</v>
      </c>
    </row>
    <row r="30" spans="2:11" s="186" customFormat="1" ht="24" customHeight="1">
      <c r="B30" s="197" t="s">
        <v>32</v>
      </c>
      <c r="C30" s="173"/>
      <c r="D30" s="198">
        <f>SUM(D31:D31)</f>
        <v>1</v>
      </c>
      <c r="E30" s="198"/>
      <c r="F30" s="198"/>
      <c r="G30" s="198"/>
      <c r="H30" s="184"/>
      <c r="I30" s="184"/>
      <c r="J30" s="183"/>
      <c r="K30" s="185">
        <f>SUM(K31:K31)</f>
        <v>2906028</v>
      </c>
    </row>
    <row r="31" spans="2:11" s="186" customFormat="1" ht="24" customHeight="1">
      <c r="B31" s="211" t="s">
        <v>33</v>
      </c>
      <c r="C31" s="203" t="s">
        <v>23</v>
      </c>
      <c r="D31" s="201">
        <v>1</v>
      </c>
      <c r="E31" s="190">
        <v>2009</v>
      </c>
      <c r="F31" s="189">
        <v>1291</v>
      </c>
      <c r="G31" s="190">
        <v>1291</v>
      </c>
      <c r="H31" s="191">
        <v>2722275</v>
      </c>
      <c r="I31" s="192">
        <f>(H31*0.0675)+H31</f>
        <v>2906028.5625</v>
      </c>
      <c r="J31" s="193">
        <v>0</v>
      </c>
      <c r="K31" s="202">
        <v>2906028</v>
      </c>
    </row>
    <row r="32" spans="2:11" s="196" customFormat="1" ht="24" customHeight="1">
      <c r="B32" s="173" t="s">
        <v>37</v>
      </c>
      <c r="C32" s="173"/>
      <c r="D32" s="198">
        <f>SUM(D33:D33)</f>
        <v>1</v>
      </c>
      <c r="E32" s="198"/>
      <c r="F32" s="198"/>
      <c r="G32" s="198"/>
      <c r="H32" s="184"/>
      <c r="I32" s="184"/>
      <c r="J32" s="183"/>
      <c r="K32" s="185">
        <f>SUM(K33:K33)</f>
        <v>2906028.5625</v>
      </c>
    </row>
    <row r="33" spans="2:11" s="196" customFormat="1" ht="24" customHeight="1">
      <c r="B33" s="212" t="s">
        <v>38</v>
      </c>
      <c r="C33" s="203" t="s">
        <v>23</v>
      </c>
      <c r="D33" s="201">
        <v>1</v>
      </c>
      <c r="E33" s="190">
        <v>2009</v>
      </c>
      <c r="F33" s="189">
        <v>1254</v>
      </c>
      <c r="G33" s="190">
        <v>1254</v>
      </c>
      <c r="H33" s="191">
        <v>2722275</v>
      </c>
      <c r="I33" s="192">
        <f>(H33*0.0675)+H33</f>
        <v>2906028.5625</v>
      </c>
      <c r="J33" s="193">
        <v>0</v>
      </c>
      <c r="K33" s="202">
        <f>(I33-J33)*D33</f>
        <v>2906028.5625</v>
      </c>
    </row>
    <row r="34" spans="2:11" s="186" customFormat="1" ht="24" customHeight="1">
      <c r="B34" s="173" t="s">
        <v>39</v>
      </c>
      <c r="C34" s="173"/>
      <c r="D34" s="198">
        <f>SUM(D35:D37)</f>
        <v>3</v>
      </c>
      <c r="E34" s="198"/>
      <c r="F34" s="198"/>
      <c r="G34" s="198"/>
      <c r="H34" s="184"/>
      <c r="I34" s="184"/>
      <c r="J34" s="183"/>
      <c r="K34" s="185">
        <f>SUM(K35:K37)</f>
        <v>8718085.6875</v>
      </c>
    </row>
    <row r="35" spans="2:11" s="196" customFormat="1" ht="24" customHeight="1">
      <c r="B35" s="212" t="s">
        <v>40</v>
      </c>
      <c r="C35" s="203" t="s">
        <v>23</v>
      </c>
      <c r="D35" s="213">
        <v>1</v>
      </c>
      <c r="E35" s="214">
        <v>2005</v>
      </c>
      <c r="F35" s="213">
        <v>1084</v>
      </c>
      <c r="G35" s="213" t="s">
        <v>41</v>
      </c>
      <c r="H35" s="191">
        <v>2722275</v>
      </c>
      <c r="I35" s="192">
        <f>(H35*0.0675)+H35</f>
        <v>2906028.5625</v>
      </c>
      <c r="J35" s="215">
        <v>0</v>
      </c>
      <c r="K35" s="202">
        <f>(I35-J35)*D35</f>
        <v>2906028.5625</v>
      </c>
    </row>
    <row r="36" spans="2:11" s="186" customFormat="1" ht="24" customHeight="1">
      <c r="B36" s="212" t="s">
        <v>40</v>
      </c>
      <c r="C36" s="203" t="s">
        <v>23</v>
      </c>
      <c r="D36" s="213">
        <v>1</v>
      </c>
      <c r="E36" s="214">
        <v>2005</v>
      </c>
      <c r="F36" s="213">
        <v>1083</v>
      </c>
      <c r="G36" s="213" t="s">
        <v>42</v>
      </c>
      <c r="H36" s="191">
        <v>2722275</v>
      </c>
      <c r="I36" s="192">
        <f>(H36*0.0675)+H36</f>
        <v>2906028.5625</v>
      </c>
      <c r="J36" s="215">
        <v>0</v>
      </c>
      <c r="K36" s="202">
        <f>(I36-J36)*D36</f>
        <v>2906028.5625</v>
      </c>
    </row>
    <row r="37" spans="2:11" s="196" customFormat="1" ht="24" customHeight="1">
      <c r="B37" s="212" t="s">
        <v>40</v>
      </c>
      <c r="C37" s="203" t="s">
        <v>23</v>
      </c>
      <c r="D37" s="213">
        <v>1</v>
      </c>
      <c r="E37" s="214">
        <v>2005</v>
      </c>
      <c r="F37" s="213">
        <v>1243</v>
      </c>
      <c r="G37" s="213" t="s">
        <v>43</v>
      </c>
      <c r="H37" s="191">
        <v>2722275</v>
      </c>
      <c r="I37" s="192">
        <f>(H37*0.0675)+H37</f>
        <v>2906028.5625</v>
      </c>
      <c r="J37" s="215">
        <v>0</v>
      </c>
      <c r="K37" s="194">
        <f>(I37-J37)*D37</f>
        <v>2906028.5625</v>
      </c>
    </row>
    <row r="38" spans="2:11" s="196" customFormat="1" ht="24" customHeight="1">
      <c r="B38" s="173" t="s">
        <v>45</v>
      </c>
      <c r="C38" s="173"/>
      <c r="D38" s="198">
        <f>SUM(D39)</f>
        <v>1</v>
      </c>
      <c r="E38" s="198"/>
      <c r="F38" s="198"/>
      <c r="G38" s="198"/>
      <c r="H38" s="184"/>
      <c r="I38" s="184"/>
      <c r="J38" s="183"/>
      <c r="K38" s="185">
        <f>SUM(K39:K39)</f>
        <v>2906028.5625</v>
      </c>
    </row>
    <row r="39" spans="2:11" s="196" customFormat="1" ht="24" customHeight="1">
      <c r="B39" s="199" t="s">
        <v>46</v>
      </c>
      <c r="C39" s="203" t="s">
        <v>23</v>
      </c>
      <c r="D39" s="216">
        <v>1</v>
      </c>
      <c r="E39" s="217">
        <v>2009</v>
      </c>
      <c r="F39" s="216">
        <v>1339</v>
      </c>
      <c r="G39" s="209" t="s">
        <v>47</v>
      </c>
      <c r="H39" s="191">
        <v>2722275</v>
      </c>
      <c r="I39" s="192">
        <f>(H39*0.0675)+H39</f>
        <v>2906028.5625</v>
      </c>
      <c r="J39" s="193">
        <v>0</v>
      </c>
      <c r="K39" s="194">
        <f>(I39-J39)*D39</f>
        <v>2906028.5625</v>
      </c>
    </row>
    <row r="40" spans="2:11" s="196" customFormat="1" ht="24" customHeight="1">
      <c r="B40" s="173" t="s">
        <v>48</v>
      </c>
      <c r="C40" s="173"/>
      <c r="D40" s="198">
        <f>SUM(D41:D43)</f>
        <v>3</v>
      </c>
      <c r="E40" s="198"/>
      <c r="F40" s="218"/>
      <c r="G40" s="218"/>
      <c r="H40" s="184"/>
      <c r="I40" s="184"/>
      <c r="J40" s="183"/>
      <c r="K40" s="185">
        <f>SUM(K41:K43)</f>
        <v>8718085.6875</v>
      </c>
    </row>
    <row r="41" spans="2:11" s="196" customFormat="1" ht="24" customHeight="1">
      <c r="B41" s="211" t="s">
        <v>49</v>
      </c>
      <c r="C41" s="203" t="s">
        <v>23</v>
      </c>
      <c r="D41" s="201">
        <v>1</v>
      </c>
      <c r="E41" s="219">
        <v>2008</v>
      </c>
      <c r="F41" s="220">
        <v>468547</v>
      </c>
      <c r="G41" s="221">
        <v>1179</v>
      </c>
      <c r="H41" s="191">
        <v>2722275</v>
      </c>
      <c r="I41" s="192">
        <f>(H41*0.0675)+H41</f>
        <v>2906028.5625</v>
      </c>
      <c r="J41" s="215">
        <v>0</v>
      </c>
      <c r="K41" s="194">
        <f>(I41-J41)*D41</f>
        <v>2906028.5625</v>
      </c>
    </row>
    <row r="42" spans="2:11" s="186" customFormat="1" ht="24" customHeight="1">
      <c r="B42" s="211" t="s">
        <v>49</v>
      </c>
      <c r="C42" s="203" t="s">
        <v>23</v>
      </c>
      <c r="D42" s="201">
        <v>1</v>
      </c>
      <c r="E42" s="219">
        <v>2008</v>
      </c>
      <c r="F42" s="220">
        <v>474525</v>
      </c>
      <c r="G42" s="221" t="s">
        <v>50</v>
      </c>
      <c r="H42" s="191">
        <v>2722275</v>
      </c>
      <c r="I42" s="192">
        <f>(H42*0.0675)+H42</f>
        <v>2906028.5625</v>
      </c>
      <c r="J42" s="215">
        <v>0</v>
      </c>
      <c r="K42" s="194">
        <f>(I42-J42)*D42</f>
        <v>2906028.5625</v>
      </c>
    </row>
    <row r="43" spans="2:11" s="186" customFormat="1" ht="24" customHeight="1">
      <c r="B43" s="211" t="s">
        <v>49</v>
      </c>
      <c r="C43" s="203" t="s">
        <v>23</v>
      </c>
      <c r="D43" s="201">
        <v>1</v>
      </c>
      <c r="E43" s="219">
        <v>2009</v>
      </c>
      <c r="F43" s="220">
        <v>1228</v>
      </c>
      <c r="G43" s="221" t="s">
        <v>51</v>
      </c>
      <c r="H43" s="191">
        <v>2722275</v>
      </c>
      <c r="I43" s="192">
        <f>(H43*0.0675)+H43</f>
        <v>2906028.5625</v>
      </c>
      <c r="J43" s="215">
        <v>0</v>
      </c>
      <c r="K43" s="194">
        <f>(I43-J43)*D43</f>
        <v>2906028.5625</v>
      </c>
    </row>
    <row r="44" spans="2:11" s="186" customFormat="1" ht="24" customHeight="1">
      <c r="B44" s="173" t="s">
        <v>52</v>
      </c>
      <c r="C44" s="173"/>
      <c r="D44" s="198">
        <f>SUM(D45:D45)</f>
        <v>1</v>
      </c>
      <c r="E44" s="198"/>
      <c r="F44" s="222"/>
      <c r="G44" s="222"/>
      <c r="H44" s="184"/>
      <c r="I44" s="184"/>
      <c r="J44" s="183"/>
      <c r="K44" s="185">
        <f>SUM(K45:K45)</f>
        <v>23623349.341250002</v>
      </c>
    </row>
    <row r="45" spans="2:11" s="186" customFormat="1" ht="24" customHeight="1">
      <c r="B45" s="211" t="s">
        <v>53</v>
      </c>
      <c r="C45" s="223" t="s">
        <v>17</v>
      </c>
      <c r="D45" s="189">
        <v>1</v>
      </c>
      <c r="E45" s="190">
        <v>2005</v>
      </c>
      <c r="F45" s="189">
        <v>1063</v>
      </c>
      <c r="G45" s="189">
        <v>1063</v>
      </c>
      <c r="H45" s="191">
        <v>28066489.5</v>
      </c>
      <c r="I45" s="192">
        <f>(H45*0.0675)+H45</f>
        <v>29960977.54125</v>
      </c>
      <c r="J45" s="193">
        <v>6337628.2</v>
      </c>
      <c r="K45" s="194">
        <f>(I45-J45)*D45</f>
        <v>23623349.341250002</v>
      </c>
    </row>
    <row r="46" spans="2:11" s="196" customFormat="1" ht="24" customHeight="1">
      <c r="B46" s="173" t="s">
        <v>55</v>
      </c>
      <c r="C46" s="173"/>
      <c r="D46" s="198">
        <f>SUM(D47:D48)</f>
        <v>2</v>
      </c>
      <c r="E46" s="198"/>
      <c r="F46" s="198"/>
      <c r="G46" s="198"/>
      <c r="H46" s="184"/>
      <c r="I46" s="184"/>
      <c r="J46" s="183"/>
      <c r="K46" s="185">
        <f>SUM(K47:K48)</f>
        <v>47246698.682500005</v>
      </c>
    </row>
    <row r="47" spans="2:11" s="196" customFormat="1" ht="24" customHeight="1">
      <c r="B47" s="187" t="s">
        <v>55</v>
      </c>
      <c r="C47" s="223" t="s">
        <v>17</v>
      </c>
      <c r="D47" s="189">
        <v>1</v>
      </c>
      <c r="E47" s="190">
        <v>2009</v>
      </c>
      <c r="F47" s="189">
        <v>1285</v>
      </c>
      <c r="G47" s="189">
        <v>1285</v>
      </c>
      <c r="H47" s="191">
        <v>28066489.5</v>
      </c>
      <c r="I47" s="192">
        <f>(H47*0.0675)+H47</f>
        <v>29960977.54125</v>
      </c>
      <c r="J47" s="193">
        <v>6337628.2</v>
      </c>
      <c r="K47" s="194">
        <f>(I47-J47)*D47</f>
        <v>23623349.341250002</v>
      </c>
    </row>
    <row r="48" spans="2:11" s="186" customFormat="1" ht="24" customHeight="1">
      <c r="B48" s="187" t="s">
        <v>55</v>
      </c>
      <c r="C48" s="223" t="s">
        <v>17</v>
      </c>
      <c r="D48" s="189">
        <v>1</v>
      </c>
      <c r="E48" s="190">
        <v>2009</v>
      </c>
      <c r="F48" s="189">
        <v>1281</v>
      </c>
      <c r="G48" s="189">
        <v>1281</v>
      </c>
      <c r="H48" s="191">
        <v>28066489.5</v>
      </c>
      <c r="I48" s="192">
        <f>(H48*0.0675)+H48</f>
        <v>29960977.54125</v>
      </c>
      <c r="J48" s="193">
        <v>6337628.2</v>
      </c>
      <c r="K48" s="194">
        <f>(I48-J48)*D48</f>
        <v>23623349.341250002</v>
      </c>
    </row>
    <row r="49" spans="2:11" s="186" customFormat="1" ht="24" customHeight="1">
      <c r="B49" s="173" t="s">
        <v>56</v>
      </c>
      <c r="C49" s="173"/>
      <c r="D49" s="198">
        <f>+D50</f>
        <v>1</v>
      </c>
      <c r="E49" s="198"/>
      <c r="F49" s="198"/>
      <c r="G49" s="198"/>
      <c r="H49" s="184"/>
      <c r="I49" s="184"/>
      <c r="J49" s="183"/>
      <c r="K49" s="185">
        <f>+K50</f>
        <v>17045000</v>
      </c>
    </row>
    <row r="50" spans="2:11" s="186" customFormat="1" ht="24" customHeight="1">
      <c r="B50" s="224" t="s">
        <v>57</v>
      </c>
      <c r="C50" s="225" t="s">
        <v>58</v>
      </c>
      <c r="D50" s="226">
        <v>1</v>
      </c>
      <c r="E50" s="226" t="s">
        <v>59</v>
      </c>
      <c r="F50" s="226" t="s">
        <v>60</v>
      </c>
      <c r="G50" s="226" t="s">
        <v>60</v>
      </c>
      <c r="H50" s="191">
        <v>24000000</v>
      </c>
      <c r="I50" s="192">
        <f>(H50*0.0675)+H50</f>
        <v>25620000</v>
      </c>
      <c r="J50" s="193">
        <v>8575000</v>
      </c>
      <c r="K50" s="194">
        <f>+I50-J50</f>
        <v>17045000</v>
      </c>
    </row>
    <row r="51" spans="2:11" s="186" customFormat="1" ht="24" customHeight="1">
      <c r="B51" s="173" t="s">
        <v>67</v>
      </c>
      <c r="C51" s="173"/>
      <c r="D51" s="198">
        <f>SUM(D52:D57)</f>
        <v>6</v>
      </c>
      <c r="E51" s="198"/>
      <c r="F51" s="198"/>
      <c r="G51" s="198"/>
      <c r="H51" s="184"/>
      <c r="I51" s="184"/>
      <c r="J51" s="183"/>
      <c r="K51" s="185">
        <f>SUM(K52:K57)</f>
        <v>149232568.805</v>
      </c>
    </row>
    <row r="52" spans="2:11" s="186" customFormat="1" ht="24" customHeight="1">
      <c r="B52" s="199" t="s">
        <v>68</v>
      </c>
      <c r="C52" s="227" t="s">
        <v>12</v>
      </c>
      <c r="D52" s="228">
        <v>1</v>
      </c>
      <c r="E52" s="229">
        <v>2007</v>
      </c>
      <c r="F52" s="228" t="s">
        <v>69</v>
      </c>
      <c r="G52" s="228" t="s">
        <v>69</v>
      </c>
      <c r="H52" s="191">
        <v>13668600</v>
      </c>
      <c r="I52" s="192">
        <f aca="true" t="shared" si="0" ref="I52:I57">(H52*0.0675)+H52</f>
        <v>14591230.5</v>
      </c>
      <c r="J52" s="193">
        <v>3994239.77</v>
      </c>
      <c r="K52" s="194">
        <f>(I52-J52)*D52</f>
        <v>10596990.73</v>
      </c>
    </row>
    <row r="53" spans="2:11" s="186" customFormat="1" ht="24" customHeight="1">
      <c r="B53" s="199" t="s">
        <v>68</v>
      </c>
      <c r="C53" s="230" t="s">
        <v>15</v>
      </c>
      <c r="D53" s="207">
        <v>1</v>
      </c>
      <c r="E53" s="208">
        <v>2009</v>
      </c>
      <c r="F53" s="207" t="s">
        <v>70</v>
      </c>
      <c r="G53" s="207" t="s">
        <v>70</v>
      </c>
      <c r="H53" s="231">
        <v>32457845</v>
      </c>
      <c r="I53" s="192">
        <f t="shared" si="0"/>
        <v>34648749.5375</v>
      </c>
      <c r="J53" s="193">
        <v>7600000</v>
      </c>
      <c r="K53" s="194">
        <f>(I53-J53)*D53</f>
        <v>27048749.5375</v>
      </c>
    </row>
    <row r="54" spans="2:12" s="186" customFormat="1" ht="24" customHeight="1">
      <c r="B54" s="199" t="s">
        <v>71</v>
      </c>
      <c r="C54" s="232" t="s">
        <v>72</v>
      </c>
      <c r="D54" s="233">
        <v>1</v>
      </c>
      <c r="E54" s="234">
        <v>2002</v>
      </c>
      <c r="F54" s="233" t="s">
        <v>73</v>
      </c>
      <c r="G54" s="233" t="s">
        <v>73</v>
      </c>
      <c r="H54" s="191">
        <v>12408423.62</v>
      </c>
      <c r="I54" s="192">
        <f t="shared" si="0"/>
        <v>13245992.21435</v>
      </c>
      <c r="J54" s="193">
        <v>5310000</v>
      </c>
      <c r="K54" s="194">
        <v>7935989</v>
      </c>
      <c r="L54" s="293"/>
    </row>
    <row r="55" spans="2:11" s="186" customFormat="1" ht="24" customHeight="1">
      <c r="B55" s="199" t="s">
        <v>71</v>
      </c>
      <c r="C55" s="230" t="s">
        <v>15</v>
      </c>
      <c r="D55" s="207">
        <v>1</v>
      </c>
      <c r="E55" s="208">
        <v>2009</v>
      </c>
      <c r="F55" s="207" t="s">
        <v>74</v>
      </c>
      <c r="G55" s="207" t="s">
        <v>74</v>
      </c>
      <c r="H55" s="231">
        <v>32457845</v>
      </c>
      <c r="I55" s="192">
        <f t="shared" si="0"/>
        <v>34648749.5375</v>
      </c>
      <c r="J55" s="193">
        <v>7600000</v>
      </c>
      <c r="K55" s="194">
        <f>(I55-J55)*D55</f>
        <v>27048749.5375</v>
      </c>
    </row>
    <row r="56" spans="2:11" s="186" customFormat="1" ht="24" customHeight="1">
      <c r="B56" s="235" t="s">
        <v>75</v>
      </c>
      <c r="C56" s="223" t="s">
        <v>76</v>
      </c>
      <c r="D56" s="236">
        <v>1</v>
      </c>
      <c r="E56" s="237">
        <v>2004</v>
      </c>
      <c r="F56" s="238" t="s">
        <v>77</v>
      </c>
      <c r="G56" s="239" t="s">
        <v>77</v>
      </c>
      <c r="H56" s="240">
        <v>60000000</v>
      </c>
      <c r="I56" s="241">
        <f t="shared" si="0"/>
        <v>64050000</v>
      </c>
      <c r="J56" s="215">
        <v>3960000</v>
      </c>
      <c r="K56" s="242">
        <f>(I56-J56)*D56</f>
        <v>60090000</v>
      </c>
    </row>
    <row r="57" spans="2:11" s="186" customFormat="1" ht="24" customHeight="1">
      <c r="B57" s="203" t="s">
        <v>75</v>
      </c>
      <c r="C57" s="223" t="s">
        <v>78</v>
      </c>
      <c r="D57" s="207">
        <v>1</v>
      </c>
      <c r="E57" s="243" t="s">
        <v>79</v>
      </c>
      <c r="F57" s="244" t="s">
        <v>80</v>
      </c>
      <c r="G57" s="244" t="s">
        <v>80</v>
      </c>
      <c r="H57" s="245">
        <v>15468000</v>
      </c>
      <c r="I57" s="246">
        <f t="shared" si="0"/>
        <v>16512090</v>
      </c>
      <c r="J57" s="246">
        <v>0</v>
      </c>
      <c r="K57" s="194">
        <f>(I57-J57)*D57</f>
        <v>16512090</v>
      </c>
    </row>
    <row r="58" spans="2:12" s="252" customFormat="1" ht="24" customHeight="1">
      <c r="B58" s="247" t="s">
        <v>81</v>
      </c>
      <c r="C58" s="247"/>
      <c r="D58" s="248">
        <f>+D59+D63+D65+D69+D77+D83+D86+D90+D92+D97</f>
        <v>33</v>
      </c>
      <c r="E58" s="248"/>
      <c r="F58" s="248"/>
      <c r="G58" s="248"/>
      <c r="H58" s="249"/>
      <c r="I58" s="249"/>
      <c r="J58" s="248"/>
      <c r="K58" s="250">
        <f>+K59+K63+K65+K69+K77+K83+K86+K90+K92+K97</f>
        <v>146006819.04250002</v>
      </c>
      <c r="L58" s="251"/>
    </row>
    <row r="59" spans="2:11" s="186" customFormat="1" ht="24" customHeight="1">
      <c r="B59" s="173" t="s">
        <v>82</v>
      </c>
      <c r="C59" s="173"/>
      <c r="D59" s="198">
        <f>+D60+D61+D62</f>
        <v>3</v>
      </c>
      <c r="E59" s="175"/>
      <c r="F59" s="175"/>
      <c r="G59" s="175"/>
      <c r="H59" s="173"/>
      <c r="I59" s="173"/>
      <c r="J59" s="175"/>
      <c r="K59" s="185">
        <f>+K60+K61+K62</f>
        <v>44686990.730000004</v>
      </c>
    </row>
    <row r="60" spans="2:11" s="186" customFormat="1" ht="24" customHeight="1">
      <c r="B60" s="206" t="s">
        <v>288</v>
      </c>
      <c r="C60" s="227" t="s">
        <v>12</v>
      </c>
      <c r="D60" s="209">
        <v>1</v>
      </c>
      <c r="E60" s="209">
        <v>2011</v>
      </c>
      <c r="F60" s="209">
        <v>865990</v>
      </c>
      <c r="G60" s="209">
        <v>865990</v>
      </c>
      <c r="H60" s="191">
        <v>13668600</v>
      </c>
      <c r="I60" s="192">
        <f>(H60*0.0675)+H60</f>
        <v>14591230.5</v>
      </c>
      <c r="J60" s="193">
        <v>3994239.77</v>
      </c>
      <c r="K60" s="194">
        <f>(I60-J60)*D60</f>
        <v>10596990.73</v>
      </c>
    </row>
    <row r="61" spans="2:11" s="186" customFormat="1" ht="24" customHeight="1">
      <c r="B61" s="206" t="s">
        <v>288</v>
      </c>
      <c r="C61" s="188" t="s">
        <v>58</v>
      </c>
      <c r="D61" s="253">
        <v>1</v>
      </c>
      <c r="E61" s="254">
        <v>2011</v>
      </c>
      <c r="F61" s="253">
        <v>869006</v>
      </c>
      <c r="G61" s="253">
        <v>869006</v>
      </c>
      <c r="H61" s="191">
        <v>24000000</v>
      </c>
      <c r="I61" s="192">
        <f>(H61*0.0675)+H61</f>
        <v>25620000</v>
      </c>
      <c r="J61" s="193">
        <v>8575000</v>
      </c>
      <c r="K61" s="194">
        <f>(I61-J61)*D61</f>
        <v>17045000</v>
      </c>
    </row>
    <row r="62" spans="2:11" s="186" customFormat="1" ht="24" customHeight="1">
      <c r="B62" s="206" t="s">
        <v>61</v>
      </c>
      <c r="C62" s="188" t="s">
        <v>58</v>
      </c>
      <c r="D62" s="253">
        <v>1</v>
      </c>
      <c r="E62" s="254">
        <v>2011</v>
      </c>
      <c r="F62" s="253">
        <v>867720</v>
      </c>
      <c r="G62" s="253">
        <v>867720</v>
      </c>
      <c r="H62" s="191">
        <v>24000000</v>
      </c>
      <c r="I62" s="192">
        <f>(H62*0.0675)+H62</f>
        <v>25620000</v>
      </c>
      <c r="J62" s="193">
        <v>8575000</v>
      </c>
      <c r="K62" s="194">
        <f>(I62-J62)*D62</f>
        <v>17045000</v>
      </c>
    </row>
    <row r="63" spans="2:11" s="196" customFormat="1" ht="24" customHeight="1">
      <c r="B63" s="173" t="s">
        <v>84</v>
      </c>
      <c r="C63" s="173"/>
      <c r="D63" s="198">
        <f>+D64</f>
        <v>1</v>
      </c>
      <c r="E63" s="175"/>
      <c r="F63" s="175"/>
      <c r="G63" s="175"/>
      <c r="H63" s="173"/>
      <c r="I63" s="173"/>
      <c r="J63" s="175"/>
      <c r="K63" s="185">
        <f>+K64</f>
        <v>17045000</v>
      </c>
    </row>
    <row r="64" spans="2:11" s="186" customFormat="1" ht="24" customHeight="1">
      <c r="B64" s="206" t="s">
        <v>61</v>
      </c>
      <c r="C64" s="188" t="s">
        <v>58</v>
      </c>
      <c r="D64" s="253">
        <v>1</v>
      </c>
      <c r="E64" s="254">
        <v>2011</v>
      </c>
      <c r="F64" s="253">
        <v>867540</v>
      </c>
      <c r="G64" s="253">
        <v>867540</v>
      </c>
      <c r="H64" s="191">
        <v>24000000</v>
      </c>
      <c r="I64" s="192">
        <f>(H64*0.0675)+H64</f>
        <v>25620000</v>
      </c>
      <c r="J64" s="193">
        <v>8575000</v>
      </c>
      <c r="K64" s="194">
        <f>(I64-J64)*D64</f>
        <v>17045000</v>
      </c>
    </row>
    <row r="65" spans="2:11" s="255" customFormat="1" ht="24" customHeight="1">
      <c r="B65" s="173" t="s">
        <v>85</v>
      </c>
      <c r="C65" s="173"/>
      <c r="D65" s="198">
        <f>SUM(D66:D68)</f>
        <v>3</v>
      </c>
      <c r="E65" s="198"/>
      <c r="F65" s="198"/>
      <c r="G65" s="198"/>
      <c r="H65" s="184"/>
      <c r="I65" s="184"/>
      <c r="J65" s="183"/>
      <c r="K65" s="185">
        <f>SUM(K66:K68)</f>
        <v>8718085.6875</v>
      </c>
    </row>
    <row r="66" spans="2:11" s="256" customFormat="1" ht="24" customHeight="1">
      <c r="B66" s="225" t="s">
        <v>86</v>
      </c>
      <c r="C66" s="203" t="s">
        <v>23</v>
      </c>
      <c r="D66" s="204">
        <v>1</v>
      </c>
      <c r="E66" s="205">
        <v>2009</v>
      </c>
      <c r="F66" s="189">
        <v>1271</v>
      </c>
      <c r="G66" s="205">
        <v>1271</v>
      </c>
      <c r="H66" s="191">
        <v>2722275</v>
      </c>
      <c r="I66" s="192">
        <f>(H66*0.0675)+H66</f>
        <v>2906028.5625</v>
      </c>
      <c r="J66" s="193">
        <v>0</v>
      </c>
      <c r="K66" s="202">
        <f>(I66-J66)*D66</f>
        <v>2906028.5625</v>
      </c>
    </row>
    <row r="67" spans="2:11" s="256" customFormat="1" ht="24" customHeight="1">
      <c r="B67" s="225" t="s">
        <v>86</v>
      </c>
      <c r="C67" s="203" t="s">
        <v>23</v>
      </c>
      <c r="D67" s="204">
        <v>1</v>
      </c>
      <c r="E67" s="205">
        <v>2009</v>
      </c>
      <c r="F67" s="189">
        <v>1317</v>
      </c>
      <c r="G67" s="205">
        <v>1317</v>
      </c>
      <c r="H67" s="191">
        <v>2722275</v>
      </c>
      <c r="I67" s="192">
        <f>(H67*0.0675)+H67</f>
        <v>2906028.5625</v>
      </c>
      <c r="J67" s="193">
        <v>0</v>
      </c>
      <c r="K67" s="202">
        <f>(I67-J67)*D67</f>
        <v>2906028.5625</v>
      </c>
    </row>
    <row r="68" spans="2:11" s="186" customFormat="1" ht="24" customHeight="1">
      <c r="B68" s="225" t="s">
        <v>86</v>
      </c>
      <c r="C68" s="203" t="s">
        <v>23</v>
      </c>
      <c r="D68" s="204">
        <v>1</v>
      </c>
      <c r="E68" s="205">
        <v>2009</v>
      </c>
      <c r="F68" s="189">
        <v>1351</v>
      </c>
      <c r="G68" s="205">
        <v>1351</v>
      </c>
      <c r="H68" s="191">
        <v>2722275</v>
      </c>
      <c r="I68" s="192">
        <f>(H68*0.0675)+H68</f>
        <v>2906028.5625</v>
      </c>
      <c r="J68" s="193">
        <v>0</v>
      </c>
      <c r="K68" s="202">
        <f>(I68-J68)*D68</f>
        <v>2906028.5625</v>
      </c>
    </row>
    <row r="69" spans="2:11" s="186" customFormat="1" ht="24" customHeight="1">
      <c r="B69" s="173" t="s">
        <v>87</v>
      </c>
      <c r="C69" s="173"/>
      <c r="D69" s="198">
        <f>SUM(D70:D76)</f>
        <v>7</v>
      </c>
      <c r="E69" s="198"/>
      <c r="F69" s="198"/>
      <c r="G69" s="198"/>
      <c r="H69" s="184"/>
      <c r="I69" s="184"/>
      <c r="J69" s="183"/>
      <c r="K69" s="185">
        <f>SUM(K70:K76)</f>
        <v>20342199.9375</v>
      </c>
    </row>
    <row r="70" spans="2:11" s="186" customFormat="1" ht="24" customHeight="1">
      <c r="B70" s="211" t="s">
        <v>88</v>
      </c>
      <c r="C70" s="203" t="s">
        <v>23</v>
      </c>
      <c r="D70" s="204">
        <v>1</v>
      </c>
      <c r="E70" s="257">
        <v>2009</v>
      </c>
      <c r="F70" s="257">
        <v>1267</v>
      </c>
      <c r="G70" s="258">
        <v>1267</v>
      </c>
      <c r="H70" s="191">
        <v>2722275</v>
      </c>
      <c r="I70" s="192">
        <f aca="true" t="shared" si="1" ref="I70:I76">(H70*0.0675)+H70</f>
        <v>2906028.5625</v>
      </c>
      <c r="J70" s="193">
        <v>0</v>
      </c>
      <c r="K70" s="202">
        <f aca="true" t="shared" si="2" ref="K70:K76">(I70-J70)*D70</f>
        <v>2906028.5625</v>
      </c>
    </row>
    <row r="71" spans="2:11" s="186" customFormat="1" ht="24" customHeight="1">
      <c r="B71" s="211" t="s">
        <v>88</v>
      </c>
      <c r="C71" s="203" t="s">
        <v>23</v>
      </c>
      <c r="D71" s="204">
        <v>1</v>
      </c>
      <c r="E71" s="257">
        <v>2009</v>
      </c>
      <c r="F71" s="257">
        <v>1266</v>
      </c>
      <c r="G71" s="258">
        <v>1266</v>
      </c>
      <c r="H71" s="191">
        <v>2722275</v>
      </c>
      <c r="I71" s="192">
        <f t="shared" si="1"/>
        <v>2906028.5625</v>
      </c>
      <c r="J71" s="193">
        <v>0</v>
      </c>
      <c r="K71" s="202">
        <f t="shared" si="2"/>
        <v>2906028.5625</v>
      </c>
    </row>
    <row r="72" spans="2:11" s="186" customFormat="1" ht="24" customHeight="1">
      <c r="B72" s="211" t="s">
        <v>88</v>
      </c>
      <c r="C72" s="203" t="s">
        <v>23</v>
      </c>
      <c r="D72" s="204">
        <v>1</v>
      </c>
      <c r="E72" s="257">
        <v>2009</v>
      </c>
      <c r="F72" s="257">
        <v>1265</v>
      </c>
      <c r="G72" s="258">
        <v>1265</v>
      </c>
      <c r="H72" s="191">
        <v>2722275</v>
      </c>
      <c r="I72" s="192">
        <f t="shared" si="1"/>
        <v>2906028.5625</v>
      </c>
      <c r="J72" s="193">
        <v>0</v>
      </c>
      <c r="K72" s="202">
        <f t="shared" si="2"/>
        <v>2906028.5625</v>
      </c>
    </row>
    <row r="73" spans="2:11" s="186" customFormat="1" ht="24" customHeight="1">
      <c r="B73" s="211" t="s">
        <v>88</v>
      </c>
      <c r="C73" s="203" t="s">
        <v>23</v>
      </c>
      <c r="D73" s="204">
        <v>1</v>
      </c>
      <c r="E73" s="257">
        <v>2009</v>
      </c>
      <c r="F73" s="257">
        <v>1230</v>
      </c>
      <c r="G73" s="258">
        <v>1230</v>
      </c>
      <c r="H73" s="191">
        <v>2722275</v>
      </c>
      <c r="I73" s="192">
        <f t="shared" si="1"/>
        <v>2906028.5625</v>
      </c>
      <c r="J73" s="193">
        <v>0</v>
      </c>
      <c r="K73" s="202">
        <f t="shared" si="2"/>
        <v>2906028.5625</v>
      </c>
    </row>
    <row r="74" spans="2:11" s="186" customFormat="1" ht="24" customHeight="1">
      <c r="B74" s="211" t="s">
        <v>88</v>
      </c>
      <c r="C74" s="203" t="s">
        <v>23</v>
      </c>
      <c r="D74" s="204">
        <v>1</v>
      </c>
      <c r="E74" s="257">
        <v>2009</v>
      </c>
      <c r="F74" s="257">
        <v>1214</v>
      </c>
      <c r="G74" s="258">
        <v>1214</v>
      </c>
      <c r="H74" s="191">
        <v>2722275</v>
      </c>
      <c r="I74" s="192">
        <f t="shared" si="1"/>
        <v>2906028.5625</v>
      </c>
      <c r="J74" s="193">
        <v>0</v>
      </c>
      <c r="K74" s="202">
        <f t="shared" si="2"/>
        <v>2906028.5625</v>
      </c>
    </row>
    <row r="75" spans="2:11" s="186" customFormat="1" ht="24" customHeight="1">
      <c r="B75" s="211" t="s">
        <v>88</v>
      </c>
      <c r="C75" s="203" t="s">
        <v>23</v>
      </c>
      <c r="D75" s="204">
        <v>1</v>
      </c>
      <c r="E75" s="257">
        <v>2008</v>
      </c>
      <c r="F75" s="257">
        <v>1185</v>
      </c>
      <c r="G75" s="258">
        <v>1185</v>
      </c>
      <c r="H75" s="191">
        <v>2722275</v>
      </c>
      <c r="I75" s="192">
        <f t="shared" si="1"/>
        <v>2906028.5625</v>
      </c>
      <c r="J75" s="193">
        <v>0</v>
      </c>
      <c r="K75" s="202">
        <f t="shared" si="2"/>
        <v>2906028.5625</v>
      </c>
    </row>
    <row r="76" spans="2:11" s="186" customFormat="1" ht="24" customHeight="1">
      <c r="B76" s="211" t="s">
        <v>89</v>
      </c>
      <c r="C76" s="203" t="s">
        <v>23</v>
      </c>
      <c r="D76" s="204">
        <v>1</v>
      </c>
      <c r="E76" s="257">
        <v>2009</v>
      </c>
      <c r="F76" s="257">
        <v>1232</v>
      </c>
      <c r="G76" s="258">
        <v>1232</v>
      </c>
      <c r="H76" s="191">
        <v>2722275</v>
      </c>
      <c r="I76" s="192">
        <f t="shared" si="1"/>
        <v>2906028.5625</v>
      </c>
      <c r="J76" s="193">
        <v>0</v>
      </c>
      <c r="K76" s="202">
        <f t="shared" si="2"/>
        <v>2906028.5625</v>
      </c>
    </row>
    <row r="77" spans="2:11" s="186" customFormat="1" ht="24" customHeight="1">
      <c r="B77" s="173" t="s">
        <v>90</v>
      </c>
      <c r="C77" s="173"/>
      <c r="D77" s="198">
        <f>SUM(D78:D82)</f>
        <v>5</v>
      </c>
      <c r="E77" s="198"/>
      <c r="F77" s="222"/>
      <c r="G77" s="198"/>
      <c r="H77" s="184"/>
      <c r="I77" s="184"/>
      <c r="J77" s="183"/>
      <c r="K77" s="185">
        <f>SUM(K78:K82)</f>
        <v>14530142.8125</v>
      </c>
    </row>
    <row r="78" spans="2:11" s="186" customFormat="1" ht="24" customHeight="1">
      <c r="B78" s="259" t="s">
        <v>91</v>
      </c>
      <c r="C78" s="203" t="s">
        <v>23</v>
      </c>
      <c r="D78" s="189">
        <v>1</v>
      </c>
      <c r="E78" s="190">
        <v>2009</v>
      </c>
      <c r="F78" s="189">
        <v>1246</v>
      </c>
      <c r="G78" s="189">
        <v>1246</v>
      </c>
      <c r="H78" s="191">
        <v>2722275</v>
      </c>
      <c r="I78" s="192">
        <f>(H78*0.0675)+H78</f>
        <v>2906028.5625</v>
      </c>
      <c r="J78" s="193">
        <v>0</v>
      </c>
      <c r="K78" s="202">
        <f>(I78-J78)*D78</f>
        <v>2906028.5625</v>
      </c>
    </row>
    <row r="79" spans="2:11" s="186" customFormat="1" ht="24" customHeight="1">
      <c r="B79" s="259" t="s">
        <v>91</v>
      </c>
      <c r="C79" s="203" t="s">
        <v>23</v>
      </c>
      <c r="D79" s="189">
        <v>1</v>
      </c>
      <c r="E79" s="190">
        <v>2009</v>
      </c>
      <c r="F79" s="189">
        <v>1275</v>
      </c>
      <c r="G79" s="189">
        <v>1275</v>
      </c>
      <c r="H79" s="191">
        <v>2722275</v>
      </c>
      <c r="I79" s="192">
        <f>(H79*0.0675)+H79</f>
        <v>2906028.5625</v>
      </c>
      <c r="J79" s="193">
        <v>0</v>
      </c>
      <c r="K79" s="202">
        <f>(I79-J79)*D79</f>
        <v>2906028.5625</v>
      </c>
    </row>
    <row r="80" spans="2:11" s="186" customFormat="1" ht="24" customHeight="1">
      <c r="B80" s="259" t="s">
        <v>91</v>
      </c>
      <c r="C80" s="203" t="s">
        <v>23</v>
      </c>
      <c r="D80" s="189">
        <v>1</v>
      </c>
      <c r="E80" s="190">
        <v>2009</v>
      </c>
      <c r="F80" s="189">
        <v>1276</v>
      </c>
      <c r="G80" s="189">
        <v>1276</v>
      </c>
      <c r="H80" s="191">
        <v>2722275</v>
      </c>
      <c r="I80" s="192">
        <f>(H80*0.0675)+H80</f>
        <v>2906028.5625</v>
      </c>
      <c r="J80" s="193">
        <v>0</v>
      </c>
      <c r="K80" s="202">
        <f>(I80-J80)*D80</f>
        <v>2906028.5625</v>
      </c>
    </row>
    <row r="81" spans="2:11" s="186" customFormat="1" ht="24" customHeight="1">
      <c r="B81" s="259" t="s">
        <v>91</v>
      </c>
      <c r="C81" s="203" t="s">
        <v>23</v>
      </c>
      <c r="D81" s="189">
        <v>1</v>
      </c>
      <c r="E81" s="190">
        <v>2009</v>
      </c>
      <c r="F81" s="189">
        <v>1352</v>
      </c>
      <c r="G81" s="189">
        <v>1352</v>
      </c>
      <c r="H81" s="191">
        <v>2722275</v>
      </c>
      <c r="I81" s="192">
        <f>(H81*0.0675)+H81</f>
        <v>2906028.5625</v>
      </c>
      <c r="J81" s="193">
        <v>0</v>
      </c>
      <c r="K81" s="202">
        <f>(I81-J81)*D81</f>
        <v>2906028.5625</v>
      </c>
    </row>
    <row r="82" spans="2:11" s="186" customFormat="1" ht="24" customHeight="1">
      <c r="B82" s="259" t="s">
        <v>91</v>
      </c>
      <c r="C82" s="203" t="s">
        <v>23</v>
      </c>
      <c r="D82" s="189">
        <v>1</v>
      </c>
      <c r="E82" s="190">
        <v>2009</v>
      </c>
      <c r="F82" s="189">
        <v>1353</v>
      </c>
      <c r="G82" s="189">
        <v>1353</v>
      </c>
      <c r="H82" s="191">
        <v>2722275</v>
      </c>
      <c r="I82" s="192">
        <f>(H82*0.0675)+H82</f>
        <v>2906028.5625</v>
      </c>
      <c r="J82" s="193">
        <v>0</v>
      </c>
      <c r="K82" s="202">
        <f>(I82-J82)*D82</f>
        <v>2906028.5625</v>
      </c>
    </row>
    <row r="83" spans="2:11" s="186" customFormat="1" ht="24" customHeight="1">
      <c r="B83" s="173" t="s">
        <v>52</v>
      </c>
      <c r="C83" s="173"/>
      <c r="D83" s="198">
        <f>SUM(D84:D85)</f>
        <v>2</v>
      </c>
      <c r="E83" s="198"/>
      <c r="F83" s="198"/>
      <c r="G83" s="198"/>
      <c r="H83" s="184"/>
      <c r="I83" s="184"/>
      <c r="J83" s="183"/>
      <c r="K83" s="185">
        <f>SUM(K84:K85)</f>
        <v>5812057.125</v>
      </c>
    </row>
    <row r="84" spans="2:11" s="186" customFormat="1" ht="24" customHeight="1">
      <c r="B84" s="211" t="s">
        <v>86</v>
      </c>
      <c r="C84" s="203" t="s">
        <v>23</v>
      </c>
      <c r="D84" s="189">
        <v>1</v>
      </c>
      <c r="E84" s="208">
        <v>2009</v>
      </c>
      <c r="F84" s="207">
        <v>1331</v>
      </c>
      <c r="G84" s="207">
        <v>1331</v>
      </c>
      <c r="H84" s="191">
        <v>2722275</v>
      </c>
      <c r="I84" s="192">
        <f>(H84*0.0675)+H84</f>
        <v>2906028.5625</v>
      </c>
      <c r="J84" s="193">
        <v>0</v>
      </c>
      <c r="K84" s="202">
        <f>(I84-J84)*D84</f>
        <v>2906028.5625</v>
      </c>
    </row>
    <row r="85" spans="2:11" s="186" customFormat="1" ht="24" customHeight="1">
      <c r="B85" s="211" t="s">
        <v>86</v>
      </c>
      <c r="C85" s="203" t="s">
        <v>23</v>
      </c>
      <c r="D85" s="189">
        <v>1</v>
      </c>
      <c r="E85" s="208">
        <v>2009</v>
      </c>
      <c r="F85" s="207">
        <v>1227</v>
      </c>
      <c r="G85" s="209" t="s">
        <v>92</v>
      </c>
      <c r="H85" s="191">
        <v>2722275</v>
      </c>
      <c r="I85" s="192">
        <f>(H85*0.0675)+H85</f>
        <v>2906028.5625</v>
      </c>
      <c r="J85" s="193">
        <v>0</v>
      </c>
      <c r="K85" s="202">
        <f>(I85-J85)*D85</f>
        <v>2906028.5625</v>
      </c>
    </row>
    <row r="86" spans="2:11" s="186" customFormat="1" ht="24" customHeight="1">
      <c r="B86" s="197" t="s">
        <v>93</v>
      </c>
      <c r="C86" s="173"/>
      <c r="D86" s="218">
        <f>SUM(D87:D89)</f>
        <v>3</v>
      </c>
      <c r="E86" s="218"/>
      <c r="F86" s="218"/>
      <c r="G86" s="198"/>
      <c r="H86" s="184"/>
      <c r="I86" s="184"/>
      <c r="J86" s="183"/>
      <c r="K86" s="185">
        <f>SUM(K87:K89)</f>
        <v>8718085.6875</v>
      </c>
    </row>
    <row r="87" spans="2:11" s="196" customFormat="1" ht="24" customHeight="1">
      <c r="B87" s="260" t="s">
        <v>289</v>
      </c>
      <c r="C87" s="261" t="s">
        <v>23</v>
      </c>
      <c r="D87" s="220">
        <v>1</v>
      </c>
      <c r="E87" s="262">
        <v>2009</v>
      </c>
      <c r="F87" s="220">
        <v>1261</v>
      </c>
      <c r="G87" s="220">
        <v>1261</v>
      </c>
      <c r="H87" s="191">
        <v>2722275</v>
      </c>
      <c r="I87" s="192">
        <f>(H87*0.0675)+H87</f>
        <v>2906028.5625</v>
      </c>
      <c r="J87" s="193">
        <v>0</v>
      </c>
      <c r="K87" s="202">
        <f>(I87-J87)*D87</f>
        <v>2906028.5625</v>
      </c>
    </row>
    <row r="88" spans="2:11" s="196" customFormat="1" ht="24" customHeight="1">
      <c r="B88" s="260" t="s">
        <v>289</v>
      </c>
      <c r="C88" s="261" t="s">
        <v>23</v>
      </c>
      <c r="D88" s="220">
        <v>1</v>
      </c>
      <c r="E88" s="262">
        <v>2009</v>
      </c>
      <c r="F88" s="220">
        <v>1337</v>
      </c>
      <c r="G88" s="220">
        <v>1337</v>
      </c>
      <c r="H88" s="191">
        <v>2722275</v>
      </c>
      <c r="I88" s="192">
        <f>(H88*0.0675)+H88</f>
        <v>2906028.5625</v>
      </c>
      <c r="J88" s="193">
        <v>0</v>
      </c>
      <c r="K88" s="202">
        <f>(I88-J88)*D88</f>
        <v>2906028.5625</v>
      </c>
    </row>
    <row r="89" spans="2:11" s="196" customFormat="1" ht="24" customHeight="1">
      <c r="B89" s="260" t="s">
        <v>289</v>
      </c>
      <c r="C89" s="261" t="s">
        <v>23</v>
      </c>
      <c r="D89" s="220">
        <v>1</v>
      </c>
      <c r="E89" s="262">
        <v>2009</v>
      </c>
      <c r="F89" s="220">
        <v>1342</v>
      </c>
      <c r="G89" s="220">
        <v>1342</v>
      </c>
      <c r="H89" s="191">
        <v>2722275</v>
      </c>
      <c r="I89" s="192">
        <f>(H89*0.0675)+H89</f>
        <v>2906028.5625</v>
      </c>
      <c r="J89" s="193">
        <v>0</v>
      </c>
      <c r="K89" s="202">
        <f>(I89-J89)*D89</f>
        <v>2906028.5625</v>
      </c>
    </row>
    <row r="90" spans="2:11" s="196" customFormat="1" ht="24" customHeight="1">
      <c r="B90" s="173" t="s">
        <v>54</v>
      </c>
      <c r="C90" s="173"/>
      <c r="D90" s="198">
        <f>SUM(D91:D91)</f>
        <v>1</v>
      </c>
      <c r="E90" s="198"/>
      <c r="F90" s="198"/>
      <c r="G90" s="198"/>
      <c r="H90" s="184"/>
      <c r="I90" s="184"/>
      <c r="J90" s="183"/>
      <c r="K90" s="185">
        <f>SUM(K91:K91)</f>
        <v>2906028.5625</v>
      </c>
    </row>
    <row r="91" spans="2:11" s="196" customFormat="1" ht="24" customHeight="1">
      <c r="B91" s="199" t="s">
        <v>304</v>
      </c>
      <c r="C91" s="261" t="s">
        <v>23</v>
      </c>
      <c r="D91" s="201">
        <v>1</v>
      </c>
      <c r="E91" s="201">
        <v>2009</v>
      </c>
      <c r="F91" s="201">
        <v>1213</v>
      </c>
      <c r="G91" s="201">
        <v>1213</v>
      </c>
      <c r="H91" s="241">
        <v>2722275</v>
      </c>
      <c r="I91" s="192">
        <f>(H91*0.0675)+H91</f>
        <v>2906028.5625</v>
      </c>
      <c r="J91" s="193">
        <v>0</v>
      </c>
      <c r="K91" s="194">
        <f>(I91-J91)*D91</f>
        <v>2906028.5625</v>
      </c>
    </row>
    <row r="92" spans="2:11" s="196" customFormat="1" ht="24" customHeight="1">
      <c r="B92" s="263" t="s">
        <v>98</v>
      </c>
      <c r="C92" s="173"/>
      <c r="D92" s="218">
        <f>SUM(D93:D96)</f>
        <v>4</v>
      </c>
      <c r="E92" s="218"/>
      <c r="F92" s="218"/>
      <c r="G92" s="218"/>
      <c r="H92" s="184"/>
      <c r="I92" s="184"/>
      <c r="J92" s="183"/>
      <c r="K92" s="185">
        <f>SUM(K93:K96)</f>
        <v>11624114.25</v>
      </c>
    </row>
    <row r="93" spans="2:11" s="196" customFormat="1" ht="24" customHeight="1">
      <c r="B93" s="199" t="s">
        <v>46</v>
      </c>
      <c r="C93" s="261" t="s">
        <v>23</v>
      </c>
      <c r="D93" s="220">
        <v>1</v>
      </c>
      <c r="E93" s="189">
        <v>2008</v>
      </c>
      <c r="F93" s="189" t="s">
        <v>99</v>
      </c>
      <c r="G93" s="189" t="s">
        <v>99</v>
      </c>
      <c r="H93" s="191">
        <v>2722275</v>
      </c>
      <c r="I93" s="192">
        <f>(H93*0.0675)+H93</f>
        <v>2906028.5625</v>
      </c>
      <c r="J93" s="193">
        <v>0</v>
      </c>
      <c r="K93" s="202">
        <f>(I93-J93)*D93</f>
        <v>2906028.5625</v>
      </c>
    </row>
    <row r="94" spans="2:11" s="196" customFormat="1" ht="24" customHeight="1">
      <c r="B94" s="199" t="s">
        <v>46</v>
      </c>
      <c r="C94" s="261" t="s">
        <v>23</v>
      </c>
      <c r="D94" s="220">
        <v>1</v>
      </c>
      <c r="E94" s="189">
        <v>2008</v>
      </c>
      <c r="F94" s="189" t="s">
        <v>100</v>
      </c>
      <c r="G94" s="189" t="s">
        <v>100</v>
      </c>
      <c r="H94" s="191">
        <v>2722275</v>
      </c>
      <c r="I94" s="192">
        <f>(H94*0.0675)+H94</f>
        <v>2906028.5625</v>
      </c>
      <c r="J94" s="193">
        <v>0</v>
      </c>
      <c r="K94" s="202">
        <f>(I94-J94)*D94</f>
        <v>2906028.5625</v>
      </c>
    </row>
    <row r="95" spans="2:11" s="196" customFormat="1" ht="24" customHeight="1">
      <c r="B95" s="199" t="s">
        <v>46</v>
      </c>
      <c r="C95" s="261" t="s">
        <v>23</v>
      </c>
      <c r="D95" s="220">
        <v>1</v>
      </c>
      <c r="E95" s="189">
        <v>2009</v>
      </c>
      <c r="F95" s="189" t="s">
        <v>101</v>
      </c>
      <c r="G95" s="189" t="s">
        <v>101</v>
      </c>
      <c r="H95" s="191">
        <v>2722275</v>
      </c>
      <c r="I95" s="192">
        <f>(H95*0.0675)+H95</f>
        <v>2906028.5625</v>
      </c>
      <c r="J95" s="193">
        <v>0</v>
      </c>
      <c r="K95" s="202">
        <f>(I95-J95)*D95</f>
        <v>2906028.5625</v>
      </c>
    </row>
    <row r="96" spans="2:11" s="196" customFormat="1" ht="24" customHeight="1">
      <c r="B96" s="199" t="s">
        <v>46</v>
      </c>
      <c r="C96" s="261" t="s">
        <v>23</v>
      </c>
      <c r="D96" s="220">
        <v>1</v>
      </c>
      <c r="E96" s="189">
        <v>2009</v>
      </c>
      <c r="F96" s="189" t="s">
        <v>102</v>
      </c>
      <c r="G96" s="189" t="s">
        <v>102</v>
      </c>
      <c r="H96" s="191">
        <v>2722275</v>
      </c>
      <c r="I96" s="192">
        <f>(H96*0.0675)+H96</f>
        <v>2906028.5625</v>
      </c>
      <c r="J96" s="193">
        <v>0</v>
      </c>
      <c r="K96" s="202">
        <f>(I96-J96)*D96</f>
        <v>2906028.5625</v>
      </c>
    </row>
    <row r="97" spans="2:11" s="196" customFormat="1" ht="24" customHeight="1">
      <c r="B97" s="197" t="s">
        <v>103</v>
      </c>
      <c r="C97" s="173"/>
      <c r="D97" s="218">
        <f>SUM(D98:D101)</f>
        <v>4</v>
      </c>
      <c r="E97" s="218"/>
      <c r="F97" s="218"/>
      <c r="G97" s="218"/>
      <c r="H97" s="184"/>
      <c r="I97" s="184"/>
      <c r="J97" s="183"/>
      <c r="K97" s="185">
        <f>SUM(K98:K101)</f>
        <v>11624114.25</v>
      </c>
    </row>
    <row r="98" spans="2:11" s="196" customFormat="1" ht="24" customHeight="1">
      <c r="B98" s="211" t="s">
        <v>104</v>
      </c>
      <c r="C98" s="203" t="s">
        <v>23</v>
      </c>
      <c r="D98" s="189">
        <v>1</v>
      </c>
      <c r="E98" s="190">
        <v>2009</v>
      </c>
      <c r="F98" s="189" t="s">
        <v>105</v>
      </c>
      <c r="G98" s="189" t="s">
        <v>105</v>
      </c>
      <c r="H98" s="191">
        <v>2722275</v>
      </c>
      <c r="I98" s="192">
        <f>(H98*0.0675)+H98</f>
        <v>2906028.5625</v>
      </c>
      <c r="J98" s="193">
        <v>0</v>
      </c>
      <c r="K98" s="202">
        <f>(I98-J98)*D98</f>
        <v>2906028.5625</v>
      </c>
    </row>
    <row r="99" spans="2:11" s="196" customFormat="1" ht="24" customHeight="1">
      <c r="B99" s="211" t="s">
        <v>104</v>
      </c>
      <c r="C99" s="203" t="s">
        <v>23</v>
      </c>
      <c r="D99" s="207">
        <v>1</v>
      </c>
      <c r="E99" s="208">
        <v>2009</v>
      </c>
      <c r="F99" s="207" t="s">
        <v>106</v>
      </c>
      <c r="G99" s="207" t="s">
        <v>106</v>
      </c>
      <c r="H99" s="191">
        <v>2722275</v>
      </c>
      <c r="I99" s="192">
        <f>(H99*0.0675)+H99</f>
        <v>2906028.5625</v>
      </c>
      <c r="J99" s="193">
        <v>0</v>
      </c>
      <c r="K99" s="202">
        <f>(I99-J99)*D99</f>
        <v>2906028.5625</v>
      </c>
    </row>
    <row r="100" spans="2:11" s="186" customFormat="1" ht="24" customHeight="1">
      <c r="B100" s="211" t="s">
        <v>104</v>
      </c>
      <c r="C100" s="203" t="s">
        <v>23</v>
      </c>
      <c r="D100" s="207">
        <v>1</v>
      </c>
      <c r="E100" s="217">
        <v>2013</v>
      </c>
      <c r="F100" s="207" t="s">
        <v>107</v>
      </c>
      <c r="G100" s="207" t="s">
        <v>108</v>
      </c>
      <c r="H100" s="191">
        <v>2722275</v>
      </c>
      <c r="I100" s="192">
        <f>(H100*0.0675)+H100</f>
        <v>2906028.5625</v>
      </c>
      <c r="J100" s="193">
        <v>0</v>
      </c>
      <c r="K100" s="202">
        <f>(I100-J100)*D100</f>
        <v>2906028.5625</v>
      </c>
    </row>
    <row r="101" spans="2:11" s="186" customFormat="1" ht="24" customHeight="1">
      <c r="B101" s="211" t="s">
        <v>104</v>
      </c>
      <c r="C101" s="203" t="s">
        <v>23</v>
      </c>
      <c r="D101" s="207">
        <v>1</v>
      </c>
      <c r="E101" s="208">
        <v>2009</v>
      </c>
      <c r="F101" s="207" t="s">
        <v>109</v>
      </c>
      <c r="G101" s="207" t="s">
        <v>109</v>
      </c>
      <c r="H101" s="191">
        <v>2722275</v>
      </c>
      <c r="I101" s="192">
        <f>(H101*0.0675)+H101</f>
        <v>2906028.5625</v>
      </c>
      <c r="J101" s="193">
        <v>0</v>
      </c>
      <c r="K101" s="202">
        <f>(I101-J101)*D101</f>
        <v>2906028.5625</v>
      </c>
    </row>
    <row r="102" spans="2:11" s="186" customFormat="1" ht="24" customHeight="1">
      <c r="B102" s="247" t="s">
        <v>110</v>
      </c>
      <c r="C102" s="247"/>
      <c r="D102" s="248">
        <f>+D103+D105+D118+D121+D131+D137+D142+D150+D164+D171+D195</f>
        <v>94</v>
      </c>
      <c r="E102" s="248"/>
      <c r="F102" s="248"/>
      <c r="G102" s="248"/>
      <c r="H102" s="249"/>
      <c r="I102" s="249"/>
      <c r="J102" s="248"/>
      <c r="K102" s="250">
        <f>+K103+K105+K118+K121+K131+K137+K142+K150+K164+K171+K195</f>
        <v>2382494721.52995</v>
      </c>
    </row>
    <row r="103" spans="2:11" s="186" customFormat="1" ht="24" customHeight="1">
      <c r="B103" s="173" t="s">
        <v>111</v>
      </c>
      <c r="C103" s="173"/>
      <c r="D103" s="198">
        <f>+D104</f>
        <v>1</v>
      </c>
      <c r="E103" s="198"/>
      <c r="F103" s="198"/>
      <c r="G103" s="198"/>
      <c r="H103" s="184"/>
      <c r="I103" s="184"/>
      <c r="J103" s="183"/>
      <c r="K103" s="185">
        <f>+K104</f>
        <v>23623349.54125</v>
      </c>
    </row>
    <row r="104" spans="2:11" s="186" customFormat="1" ht="24" customHeight="1">
      <c r="B104" s="264" t="s">
        <v>112</v>
      </c>
      <c r="C104" s="223" t="s">
        <v>17</v>
      </c>
      <c r="D104" s="253">
        <v>1</v>
      </c>
      <c r="E104" s="265">
        <v>2011</v>
      </c>
      <c r="F104" s="265" t="s">
        <v>113</v>
      </c>
      <c r="G104" s="265" t="s">
        <v>114</v>
      </c>
      <c r="H104" s="191">
        <v>28066489.5</v>
      </c>
      <c r="I104" s="192">
        <f>(H104*0.0675)+H104</f>
        <v>29960977.54125</v>
      </c>
      <c r="J104" s="193">
        <v>6337628</v>
      </c>
      <c r="K104" s="266">
        <f>(I104-J104)*D104</f>
        <v>23623349.54125</v>
      </c>
    </row>
    <row r="105" spans="2:11" s="186" customFormat="1" ht="24" customHeight="1">
      <c r="B105" s="173" t="s">
        <v>115</v>
      </c>
      <c r="C105" s="173"/>
      <c r="D105" s="198">
        <f>SUM(D106:D117)</f>
        <v>12</v>
      </c>
      <c r="E105" s="198"/>
      <c r="F105" s="198"/>
      <c r="G105" s="198"/>
      <c r="H105" s="184"/>
      <c r="I105" s="184"/>
      <c r="J105" s="183"/>
      <c r="K105" s="185">
        <f>SUM(K106:K117)</f>
        <v>517268632.5887499</v>
      </c>
    </row>
    <row r="106" spans="2:11" s="186" customFormat="1" ht="24" customHeight="1">
      <c r="B106" s="264" t="s">
        <v>116</v>
      </c>
      <c r="C106" s="223" t="s">
        <v>17</v>
      </c>
      <c r="D106" s="253">
        <v>1</v>
      </c>
      <c r="E106" s="265">
        <v>2008</v>
      </c>
      <c r="F106" s="265">
        <v>20</v>
      </c>
      <c r="G106" s="265" t="s">
        <v>117</v>
      </c>
      <c r="H106" s="191">
        <v>28066489.5</v>
      </c>
      <c r="I106" s="192">
        <f aca="true" t="shared" si="3" ref="I106:I117">(H106*0.0675)+H106</f>
        <v>29960977.54125</v>
      </c>
      <c r="J106" s="193">
        <v>6337628.2</v>
      </c>
      <c r="K106" s="194">
        <f aca="true" t="shared" si="4" ref="K106:K117">(I106-J106)*D106</f>
        <v>23623349.341250002</v>
      </c>
    </row>
    <row r="107" spans="2:11" s="255" customFormat="1" ht="24" customHeight="1">
      <c r="B107" s="264" t="s">
        <v>116</v>
      </c>
      <c r="C107" s="188" t="s">
        <v>12</v>
      </c>
      <c r="D107" s="253">
        <v>1</v>
      </c>
      <c r="E107" s="265">
        <v>2008</v>
      </c>
      <c r="F107" s="265">
        <v>356</v>
      </c>
      <c r="G107" s="265">
        <v>742085</v>
      </c>
      <c r="H107" s="191">
        <v>13668600</v>
      </c>
      <c r="I107" s="192">
        <f t="shared" si="3"/>
        <v>14591230.5</v>
      </c>
      <c r="J107" s="193">
        <v>3994239.77</v>
      </c>
      <c r="K107" s="194">
        <f t="shared" si="4"/>
        <v>10596990.73</v>
      </c>
    </row>
    <row r="108" spans="2:11" s="186" customFormat="1" ht="24" customHeight="1">
      <c r="B108" s="264" t="s">
        <v>116</v>
      </c>
      <c r="C108" s="188" t="s">
        <v>118</v>
      </c>
      <c r="D108" s="253">
        <v>1</v>
      </c>
      <c r="E108" s="265">
        <v>2008</v>
      </c>
      <c r="F108" s="265">
        <v>363</v>
      </c>
      <c r="G108" s="265" t="s">
        <v>119</v>
      </c>
      <c r="H108" s="191">
        <v>53532625</v>
      </c>
      <c r="I108" s="192">
        <f t="shared" si="3"/>
        <v>57146077.1875</v>
      </c>
      <c r="J108" s="193">
        <v>4651488.1</v>
      </c>
      <c r="K108" s="194">
        <f t="shared" si="4"/>
        <v>52494589.0875</v>
      </c>
    </row>
    <row r="109" spans="2:11" s="186" customFormat="1" ht="24" customHeight="1">
      <c r="B109" s="264" t="s">
        <v>120</v>
      </c>
      <c r="C109" s="188" t="s">
        <v>12</v>
      </c>
      <c r="D109" s="253">
        <v>1</v>
      </c>
      <c r="E109" s="265">
        <v>2008</v>
      </c>
      <c r="F109" s="265">
        <v>13</v>
      </c>
      <c r="G109" s="265">
        <v>735247</v>
      </c>
      <c r="H109" s="191">
        <v>13668600</v>
      </c>
      <c r="I109" s="192">
        <f t="shared" si="3"/>
        <v>14591230.5</v>
      </c>
      <c r="J109" s="193">
        <v>3994239.77</v>
      </c>
      <c r="K109" s="194">
        <f t="shared" si="4"/>
        <v>10596990.73</v>
      </c>
    </row>
    <row r="110" spans="2:11" s="186" customFormat="1" ht="24" customHeight="1">
      <c r="B110" s="264" t="s">
        <v>121</v>
      </c>
      <c r="C110" s="188" t="s">
        <v>118</v>
      </c>
      <c r="D110" s="253">
        <v>1</v>
      </c>
      <c r="E110" s="265">
        <v>2011</v>
      </c>
      <c r="F110" s="265">
        <v>392</v>
      </c>
      <c r="G110" s="265" t="s">
        <v>122</v>
      </c>
      <c r="H110" s="191">
        <v>53532625</v>
      </c>
      <c r="I110" s="192">
        <f t="shared" si="3"/>
        <v>57146077.1875</v>
      </c>
      <c r="J110" s="193">
        <v>4651488.1</v>
      </c>
      <c r="K110" s="194">
        <f t="shared" si="4"/>
        <v>52494589.0875</v>
      </c>
    </row>
    <row r="111" spans="2:11" s="186" customFormat="1" ht="24" customHeight="1">
      <c r="B111" s="264" t="s">
        <v>123</v>
      </c>
      <c r="C111" s="188" t="s">
        <v>118</v>
      </c>
      <c r="D111" s="253">
        <v>1</v>
      </c>
      <c r="E111" s="265">
        <v>2007</v>
      </c>
      <c r="F111" s="265">
        <v>55</v>
      </c>
      <c r="G111" s="265" t="s">
        <v>124</v>
      </c>
      <c r="H111" s="191">
        <v>53532625</v>
      </c>
      <c r="I111" s="192">
        <f t="shared" si="3"/>
        <v>57146077.1875</v>
      </c>
      <c r="J111" s="193">
        <v>4651488.1</v>
      </c>
      <c r="K111" s="194">
        <f t="shared" si="4"/>
        <v>52494589.0875</v>
      </c>
    </row>
    <row r="112" spans="2:11" s="186" customFormat="1" ht="24" customHeight="1">
      <c r="B112" s="264" t="s">
        <v>125</v>
      </c>
      <c r="C112" s="188" t="s">
        <v>118</v>
      </c>
      <c r="D112" s="253">
        <v>1</v>
      </c>
      <c r="E112" s="265">
        <v>2011</v>
      </c>
      <c r="F112" s="265">
        <v>384</v>
      </c>
      <c r="G112" s="265" t="s">
        <v>126</v>
      </c>
      <c r="H112" s="191">
        <v>53532625</v>
      </c>
      <c r="I112" s="192">
        <f t="shared" si="3"/>
        <v>57146077.1875</v>
      </c>
      <c r="J112" s="193">
        <v>4651488.1</v>
      </c>
      <c r="K112" s="194">
        <f t="shared" si="4"/>
        <v>52494589.0875</v>
      </c>
    </row>
    <row r="113" spans="2:11" s="186" customFormat="1" ht="24" customHeight="1">
      <c r="B113" s="264" t="s">
        <v>125</v>
      </c>
      <c r="C113" s="188" t="s">
        <v>118</v>
      </c>
      <c r="D113" s="253">
        <v>1</v>
      </c>
      <c r="E113" s="265">
        <v>2011</v>
      </c>
      <c r="F113" s="265">
        <v>389</v>
      </c>
      <c r="G113" s="265" t="s">
        <v>127</v>
      </c>
      <c r="H113" s="191">
        <v>53532625</v>
      </c>
      <c r="I113" s="192">
        <f t="shared" si="3"/>
        <v>57146077.1875</v>
      </c>
      <c r="J113" s="193">
        <v>4651488.1</v>
      </c>
      <c r="K113" s="194">
        <f t="shared" si="4"/>
        <v>52494589.0875</v>
      </c>
    </row>
    <row r="114" spans="2:11" s="186" customFormat="1" ht="24" customHeight="1">
      <c r="B114" s="264" t="s">
        <v>125</v>
      </c>
      <c r="C114" s="188" t="s">
        <v>118</v>
      </c>
      <c r="D114" s="253">
        <v>1</v>
      </c>
      <c r="E114" s="265">
        <v>2011</v>
      </c>
      <c r="F114" s="265">
        <v>390</v>
      </c>
      <c r="G114" s="265" t="s">
        <v>128</v>
      </c>
      <c r="H114" s="191">
        <v>53532625</v>
      </c>
      <c r="I114" s="192">
        <f t="shared" si="3"/>
        <v>57146077.1875</v>
      </c>
      <c r="J114" s="193">
        <v>4651488.1</v>
      </c>
      <c r="K114" s="194">
        <f t="shared" si="4"/>
        <v>52494589.0875</v>
      </c>
    </row>
    <row r="115" spans="2:11" s="186" customFormat="1" ht="24" customHeight="1">
      <c r="B115" s="264" t="s">
        <v>125</v>
      </c>
      <c r="C115" s="188" t="s">
        <v>118</v>
      </c>
      <c r="D115" s="253">
        <v>1</v>
      </c>
      <c r="E115" s="265">
        <v>2011</v>
      </c>
      <c r="F115" s="265">
        <v>391</v>
      </c>
      <c r="G115" s="265" t="s">
        <v>129</v>
      </c>
      <c r="H115" s="191">
        <v>53532625</v>
      </c>
      <c r="I115" s="192">
        <f t="shared" si="3"/>
        <v>57146077.1875</v>
      </c>
      <c r="J115" s="193">
        <v>4651488.1</v>
      </c>
      <c r="K115" s="194">
        <f t="shared" si="4"/>
        <v>52494589.0875</v>
      </c>
    </row>
    <row r="116" spans="2:11" s="186" customFormat="1" ht="24" customHeight="1">
      <c r="B116" s="264" t="s">
        <v>125</v>
      </c>
      <c r="C116" s="188" t="s">
        <v>118</v>
      </c>
      <c r="D116" s="253">
        <v>1</v>
      </c>
      <c r="E116" s="265">
        <v>2011</v>
      </c>
      <c r="F116" s="265">
        <v>394</v>
      </c>
      <c r="G116" s="265" t="s">
        <v>130</v>
      </c>
      <c r="H116" s="191">
        <v>53532625</v>
      </c>
      <c r="I116" s="192">
        <f t="shared" si="3"/>
        <v>57146077.1875</v>
      </c>
      <c r="J116" s="193">
        <v>4651488.1</v>
      </c>
      <c r="K116" s="194">
        <f t="shared" si="4"/>
        <v>52494589.0875</v>
      </c>
    </row>
    <row r="117" spans="2:11" s="186" customFormat="1" ht="24" customHeight="1">
      <c r="B117" s="264" t="s">
        <v>125</v>
      </c>
      <c r="C117" s="188" t="s">
        <v>118</v>
      </c>
      <c r="D117" s="253">
        <v>1</v>
      </c>
      <c r="E117" s="265">
        <v>2011</v>
      </c>
      <c r="F117" s="265">
        <v>395</v>
      </c>
      <c r="G117" s="265" t="s">
        <v>131</v>
      </c>
      <c r="H117" s="191">
        <v>53532625</v>
      </c>
      <c r="I117" s="192">
        <f t="shared" si="3"/>
        <v>57146077.1875</v>
      </c>
      <c r="J117" s="193">
        <v>4651488.1</v>
      </c>
      <c r="K117" s="194">
        <f t="shared" si="4"/>
        <v>52494589.0875</v>
      </c>
    </row>
    <row r="118" spans="2:11" s="186" customFormat="1" ht="24" customHeight="1">
      <c r="B118" s="173" t="s">
        <v>132</v>
      </c>
      <c r="C118" s="173"/>
      <c r="D118" s="198">
        <f>SUM(D119:D120)</f>
        <v>2</v>
      </c>
      <c r="E118" s="198"/>
      <c r="F118" s="198"/>
      <c r="G118" s="198"/>
      <c r="H118" s="184"/>
      <c r="I118" s="184"/>
      <c r="J118" s="183"/>
      <c r="K118" s="185">
        <f>SUM(K119:K120)</f>
        <v>63091579.817499995</v>
      </c>
    </row>
    <row r="119" spans="2:11" s="186" customFormat="1" ht="24" customHeight="1">
      <c r="B119" s="264" t="s">
        <v>133</v>
      </c>
      <c r="C119" s="223" t="s">
        <v>118</v>
      </c>
      <c r="D119" s="253">
        <v>1</v>
      </c>
      <c r="E119" s="265">
        <v>2008</v>
      </c>
      <c r="F119" s="265">
        <v>359</v>
      </c>
      <c r="G119" s="265" t="s">
        <v>134</v>
      </c>
      <c r="H119" s="191">
        <v>53532625</v>
      </c>
      <c r="I119" s="192">
        <f>(H119*0.0675)+H119</f>
        <v>57146077.1875</v>
      </c>
      <c r="J119" s="193">
        <v>4651488.1</v>
      </c>
      <c r="K119" s="194">
        <f>(I119-J119)*D119</f>
        <v>52494589.0875</v>
      </c>
    </row>
    <row r="120" spans="2:11" s="186" customFormat="1" ht="24" customHeight="1">
      <c r="B120" s="264" t="s">
        <v>135</v>
      </c>
      <c r="C120" s="188" t="s">
        <v>12</v>
      </c>
      <c r="D120" s="253">
        <v>1</v>
      </c>
      <c r="E120" s="265">
        <v>2008</v>
      </c>
      <c r="F120" s="265">
        <v>261</v>
      </c>
      <c r="G120" s="265">
        <v>741623</v>
      </c>
      <c r="H120" s="191">
        <v>13668600</v>
      </c>
      <c r="I120" s="192">
        <f>(H120*0.0675)+H120</f>
        <v>14591230.5</v>
      </c>
      <c r="J120" s="193">
        <v>3994239.77</v>
      </c>
      <c r="K120" s="194">
        <f>(I120-J120)*D120</f>
        <v>10596990.73</v>
      </c>
    </row>
    <row r="121" spans="2:11" s="186" customFormat="1" ht="24" customHeight="1">
      <c r="B121" s="173" t="s">
        <v>136</v>
      </c>
      <c r="C121" s="173"/>
      <c r="D121" s="198">
        <f>SUM(D122:D130)</f>
        <v>9</v>
      </c>
      <c r="E121" s="198"/>
      <c r="F121" s="198"/>
      <c r="G121" s="198"/>
      <c r="H121" s="184"/>
      <c r="I121" s="184"/>
      <c r="J121" s="183"/>
      <c r="K121" s="185">
        <f>SUM(K122:K130)</f>
        <v>319720232.545</v>
      </c>
    </row>
    <row r="122" spans="2:11" s="196" customFormat="1" ht="24" customHeight="1">
      <c r="B122" s="264" t="s">
        <v>137</v>
      </c>
      <c r="C122" s="223" t="s">
        <v>17</v>
      </c>
      <c r="D122" s="253">
        <v>1</v>
      </c>
      <c r="E122" s="253">
        <v>2007</v>
      </c>
      <c r="F122" s="253">
        <v>31</v>
      </c>
      <c r="G122" s="267" t="s">
        <v>138</v>
      </c>
      <c r="H122" s="191">
        <v>28066489.5</v>
      </c>
      <c r="I122" s="192">
        <f aca="true" t="shared" si="5" ref="I122:I130">(H122*0.0675)+H122</f>
        <v>29960977.54125</v>
      </c>
      <c r="J122" s="193">
        <v>6337628.2</v>
      </c>
      <c r="K122" s="194">
        <f aca="true" t="shared" si="6" ref="K122:K130">(I122-J122)*D122</f>
        <v>23623349.341250002</v>
      </c>
    </row>
    <row r="123" spans="2:11" s="196" customFormat="1" ht="24" customHeight="1">
      <c r="B123" s="264" t="s">
        <v>137</v>
      </c>
      <c r="C123" s="223" t="s">
        <v>17</v>
      </c>
      <c r="D123" s="253">
        <v>1</v>
      </c>
      <c r="E123" s="253">
        <v>2008</v>
      </c>
      <c r="F123" s="253">
        <v>320</v>
      </c>
      <c r="G123" s="267" t="s">
        <v>139</v>
      </c>
      <c r="H123" s="191">
        <v>28066489.5</v>
      </c>
      <c r="I123" s="192">
        <f t="shared" si="5"/>
        <v>29960977.54125</v>
      </c>
      <c r="J123" s="193">
        <v>6337628.2</v>
      </c>
      <c r="K123" s="194">
        <f t="shared" si="6"/>
        <v>23623349.341250002</v>
      </c>
    </row>
    <row r="124" spans="2:11" s="186" customFormat="1" ht="24" customHeight="1">
      <c r="B124" s="264" t="s">
        <v>137</v>
      </c>
      <c r="C124" s="227" t="s">
        <v>118</v>
      </c>
      <c r="D124" s="253">
        <v>1</v>
      </c>
      <c r="E124" s="253">
        <v>2008</v>
      </c>
      <c r="F124" s="253">
        <v>345</v>
      </c>
      <c r="G124" s="267" t="s">
        <v>140</v>
      </c>
      <c r="H124" s="191">
        <v>53532625</v>
      </c>
      <c r="I124" s="192">
        <f t="shared" si="5"/>
        <v>57146077.1875</v>
      </c>
      <c r="J124" s="193">
        <v>4651488.1</v>
      </c>
      <c r="K124" s="194">
        <f t="shared" si="6"/>
        <v>52494589.0875</v>
      </c>
    </row>
    <row r="125" spans="2:11" s="186" customFormat="1" ht="24" customHeight="1">
      <c r="B125" s="264" t="s">
        <v>137</v>
      </c>
      <c r="C125" s="227" t="s">
        <v>118</v>
      </c>
      <c r="D125" s="253">
        <v>1</v>
      </c>
      <c r="E125" s="253">
        <v>2011</v>
      </c>
      <c r="F125" s="253">
        <v>385</v>
      </c>
      <c r="G125" s="267" t="s">
        <v>141</v>
      </c>
      <c r="H125" s="191">
        <v>53532625</v>
      </c>
      <c r="I125" s="192">
        <f t="shared" si="5"/>
        <v>57146077.1875</v>
      </c>
      <c r="J125" s="193">
        <v>4651488.1</v>
      </c>
      <c r="K125" s="194">
        <f t="shared" si="6"/>
        <v>52494589.0875</v>
      </c>
    </row>
    <row r="126" spans="2:11" s="186" customFormat="1" ht="24" customHeight="1">
      <c r="B126" s="264" t="s">
        <v>137</v>
      </c>
      <c r="C126" s="227" t="s">
        <v>118</v>
      </c>
      <c r="D126" s="253">
        <v>1</v>
      </c>
      <c r="E126" s="253">
        <v>2008</v>
      </c>
      <c r="F126" s="253" t="s">
        <v>142</v>
      </c>
      <c r="G126" s="267" t="s">
        <v>143</v>
      </c>
      <c r="H126" s="191">
        <v>53532625</v>
      </c>
      <c r="I126" s="192">
        <f t="shared" si="5"/>
        <v>57146077.1875</v>
      </c>
      <c r="J126" s="193">
        <v>0</v>
      </c>
      <c r="K126" s="266">
        <f t="shared" si="6"/>
        <v>57146077.1875</v>
      </c>
    </row>
    <row r="127" spans="2:11" s="186" customFormat="1" ht="24" customHeight="1">
      <c r="B127" s="264" t="s">
        <v>144</v>
      </c>
      <c r="C127" s="227" t="s">
        <v>118</v>
      </c>
      <c r="D127" s="253">
        <v>1</v>
      </c>
      <c r="E127" s="265">
        <v>2011</v>
      </c>
      <c r="F127" s="265">
        <v>393</v>
      </c>
      <c r="G127" s="265" t="s">
        <v>145</v>
      </c>
      <c r="H127" s="191">
        <v>53532625</v>
      </c>
      <c r="I127" s="192">
        <f t="shared" si="5"/>
        <v>57146077.1875</v>
      </c>
      <c r="J127" s="193">
        <v>4651488.1</v>
      </c>
      <c r="K127" s="194">
        <f t="shared" si="6"/>
        <v>52494589.0875</v>
      </c>
    </row>
    <row r="128" spans="2:11" s="186" customFormat="1" ht="24" customHeight="1">
      <c r="B128" s="264" t="s">
        <v>144</v>
      </c>
      <c r="C128" s="227" t="s">
        <v>12</v>
      </c>
      <c r="D128" s="253">
        <v>1</v>
      </c>
      <c r="E128" s="265">
        <v>2009</v>
      </c>
      <c r="F128" s="265">
        <v>464</v>
      </c>
      <c r="G128" s="265">
        <v>794607</v>
      </c>
      <c r="H128" s="191">
        <v>13668600</v>
      </c>
      <c r="I128" s="192">
        <f t="shared" si="5"/>
        <v>14591230.5</v>
      </c>
      <c r="J128" s="193">
        <v>3994239.77</v>
      </c>
      <c r="K128" s="266">
        <f t="shared" si="6"/>
        <v>10596990.73</v>
      </c>
    </row>
    <row r="129" spans="2:11" s="186" customFormat="1" ht="24" customHeight="1">
      <c r="B129" s="264" t="s">
        <v>146</v>
      </c>
      <c r="C129" s="223" t="s">
        <v>17</v>
      </c>
      <c r="D129" s="253">
        <v>1</v>
      </c>
      <c r="E129" s="265">
        <v>2007</v>
      </c>
      <c r="F129" s="265">
        <v>132</v>
      </c>
      <c r="G129" s="265" t="s">
        <v>147</v>
      </c>
      <c r="H129" s="191">
        <v>28066489.5</v>
      </c>
      <c r="I129" s="192">
        <f t="shared" si="5"/>
        <v>29960977.54125</v>
      </c>
      <c r="J129" s="193">
        <v>6337628.2</v>
      </c>
      <c r="K129" s="194">
        <f t="shared" si="6"/>
        <v>23623349.341250002</v>
      </c>
    </row>
    <row r="130" spans="2:11" s="186" customFormat="1" ht="24" customHeight="1">
      <c r="B130" s="264" t="s">
        <v>148</v>
      </c>
      <c r="C130" s="223" t="s">
        <v>17</v>
      </c>
      <c r="D130" s="253">
        <v>1</v>
      </c>
      <c r="E130" s="265">
        <v>2008</v>
      </c>
      <c r="F130" s="265">
        <v>197</v>
      </c>
      <c r="G130" s="265" t="s">
        <v>149</v>
      </c>
      <c r="H130" s="191">
        <v>28066489.5</v>
      </c>
      <c r="I130" s="192">
        <f t="shared" si="5"/>
        <v>29960977.54125</v>
      </c>
      <c r="J130" s="193">
        <v>6337628.2</v>
      </c>
      <c r="K130" s="194">
        <f t="shared" si="6"/>
        <v>23623349.341250002</v>
      </c>
    </row>
    <row r="131" spans="2:11" s="186" customFormat="1" ht="24" customHeight="1">
      <c r="B131" s="173" t="s">
        <v>150</v>
      </c>
      <c r="C131" s="173"/>
      <c r="D131" s="198">
        <f>SUM(D132:D136)</f>
        <v>5</v>
      </c>
      <c r="E131" s="198"/>
      <c r="F131" s="198"/>
      <c r="G131" s="198"/>
      <c r="H131" s="184"/>
      <c r="I131" s="184"/>
      <c r="J131" s="183"/>
      <c r="K131" s="185">
        <f>SUM(K132:K136)</f>
        <v>107908910.61875</v>
      </c>
    </row>
    <row r="132" spans="2:11" s="186" customFormat="1" ht="24" customHeight="1">
      <c r="B132" s="264" t="s">
        <v>151</v>
      </c>
      <c r="C132" s="227" t="s">
        <v>12</v>
      </c>
      <c r="D132" s="253">
        <v>1</v>
      </c>
      <c r="E132" s="265">
        <v>2008</v>
      </c>
      <c r="F132" s="265">
        <v>225</v>
      </c>
      <c r="G132" s="265">
        <v>742341</v>
      </c>
      <c r="H132" s="191">
        <v>13668600</v>
      </c>
      <c r="I132" s="192">
        <f>(H132*0.0675)+H132</f>
        <v>14591230.5</v>
      </c>
      <c r="J132" s="193">
        <v>3994239.77</v>
      </c>
      <c r="K132" s="194">
        <f>(I132-J132)*D132</f>
        <v>10596990.73</v>
      </c>
    </row>
    <row r="133" spans="2:11" s="186" customFormat="1" ht="24" customHeight="1">
      <c r="B133" s="264" t="s">
        <v>151</v>
      </c>
      <c r="C133" s="227" t="s">
        <v>12</v>
      </c>
      <c r="D133" s="253">
        <v>1</v>
      </c>
      <c r="E133" s="265">
        <v>2011</v>
      </c>
      <c r="F133" s="265">
        <v>399</v>
      </c>
      <c r="G133" s="265" t="s">
        <v>152</v>
      </c>
      <c r="H133" s="191">
        <v>13668600</v>
      </c>
      <c r="I133" s="192">
        <f>(H133*0.0675)+H133</f>
        <v>14591230.5</v>
      </c>
      <c r="J133" s="193">
        <v>3994239.77</v>
      </c>
      <c r="K133" s="194">
        <f>(I133-J133)*D133</f>
        <v>10596990.73</v>
      </c>
    </row>
    <row r="134" spans="2:11" s="186" customFormat="1" ht="24" customHeight="1">
      <c r="B134" s="264" t="s">
        <v>314</v>
      </c>
      <c r="C134" s="223" t="s">
        <v>17</v>
      </c>
      <c r="D134" s="253">
        <v>1</v>
      </c>
      <c r="E134" s="265">
        <v>2007</v>
      </c>
      <c r="F134" s="265">
        <v>135</v>
      </c>
      <c r="G134" s="265" t="s">
        <v>153</v>
      </c>
      <c r="H134" s="191">
        <v>28066489.5</v>
      </c>
      <c r="I134" s="192">
        <f>(H134*0.0675)+H134</f>
        <v>29960977.54125</v>
      </c>
      <c r="J134" s="193">
        <v>6337628.2</v>
      </c>
      <c r="K134" s="194">
        <f>(I134-J134)*D134</f>
        <v>23623349.341250002</v>
      </c>
    </row>
    <row r="135" spans="2:11" s="186" customFormat="1" ht="24" customHeight="1">
      <c r="B135" s="264" t="s">
        <v>314</v>
      </c>
      <c r="C135" s="227" t="s">
        <v>118</v>
      </c>
      <c r="D135" s="253">
        <v>1</v>
      </c>
      <c r="E135" s="265">
        <v>2011</v>
      </c>
      <c r="F135" s="265">
        <v>397</v>
      </c>
      <c r="G135" s="265" t="s">
        <v>154</v>
      </c>
      <c r="H135" s="191">
        <v>53532625</v>
      </c>
      <c r="I135" s="192">
        <f>(H135*0.0675)+H135</f>
        <v>57146077.1875</v>
      </c>
      <c r="J135" s="193">
        <v>4651488.1</v>
      </c>
      <c r="K135" s="194">
        <f>(I135-J135)*D135</f>
        <v>52494589.0875</v>
      </c>
    </row>
    <row r="136" spans="2:11" s="186" customFormat="1" ht="24" customHeight="1">
      <c r="B136" s="264" t="s">
        <v>151</v>
      </c>
      <c r="C136" s="227" t="s">
        <v>12</v>
      </c>
      <c r="D136" s="253">
        <v>1</v>
      </c>
      <c r="E136" s="265">
        <v>2009</v>
      </c>
      <c r="F136" s="265" t="s">
        <v>155</v>
      </c>
      <c r="G136" s="265">
        <v>801930</v>
      </c>
      <c r="H136" s="191">
        <v>13668600</v>
      </c>
      <c r="I136" s="192">
        <f>(H136*0.0675)+H136</f>
        <v>14591230.5</v>
      </c>
      <c r="J136" s="193">
        <v>3994239.77</v>
      </c>
      <c r="K136" s="266">
        <f>(I136-J136)*D136</f>
        <v>10596990.73</v>
      </c>
    </row>
    <row r="137" spans="2:11" s="186" customFormat="1" ht="24" customHeight="1">
      <c r="B137" s="173" t="s">
        <v>156</v>
      </c>
      <c r="C137" s="173"/>
      <c r="D137" s="198">
        <f>SUM(D138:D141)</f>
        <v>4</v>
      </c>
      <c r="E137" s="198"/>
      <c r="F137" s="198"/>
      <c r="G137" s="198"/>
      <c r="H137" s="184"/>
      <c r="I137" s="184"/>
      <c r="J137" s="183"/>
      <c r="K137" s="185">
        <f>SUM(K138:K141)</f>
        <v>68440680.14250001</v>
      </c>
    </row>
    <row r="138" spans="2:11" s="186" customFormat="1" ht="24" customHeight="1">
      <c r="B138" s="264" t="s">
        <v>157</v>
      </c>
      <c r="C138" s="227" t="s">
        <v>12</v>
      </c>
      <c r="D138" s="253">
        <v>1</v>
      </c>
      <c r="E138" s="265">
        <v>2006</v>
      </c>
      <c r="F138" s="265">
        <v>192</v>
      </c>
      <c r="G138" s="265">
        <v>623449</v>
      </c>
      <c r="H138" s="191">
        <v>13668600</v>
      </c>
      <c r="I138" s="192">
        <f>(H138*0.0675)+H138</f>
        <v>14591230.5</v>
      </c>
      <c r="J138" s="193">
        <v>3994239.77</v>
      </c>
      <c r="K138" s="194">
        <f>(I138-J138)*D138</f>
        <v>10596990.73</v>
      </c>
    </row>
    <row r="139" spans="2:11" s="186" customFormat="1" ht="24" customHeight="1">
      <c r="B139" s="264" t="s">
        <v>157</v>
      </c>
      <c r="C139" s="227" t="s">
        <v>12</v>
      </c>
      <c r="D139" s="253">
        <v>1</v>
      </c>
      <c r="E139" s="265">
        <v>2007</v>
      </c>
      <c r="F139" s="265">
        <v>258</v>
      </c>
      <c r="G139" s="265">
        <v>674874</v>
      </c>
      <c r="H139" s="191">
        <v>13668600</v>
      </c>
      <c r="I139" s="192">
        <f>(H139*0.0675)+H139</f>
        <v>14591230.5</v>
      </c>
      <c r="J139" s="193">
        <v>3994239.77</v>
      </c>
      <c r="K139" s="194">
        <f>(I139-J139)*D139</f>
        <v>10596990.73</v>
      </c>
    </row>
    <row r="140" spans="2:11" s="186" customFormat="1" ht="24" customHeight="1">
      <c r="B140" s="264" t="s">
        <v>157</v>
      </c>
      <c r="C140" s="223" t="s">
        <v>17</v>
      </c>
      <c r="D140" s="253">
        <v>1</v>
      </c>
      <c r="E140" s="265">
        <v>2008</v>
      </c>
      <c r="F140" s="265">
        <v>277</v>
      </c>
      <c r="G140" s="265" t="s">
        <v>158</v>
      </c>
      <c r="H140" s="191">
        <v>28066489.5</v>
      </c>
      <c r="I140" s="192">
        <f>(H140*0.0675)+H140</f>
        <v>29960977.54125</v>
      </c>
      <c r="J140" s="193">
        <v>6337628.2</v>
      </c>
      <c r="K140" s="194">
        <f>(I140-J140)*D140</f>
        <v>23623349.341250002</v>
      </c>
    </row>
    <row r="141" spans="2:11" s="186" customFormat="1" ht="24" customHeight="1">
      <c r="B141" s="264" t="s">
        <v>313</v>
      </c>
      <c r="C141" s="223" t="s">
        <v>17</v>
      </c>
      <c r="D141" s="253">
        <v>1</v>
      </c>
      <c r="E141" s="265">
        <v>2008</v>
      </c>
      <c r="F141" s="265">
        <v>294</v>
      </c>
      <c r="G141" s="265" t="s">
        <v>159</v>
      </c>
      <c r="H141" s="191">
        <v>28066489.5</v>
      </c>
      <c r="I141" s="192">
        <f>(H141*0.0675)+H141</f>
        <v>29960977.54125</v>
      </c>
      <c r="J141" s="193">
        <v>6337628.2</v>
      </c>
      <c r="K141" s="194">
        <f>(I141-J141)*D141</f>
        <v>23623349.341250002</v>
      </c>
    </row>
    <row r="142" spans="2:11" s="186" customFormat="1" ht="24" customHeight="1">
      <c r="B142" s="173" t="s">
        <v>160</v>
      </c>
      <c r="C142" s="173"/>
      <c r="D142" s="198">
        <f>SUM(D143:D149)</f>
        <v>7</v>
      </c>
      <c r="E142" s="198"/>
      <c r="F142" s="198"/>
      <c r="G142" s="198"/>
      <c r="H142" s="184"/>
      <c r="I142" s="184"/>
      <c r="J142" s="183"/>
      <c r="K142" s="185">
        <f>SUM(K143:K149)</f>
        <v>181208326.52375</v>
      </c>
    </row>
    <row r="143" spans="2:11" s="186" customFormat="1" ht="24" customHeight="1">
      <c r="B143" s="268" t="s">
        <v>161</v>
      </c>
      <c r="C143" s="223" t="s">
        <v>17</v>
      </c>
      <c r="D143" s="253">
        <v>1</v>
      </c>
      <c r="E143" s="265">
        <v>2008</v>
      </c>
      <c r="F143" s="265">
        <v>326</v>
      </c>
      <c r="G143" s="265" t="s">
        <v>162</v>
      </c>
      <c r="H143" s="191">
        <v>28066489.5</v>
      </c>
      <c r="I143" s="192">
        <f aca="true" t="shared" si="7" ref="I143:I149">(H143*0.0675)+H143</f>
        <v>29960977.54125</v>
      </c>
      <c r="J143" s="193">
        <v>6337628.2</v>
      </c>
      <c r="K143" s="194">
        <f aca="true" t="shared" si="8" ref="K143:K149">(I143-J143)*D143</f>
        <v>23623349.341250002</v>
      </c>
    </row>
    <row r="144" spans="2:11" s="186" customFormat="1" ht="24" customHeight="1">
      <c r="B144" s="268" t="s">
        <v>310</v>
      </c>
      <c r="C144" s="223" t="s">
        <v>17</v>
      </c>
      <c r="D144" s="253">
        <v>1</v>
      </c>
      <c r="E144" s="265">
        <v>2008</v>
      </c>
      <c r="F144" s="265">
        <v>280</v>
      </c>
      <c r="G144" s="265" t="s">
        <v>163</v>
      </c>
      <c r="H144" s="191">
        <v>28066489.5</v>
      </c>
      <c r="I144" s="192">
        <f t="shared" si="7"/>
        <v>29960977.54125</v>
      </c>
      <c r="J144" s="193">
        <v>6337628.2</v>
      </c>
      <c r="K144" s="194">
        <f t="shared" si="8"/>
        <v>23623349.341250002</v>
      </c>
    </row>
    <row r="145" spans="2:11" s="186" customFormat="1" ht="24" customHeight="1">
      <c r="B145" s="268" t="s">
        <v>310</v>
      </c>
      <c r="C145" s="227" t="s">
        <v>118</v>
      </c>
      <c r="D145" s="253">
        <v>1</v>
      </c>
      <c r="E145" s="265">
        <v>2011</v>
      </c>
      <c r="F145" s="265">
        <v>398</v>
      </c>
      <c r="G145" s="265" t="s">
        <v>164</v>
      </c>
      <c r="H145" s="191">
        <v>53532625</v>
      </c>
      <c r="I145" s="192">
        <f t="shared" si="7"/>
        <v>57146077.1875</v>
      </c>
      <c r="J145" s="193">
        <v>4651488.1</v>
      </c>
      <c r="K145" s="194">
        <f t="shared" si="8"/>
        <v>52494589.0875</v>
      </c>
    </row>
    <row r="146" spans="2:11" s="186" customFormat="1" ht="24" customHeight="1">
      <c r="B146" s="268" t="s">
        <v>311</v>
      </c>
      <c r="C146" s="223" t="s">
        <v>17</v>
      </c>
      <c r="D146" s="253">
        <v>1</v>
      </c>
      <c r="E146" s="265">
        <v>2009</v>
      </c>
      <c r="F146" s="265" t="s">
        <v>165</v>
      </c>
      <c r="G146" s="265" t="s">
        <v>166</v>
      </c>
      <c r="H146" s="191">
        <v>28066489.5</v>
      </c>
      <c r="I146" s="192">
        <f t="shared" si="7"/>
        <v>29960977.54125</v>
      </c>
      <c r="J146" s="193">
        <v>6337628.2</v>
      </c>
      <c r="K146" s="266">
        <f t="shared" si="8"/>
        <v>23623349.341250002</v>
      </c>
    </row>
    <row r="147" spans="2:11" s="186" customFormat="1" ht="24" customHeight="1">
      <c r="B147" s="268" t="s">
        <v>312</v>
      </c>
      <c r="C147" s="223" t="s">
        <v>17</v>
      </c>
      <c r="D147" s="253">
        <v>1</v>
      </c>
      <c r="E147" s="265">
        <v>2009</v>
      </c>
      <c r="F147" s="265" t="s">
        <v>167</v>
      </c>
      <c r="G147" s="265" t="s">
        <v>168</v>
      </c>
      <c r="H147" s="191">
        <v>28066489.5</v>
      </c>
      <c r="I147" s="192">
        <f t="shared" si="7"/>
        <v>29960977.54125</v>
      </c>
      <c r="J147" s="193">
        <v>6337628.2</v>
      </c>
      <c r="K147" s="266">
        <f t="shared" si="8"/>
        <v>23623349.341250002</v>
      </c>
    </row>
    <row r="148" spans="2:11" s="186" customFormat="1" ht="24" customHeight="1">
      <c r="B148" s="268" t="s">
        <v>312</v>
      </c>
      <c r="C148" s="223" t="s">
        <v>17</v>
      </c>
      <c r="D148" s="253">
        <v>1</v>
      </c>
      <c r="E148" s="265">
        <v>2007</v>
      </c>
      <c r="F148" s="265" t="s">
        <v>169</v>
      </c>
      <c r="G148" s="265" t="s">
        <v>170</v>
      </c>
      <c r="H148" s="191">
        <v>28066489.5</v>
      </c>
      <c r="I148" s="192">
        <f t="shared" si="7"/>
        <v>29960977.54125</v>
      </c>
      <c r="J148" s="193">
        <v>6337628.2</v>
      </c>
      <c r="K148" s="266">
        <f t="shared" si="8"/>
        <v>23623349.341250002</v>
      </c>
    </row>
    <row r="149" spans="2:11" s="186" customFormat="1" ht="24" customHeight="1">
      <c r="B149" s="268" t="s">
        <v>312</v>
      </c>
      <c r="C149" s="223" t="s">
        <v>12</v>
      </c>
      <c r="D149" s="253">
        <v>1</v>
      </c>
      <c r="E149" s="265">
        <v>2009</v>
      </c>
      <c r="F149" s="265" t="s">
        <v>171</v>
      </c>
      <c r="G149" s="265">
        <v>773218</v>
      </c>
      <c r="H149" s="191">
        <v>13668600</v>
      </c>
      <c r="I149" s="192">
        <f t="shared" si="7"/>
        <v>14591230.5</v>
      </c>
      <c r="J149" s="193">
        <v>3994239.77</v>
      </c>
      <c r="K149" s="266">
        <f t="shared" si="8"/>
        <v>10596990.73</v>
      </c>
    </row>
    <row r="150" spans="2:11" s="186" customFormat="1" ht="24" customHeight="1">
      <c r="B150" s="173" t="s">
        <v>172</v>
      </c>
      <c r="C150" s="173"/>
      <c r="D150" s="198">
        <f>SUM(D151:D163)</f>
        <v>13</v>
      </c>
      <c r="E150" s="198"/>
      <c r="F150" s="198"/>
      <c r="G150" s="198"/>
      <c r="H150" s="184"/>
      <c r="I150" s="184"/>
      <c r="J150" s="183"/>
      <c r="K150" s="185">
        <f>SUM(K151:K163)</f>
        <v>473642249.50249994</v>
      </c>
    </row>
    <row r="151" spans="2:11" s="186" customFormat="1" ht="24" customHeight="1">
      <c r="B151" s="264" t="s">
        <v>173</v>
      </c>
      <c r="C151" s="223" t="s">
        <v>17</v>
      </c>
      <c r="D151" s="253">
        <v>1</v>
      </c>
      <c r="E151" s="265">
        <v>2008</v>
      </c>
      <c r="F151" s="265">
        <v>21</v>
      </c>
      <c r="G151" s="265" t="s">
        <v>174</v>
      </c>
      <c r="H151" s="191">
        <v>28066489.5</v>
      </c>
      <c r="I151" s="192">
        <f aca="true" t="shared" si="9" ref="I151:I163">(H151*0.0675)+H151</f>
        <v>29960977.54125</v>
      </c>
      <c r="J151" s="193">
        <v>6337628.2</v>
      </c>
      <c r="K151" s="194">
        <f aca="true" t="shared" si="10" ref="K151:K163">(I151-J151)*D151</f>
        <v>23623349.341250002</v>
      </c>
    </row>
    <row r="152" spans="2:11" s="186" customFormat="1" ht="24" customHeight="1">
      <c r="B152" s="264" t="s">
        <v>173</v>
      </c>
      <c r="C152" s="227" t="s">
        <v>118</v>
      </c>
      <c r="D152" s="253">
        <v>1</v>
      </c>
      <c r="E152" s="265">
        <v>2008</v>
      </c>
      <c r="F152" s="265">
        <v>25</v>
      </c>
      <c r="G152" s="265" t="s">
        <v>175</v>
      </c>
      <c r="H152" s="191">
        <v>53532625</v>
      </c>
      <c r="I152" s="192">
        <f t="shared" si="9"/>
        <v>57146077.1875</v>
      </c>
      <c r="J152" s="193">
        <v>4651488.1</v>
      </c>
      <c r="K152" s="194">
        <f t="shared" si="10"/>
        <v>52494589.0875</v>
      </c>
    </row>
    <row r="153" spans="2:11" s="186" customFormat="1" ht="24" customHeight="1">
      <c r="B153" s="264" t="s">
        <v>173</v>
      </c>
      <c r="C153" s="227" t="s">
        <v>118</v>
      </c>
      <c r="D153" s="253">
        <v>1</v>
      </c>
      <c r="E153" s="265">
        <v>2008</v>
      </c>
      <c r="F153" s="265">
        <v>360</v>
      </c>
      <c r="G153" s="265" t="s">
        <v>176</v>
      </c>
      <c r="H153" s="191">
        <v>53532625</v>
      </c>
      <c r="I153" s="192">
        <f t="shared" si="9"/>
        <v>57146077.1875</v>
      </c>
      <c r="J153" s="193">
        <v>4651488.1</v>
      </c>
      <c r="K153" s="194">
        <f t="shared" si="10"/>
        <v>52494589.0875</v>
      </c>
    </row>
    <row r="154" spans="2:11" s="186" customFormat="1" ht="24" customHeight="1">
      <c r="B154" s="264" t="s">
        <v>177</v>
      </c>
      <c r="C154" s="227" t="s">
        <v>12</v>
      </c>
      <c r="D154" s="253">
        <v>1</v>
      </c>
      <c r="E154" s="265">
        <v>2009</v>
      </c>
      <c r="F154" s="265">
        <v>436</v>
      </c>
      <c r="G154" s="265">
        <v>792832</v>
      </c>
      <c r="H154" s="191">
        <v>13668600</v>
      </c>
      <c r="I154" s="192">
        <f t="shared" si="9"/>
        <v>14591230.5</v>
      </c>
      <c r="J154" s="193">
        <v>3994239.77</v>
      </c>
      <c r="K154" s="194">
        <f t="shared" si="10"/>
        <v>10596990.73</v>
      </c>
    </row>
    <row r="155" spans="2:11" s="186" customFormat="1" ht="24" customHeight="1">
      <c r="B155" s="264" t="s">
        <v>307</v>
      </c>
      <c r="C155" s="223" t="s">
        <v>17</v>
      </c>
      <c r="D155" s="253">
        <v>1</v>
      </c>
      <c r="E155" s="265">
        <v>2008</v>
      </c>
      <c r="F155" s="265">
        <v>273</v>
      </c>
      <c r="G155" s="265" t="s">
        <v>178</v>
      </c>
      <c r="H155" s="191">
        <v>28066489.5</v>
      </c>
      <c r="I155" s="192">
        <f t="shared" si="9"/>
        <v>29960977.54125</v>
      </c>
      <c r="J155" s="193">
        <v>6337628.2</v>
      </c>
      <c r="K155" s="194">
        <f t="shared" si="10"/>
        <v>23623349.341250002</v>
      </c>
    </row>
    <row r="156" spans="2:11" s="269" customFormat="1" ht="24" customHeight="1">
      <c r="B156" s="264" t="s">
        <v>307</v>
      </c>
      <c r="C156" s="227" t="s">
        <v>118</v>
      </c>
      <c r="D156" s="253">
        <v>1</v>
      </c>
      <c r="E156" s="265">
        <v>2011</v>
      </c>
      <c r="F156" s="265">
        <v>386</v>
      </c>
      <c r="G156" s="265" t="s">
        <v>179</v>
      </c>
      <c r="H156" s="191">
        <v>53532625</v>
      </c>
      <c r="I156" s="192">
        <f t="shared" si="9"/>
        <v>57146077.1875</v>
      </c>
      <c r="J156" s="193">
        <v>4651488.1</v>
      </c>
      <c r="K156" s="194">
        <f t="shared" si="10"/>
        <v>52494589.0875</v>
      </c>
    </row>
    <row r="157" spans="2:11" s="186" customFormat="1" ht="24" customHeight="1">
      <c r="B157" s="264" t="s">
        <v>307</v>
      </c>
      <c r="C157" s="223" t="s">
        <v>17</v>
      </c>
      <c r="D157" s="253">
        <v>1</v>
      </c>
      <c r="E157" s="265">
        <v>2005</v>
      </c>
      <c r="F157" s="265" t="s">
        <v>180</v>
      </c>
      <c r="G157" s="265" t="s">
        <v>181</v>
      </c>
      <c r="H157" s="191">
        <v>28066489.5</v>
      </c>
      <c r="I157" s="192">
        <f t="shared" si="9"/>
        <v>29960977.54125</v>
      </c>
      <c r="J157" s="193">
        <v>0</v>
      </c>
      <c r="K157" s="266">
        <f t="shared" si="10"/>
        <v>29960977.54125</v>
      </c>
    </row>
    <row r="158" spans="2:11" s="186" customFormat="1" ht="24" customHeight="1">
      <c r="B158" s="264" t="s">
        <v>308</v>
      </c>
      <c r="C158" s="227" t="s">
        <v>118</v>
      </c>
      <c r="D158" s="253">
        <v>1</v>
      </c>
      <c r="E158" s="265">
        <v>2011</v>
      </c>
      <c r="F158" s="265">
        <v>396</v>
      </c>
      <c r="G158" s="265" t="s">
        <v>182</v>
      </c>
      <c r="H158" s="191">
        <v>53532625</v>
      </c>
      <c r="I158" s="192">
        <f t="shared" si="9"/>
        <v>57146077.1875</v>
      </c>
      <c r="J158" s="193">
        <v>4651488.1</v>
      </c>
      <c r="K158" s="194">
        <f t="shared" si="10"/>
        <v>52494589.0875</v>
      </c>
    </row>
    <row r="159" spans="2:11" s="186" customFormat="1" ht="24" customHeight="1">
      <c r="B159" s="264" t="s">
        <v>309</v>
      </c>
      <c r="C159" s="223" t="s">
        <v>17</v>
      </c>
      <c r="D159" s="253">
        <v>1</v>
      </c>
      <c r="E159" s="265">
        <v>2008</v>
      </c>
      <c r="F159" s="265">
        <v>287</v>
      </c>
      <c r="G159" s="265" t="s">
        <v>183</v>
      </c>
      <c r="H159" s="191">
        <v>28066489.5</v>
      </c>
      <c r="I159" s="192">
        <f t="shared" si="9"/>
        <v>29960977.54125</v>
      </c>
      <c r="J159" s="193">
        <v>6337628.2</v>
      </c>
      <c r="K159" s="194">
        <f t="shared" si="10"/>
        <v>23623349.341250002</v>
      </c>
    </row>
    <row r="160" spans="2:11" s="186" customFormat="1" ht="24" customHeight="1">
      <c r="B160" s="264" t="s">
        <v>309</v>
      </c>
      <c r="C160" s="227" t="s">
        <v>118</v>
      </c>
      <c r="D160" s="253">
        <v>1</v>
      </c>
      <c r="E160" s="265">
        <v>2011</v>
      </c>
      <c r="F160" s="265">
        <v>387</v>
      </c>
      <c r="G160" s="265" t="s">
        <v>184</v>
      </c>
      <c r="H160" s="191">
        <v>53532625</v>
      </c>
      <c r="I160" s="192">
        <f t="shared" si="9"/>
        <v>57146077.1875</v>
      </c>
      <c r="J160" s="193">
        <v>4651488.1</v>
      </c>
      <c r="K160" s="194">
        <f t="shared" si="10"/>
        <v>52494589.0875</v>
      </c>
    </row>
    <row r="161" spans="2:11" s="186" customFormat="1" ht="24" customHeight="1">
      <c r="B161" s="264" t="s">
        <v>185</v>
      </c>
      <c r="C161" s="223" t="s">
        <v>17</v>
      </c>
      <c r="D161" s="253">
        <v>1</v>
      </c>
      <c r="E161" s="265">
        <v>2008</v>
      </c>
      <c r="F161" s="265">
        <v>298</v>
      </c>
      <c r="G161" s="265" t="s">
        <v>186</v>
      </c>
      <c r="H161" s="191">
        <v>28066489.5</v>
      </c>
      <c r="I161" s="192">
        <f t="shared" si="9"/>
        <v>29960977.54125</v>
      </c>
      <c r="J161" s="193">
        <v>6337628.2</v>
      </c>
      <c r="K161" s="194">
        <f t="shared" si="10"/>
        <v>23623349.341250002</v>
      </c>
    </row>
    <row r="162" spans="2:11" s="186" customFormat="1" ht="24" customHeight="1">
      <c r="B162" s="264" t="s">
        <v>187</v>
      </c>
      <c r="C162" s="223" t="s">
        <v>17</v>
      </c>
      <c r="D162" s="253">
        <v>1</v>
      </c>
      <c r="E162" s="265">
        <v>2008</v>
      </c>
      <c r="F162" s="265">
        <v>39</v>
      </c>
      <c r="G162" s="265" t="s">
        <v>188</v>
      </c>
      <c r="H162" s="191">
        <v>28066489.5</v>
      </c>
      <c r="I162" s="192">
        <f t="shared" si="9"/>
        <v>29960977.54125</v>
      </c>
      <c r="J162" s="193">
        <v>6337628.2</v>
      </c>
      <c r="K162" s="194">
        <f t="shared" si="10"/>
        <v>23623349.341250002</v>
      </c>
    </row>
    <row r="163" spans="2:11" s="186" customFormat="1" ht="24" customHeight="1">
      <c r="B163" s="264" t="s">
        <v>187</v>
      </c>
      <c r="C163" s="227" t="s">
        <v>118</v>
      </c>
      <c r="D163" s="253">
        <v>1</v>
      </c>
      <c r="E163" s="265">
        <v>2008</v>
      </c>
      <c r="F163" s="265">
        <v>362</v>
      </c>
      <c r="G163" s="265" t="s">
        <v>189</v>
      </c>
      <c r="H163" s="191">
        <v>53532625</v>
      </c>
      <c r="I163" s="192">
        <f t="shared" si="9"/>
        <v>57146077.1875</v>
      </c>
      <c r="J163" s="193">
        <v>4651488.1</v>
      </c>
      <c r="K163" s="194">
        <f t="shared" si="10"/>
        <v>52494589.0875</v>
      </c>
    </row>
    <row r="164" spans="2:11" s="186" customFormat="1" ht="24" customHeight="1">
      <c r="B164" s="173" t="s">
        <v>190</v>
      </c>
      <c r="C164" s="173"/>
      <c r="D164" s="198">
        <f>SUM(D165:D170)</f>
        <v>6</v>
      </c>
      <c r="E164" s="198"/>
      <c r="F164" s="198"/>
      <c r="G164" s="198"/>
      <c r="H164" s="184"/>
      <c r="I164" s="184"/>
      <c r="J164" s="183"/>
      <c r="K164" s="185">
        <f>SUM(K165:K170)</f>
        <v>186456216.92875</v>
      </c>
    </row>
    <row r="165" spans="2:11" s="186" customFormat="1" ht="24" customHeight="1">
      <c r="B165" s="264" t="s">
        <v>191</v>
      </c>
      <c r="C165" s="223" t="s">
        <v>17</v>
      </c>
      <c r="D165" s="253">
        <v>1</v>
      </c>
      <c r="E165" s="265">
        <v>2008</v>
      </c>
      <c r="F165" s="265">
        <v>239</v>
      </c>
      <c r="G165" s="265" t="s">
        <v>192</v>
      </c>
      <c r="H165" s="191">
        <v>28066489.5</v>
      </c>
      <c r="I165" s="192">
        <f aca="true" t="shared" si="11" ref="I165:I170">(H165*0.0675)+H165</f>
        <v>29960977.54125</v>
      </c>
      <c r="J165" s="193">
        <v>6337628.2</v>
      </c>
      <c r="K165" s="194">
        <f aca="true" t="shared" si="12" ref="K165:K170">(I165-J165)*D165</f>
        <v>23623349.341250002</v>
      </c>
    </row>
    <row r="166" spans="2:11" s="186" customFormat="1" ht="24" customHeight="1">
      <c r="B166" s="264" t="s">
        <v>193</v>
      </c>
      <c r="C166" s="223" t="s">
        <v>17</v>
      </c>
      <c r="D166" s="253">
        <v>1</v>
      </c>
      <c r="E166" s="265">
        <v>2007</v>
      </c>
      <c r="F166" s="265">
        <v>134</v>
      </c>
      <c r="G166" s="265" t="s">
        <v>194</v>
      </c>
      <c r="H166" s="191">
        <v>28066489.5</v>
      </c>
      <c r="I166" s="192">
        <f t="shared" si="11"/>
        <v>29960977.54125</v>
      </c>
      <c r="J166" s="193">
        <v>6337628.2</v>
      </c>
      <c r="K166" s="194">
        <f t="shared" si="12"/>
        <v>23623349.341250002</v>
      </c>
    </row>
    <row r="167" spans="2:11" s="186" customFormat="1" ht="24" customHeight="1">
      <c r="B167" s="264" t="s">
        <v>193</v>
      </c>
      <c r="C167" s="227" t="s">
        <v>118</v>
      </c>
      <c r="D167" s="253">
        <v>1</v>
      </c>
      <c r="E167" s="265">
        <v>2007</v>
      </c>
      <c r="F167" s="265">
        <v>136</v>
      </c>
      <c r="G167" s="265" t="s">
        <v>195</v>
      </c>
      <c r="H167" s="191">
        <v>53532625</v>
      </c>
      <c r="I167" s="192">
        <f t="shared" si="11"/>
        <v>57146077.1875</v>
      </c>
      <c r="J167" s="193">
        <v>4651488.1</v>
      </c>
      <c r="K167" s="194">
        <f t="shared" si="12"/>
        <v>52494589.0875</v>
      </c>
    </row>
    <row r="168" spans="2:11" s="186" customFormat="1" ht="24" customHeight="1">
      <c r="B168" s="264" t="s">
        <v>193</v>
      </c>
      <c r="C168" s="223" t="s">
        <v>17</v>
      </c>
      <c r="D168" s="253">
        <v>1</v>
      </c>
      <c r="E168" s="265">
        <v>2008</v>
      </c>
      <c r="F168" s="265">
        <v>300</v>
      </c>
      <c r="G168" s="265" t="s">
        <v>196</v>
      </c>
      <c r="H168" s="191">
        <v>28066489.5</v>
      </c>
      <c r="I168" s="192">
        <f t="shared" si="11"/>
        <v>29960977.54125</v>
      </c>
      <c r="J168" s="193">
        <v>6337628.2</v>
      </c>
      <c r="K168" s="194">
        <f t="shared" si="12"/>
        <v>23623349.341250002</v>
      </c>
    </row>
    <row r="169" spans="2:11" s="186" customFormat="1" ht="24" customHeight="1">
      <c r="B169" s="264" t="s">
        <v>315</v>
      </c>
      <c r="C169" s="227" t="s">
        <v>118</v>
      </c>
      <c r="D169" s="253">
        <v>1</v>
      </c>
      <c r="E169" s="265">
        <v>2011</v>
      </c>
      <c r="F169" s="265">
        <v>388</v>
      </c>
      <c r="G169" s="265" t="s">
        <v>197</v>
      </c>
      <c r="H169" s="191">
        <v>53532625</v>
      </c>
      <c r="I169" s="192">
        <f t="shared" si="11"/>
        <v>57146077.1875</v>
      </c>
      <c r="J169" s="193">
        <v>4651488.1</v>
      </c>
      <c r="K169" s="194">
        <f t="shared" si="12"/>
        <v>52494589.0875</v>
      </c>
    </row>
    <row r="170" spans="2:11" s="186" customFormat="1" ht="24" customHeight="1">
      <c r="B170" s="264" t="s">
        <v>198</v>
      </c>
      <c r="C170" s="227" t="s">
        <v>12</v>
      </c>
      <c r="D170" s="253">
        <v>1</v>
      </c>
      <c r="E170" s="265">
        <v>2009</v>
      </c>
      <c r="F170" s="265" t="s">
        <v>199</v>
      </c>
      <c r="G170" s="265">
        <v>801527</v>
      </c>
      <c r="H170" s="191">
        <v>13668600</v>
      </c>
      <c r="I170" s="192">
        <f t="shared" si="11"/>
        <v>14591230.5</v>
      </c>
      <c r="J170" s="193">
        <v>3994239.77</v>
      </c>
      <c r="K170" s="266">
        <f t="shared" si="12"/>
        <v>10596990.73</v>
      </c>
    </row>
    <row r="171" spans="2:11" s="186" customFormat="1" ht="24" customHeight="1">
      <c r="B171" s="173" t="s">
        <v>200</v>
      </c>
      <c r="C171" s="173"/>
      <c r="D171" s="198">
        <f>SUM(D172:D194)</f>
        <v>23</v>
      </c>
      <c r="E171" s="198"/>
      <c r="F171" s="198"/>
      <c r="G171" s="198"/>
      <c r="H171" s="184"/>
      <c r="I171" s="184"/>
      <c r="J171" s="183"/>
      <c r="K171" s="185">
        <f>SUM(K172:K194)</f>
        <v>276244912.69494987</v>
      </c>
    </row>
    <row r="172" spans="2:11" s="186" customFormat="1" ht="24" customHeight="1">
      <c r="B172" s="264" t="s">
        <v>201</v>
      </c>
      <c r="C172" s="227" t="s">
        <v>12</v>
      </c>
      <c r="D172" s="253">
        <v>1</v>
      </c>
      <c r="E172" s="254">
        <v>2011</v>
      </c>
      <c r="F172" s="253">
        <v>570</v>
      </c>
      <c r="G172" s="267" t="s">
        <v>202</v>
      </c>
      <c r="H172" s="191">
        <v>13668600</v>
      </c>
      <c r="I172" s="192">
        <f aca="true" t="shared" si="13" ref="I172:I194">(H172*0.0675)+H172</f>
        <v>14591230.5</v>
      </c>
      <c r="J172" s="193">
        <v>3994239.77</v>
      </c>
      <c r="K172" s="194">
        <f aca="true" t="shared" si="14" ref="K172:K194">(I172-J172)*D172</f>
        <v>10596990.73</v>
      </c>
    </row>
    <row r="173" spans="2:11" s="186" customFormat="1" ht="24" customHeight="1">
      <c r="B173" s="264" t="s">
        <v>203</v>
      </c>
      <c r="C173" s="227" t="s">
        <v>12</v>
      </c>
      <c r="D173" s="253">
        <v>1</v>
      </c>
      <c r="E173" s="265">
        <v>2011</v>
      </c>
      <c r="F173" s="265">
        <v>146</v>
      </c>
      <c r="G173" s="265">
        <v>885326</v>
      </c>
      <c r="H173" s="191">
        <v>13668600</v>
      </c>
      <c r="I173" s="192">
        <f t="shared" si="13"/>
        <v>14591230.5</v>
      </c>
      <c r="J173" s="193">
        <v>3994239.77</v>
      </c>
      <c r="K173" s="194">
        <f t="shared" si="14"/>
        <v>10596990.73</v>
      </c>
    </row>
    <row r="174" spans="2:11" s="186" customFormat="1" ht="24" customHeight="1">
      <c r="B174" s="264" t="s">
        <v>203</v>
      </c>
      <c r="C174" s="223" t="s">
        <v>17</v>
      </c>
      <c r="D174" s="253">
        <v>1</v>
      </c>
      <c r="E174" s="265">
        <v>2011</v>
      </c>
      <c r="F174" s="265">
        <v>198</v>
      </c>
      <c r="G174" s="265" t="s">
        <v>204</v>
      </c>
      <c r="H174" s="191">
        <v>28066489.5</v>
      </c>
      <c r="I174" s="192">
        <f t="shared" si="13"/>
        <v>29960977.54125</v>
      </c>
      <c r="J174" s="193">
        <v>6337628.2</v>
      </c>
      <c r="K174" s="194">
        <f t="shared" si="14"/>
        <v>23623349.341250002</v>
      </c>
    </row>
    <row r="175" spans="2:11" s="186" customFormat="1" ht="24" customHeight="1">
      <c r="B175" s="264" t="s">
        <v>205</v>
      </c>
      <c r="C175" s="232" t="s">
        <v>72</v>
      </c>
      <c r="D175" s="253">
        <v>1</v>
      </c>
      <c r="E175" s="265">
        <v>2011</v>
      </c>
      <c r="F175" s="265">
        <v>3</v>
      </c>
      <c r="G175" s="265" t="s">
        <v>206</v>
      </c>
      <c r="H175" s="191">
        <v>12408423.62</v>
      </c>
      <c r="I175" s="192">
        <f t="shared" si="13"/>
        <v>13245992.21435</v>
      </c>
      <c r="J175" s="193">
        <v>5310000</v>
      </c>
      <c r="K175" s="194">
        <f t="shared" si="14"/>
        <v>7935992.21435</v>
      </c>
    </row>
    <row r="176" spans="2:11" s="186" customFormat="1" ht="24" customHeight="1">
      <c r="B176" s="264" t="s">
        <v>205</v>
      </c>
      <c r="C176" s="227" t="s">
        <v>12</v>
      </c>
      <c r="D176" s="253">
        <v>1</v>
      </c>
      <c r="E176" s="265">
        <v>2011</v>
      </c>
      <c r="F176" s="265">
        <v>34</v>
      </c>
      <c r="G176" s="265">
        <v>879109</v>
      </c>
      <c r="H176" s="191">
        <v>13668600</v>
      </c>
      <c r="I176" s="192">
        <f t="shared" si="13"/>
        <v>14591230.5</v>
      </c>
      <c r="J176" s="193">
        <v>3994239.77</v>
      </c>
      <c r="K176" s="194">
        <f t="shared" si="14"/>
        <v>10596990.73</v>
      </c>
    </row>
    <row r="177" spans="2:11" s="186" customFormat="1" ht="24" customHeight="1">
      <c r="B177" s="264" t="s">
        <v>205</v>
      </c>
      <c r="C177" s="227" t="s">
        <v>12</v>
      </c>
      <c r="D177" s="253">
        <v>1</v>
      </c>
      <c r="E177" s="265">
        <v>2011</v>
      </c>
      <c r="F177" s="265">
        <v>50</v>
      </c>
      <c r="G177" s="265">
        <v>887696</v>
      </c>
      <c r="H177" s="191">
        <v>13668600</v>
      </c>
      <c r="I177" s="192">
        <f t="shared" si="13"/>
        <v>14591230.5</v>
      </c>
      <c r="J177" s="193">
        <v>3994239.77</v>
      </c>
      <c r="K177" s="194">
        <f t="shared" si="14"/>
        <v>10596990.73</v>
      </c>
    </row>
    <row r="178" spans="2:11" s="186" customFormat="1" ht="24" customHeight="1">
      <c r="B178" s="264" t="s">
        <v>205</v>
      </c>
      <c r="C178" s="227" t="s">
        <v>12</v>
      </c>
      <c r="D178" s="253">
        <v>1</v>
      </c>
      <c r="E178" s="265">
        <v>2011</v>
      </c>
      <c r="F178" s="265">
        <v>54</v>
      </c>
      <c r="G178" s="265">
        <v>878941</v>
      </c>
      <c r="H178" s="191">
        <v>13668600</v>
      </c>
      <c r="I178" s="192">
        <f t="shared" si="13"/>
        <v>14591230.5</v>
      </c>
      <c r="J178" s="193">
        <v>3994239.77</v>
      </c>
      <c r="K178" s="194">
        <f t="shared" si="14"/>
        <v>10596990.73</v>
      </c>
    </row>
    <row r="179" spans="2:11" s="186" customFormat="1" ht="24" customHeight="1">
      <c r="B179" s="264" t="s">
        <v>205</v>
      </c>
      <c r="C179" s="227" t="s">
        <v>12</v>
      </c>
      <c r="D179" s="253">
        <v>1</v>
      </c>
      <c r="E179" s="265">
        <v>2011</v>
      </c>
      <c r="F179" s="265">
        <v>180</v>
      </c>
      <c r="G179" s="265">
        <v>880188</v>
      </c>
      <c r="H179" s="191">
        <v>13668600</v>
      </c>
      <c r="I179" s="192">
        <f t="shared" si="13"/>
        <v>14591230.5</v>
      </c>
      <c r="J179" s="193">
        <v>3994239.77</v>
      </c>
      <c r="K179" s="194">
        <f t="shared" si="14"/>
        <v>10596990.73</v>
      </c>
    </row>
    <row r="180" spans="2:11" s="186" customFormat="1" ht="24" customHeight="1">
      <c r="B180" s="264" t="s">
        <v>205</v>
      </c>
      <c r="C180" s="227" t="s">
        <v>12</v>
      </c>
      <c r="D180" s="253">
        <v>1</v>
      </c>
      <c r="E180" s="265">
        <v>2011</v>
      </c>
      <c r="F180" s="265">
        <v>183</v>
      </c>
      <c r="G180" s="265">
        <v>880217</v>
      </c>
      <c r="H180" s="191">
        <v>13668600</v>
      </c>
      <c r="I180" s="192">
        <f t="shared" si="13"/>
        <v>14591230.5</v>
      </c>
      <c r="J180" s="193">
        <v>3994239.77</v>
      </c>
      <c r="K180" s="194">
        <f t="shared" si="14"/>
        <v>10596990.73</v>
      </c>
    </row>
    <row r="181" spans="2:11" s="186" customFormat="1" ht="24" customHeight="1">
      <c r="B181" s="264" t="s">
        <v>205</v>
      </c>
      <c r="C181" s="223" t="s">
        <v>17</v>
      </c>
      <c r="D181" s="253">
        <v>1</v>
      </c>
      <c r="E181" s="265">
        <v>2011</v>
      </c>
      <c r="F181" s="265">
        <v>207</v>
      </c>
      <c r="G181" s="265" t="s">
        <v>207</v>
      </c>
      <c r="H181" s="191">
        <v>28066489.5</v>
      </c>
      <c r="I181" s="192">
        <f t="shared" si="13"/>
        <v>29960977.54125</v>
      </c>
      <c r="J181" s="193">
        <v>6337628.2</v>
      </c>
      <c r="K181" s="194">
        <f t="shared" si="14"/>
        <v>23623349.341250002</v>
      </c>
    </row>
    <row r="182" spans="2:11" s="186" customFormat="1" ht="24" customHeight="1">
      <c r="B182" s="264" t="s">
        <v>205</v>
      </c>
      <c r="C182" s="223" t="s">
        <v>17</v>
      </c>
      <c r="D182" s="253">
        <v>1</v>
      </c>
      <c r="E182" s="265">
        <v>2011</v>
      </c>
      <c r="F182" s="265">
        <v>210</v>
      </c>
      <c r="G182" s="265" t="s">
        <v>208</v>
      </c>
      <c r="H182" s="191">
        <v>28066489.5</v>
      </c>
      <c r="I182" s="192">
        <f t="shared" si="13"/>
        <v>29960977.54125</v>
      </c>
      <c r="J182" s="193">
        <v>6337628.2</v>
      </c>
      <c r="K182" s="194">
        <f t="shared" si="14"/>
        <v>23623349.341250002</v>
      </c>
    </row>
    <row r="183" spans="2:11" s="186" customFormat="1" ht="24" customHeight="1">
      <c r="B183" s="264" t="s">
        <v>205</v>
      </c>
      <c r="C183" s="227" t="s">
        <v>12</v>
      </c>
      <c r="D183" s="253">
        <v>1</v>
      </c>
      <c r="E183" s="265">
        <v>2011</v>
      </c>
      <c r="F183" s="265">
        <v>216</v>
      </c>
      <c r="G183" s="265">
        <v>878940</v>
      </c>
      <c r="H183" s="191">
        <v>13668600</v>
      </c>
      <c r="I183" s="192">
        <f t="shared" si="13"/>
        <v>14591230.5</v>
      </c>
      <c r="J183" s="193">
        <v>3994239.77</v>
      </c>
      <c r="K183" s="194">
        <f t="shared" si="14"/>
        <v>10596990.73</v>
      </c>
    </row>
    <row r="184" spans="2:11" s="186" customFormat="1" ht="24" customHeight="1">
      <c r="B184" s="264" t="s">
        <v>205</v>
      </c>
      <c r="C184" s="227" t="s">
        <v>12</v>
      </c>
      <c r="D184" s="253">
        <v>1</v>
      </c>
      <c r="E184" s="265">
        <v>2011</v>
      </c>
      <c r="F184" s="265">
        <v>288</v>
      </c>
      <c r="G184" s="265">
        <v>878938</v>
      </c>
      <c r="H184" s="191">
        <v>13668600</v>
      </c>
      <c r="I184" s="192">
        <f t="shared" si="13"/>
        <v>14591230.5</v>
      </c>
      <c r="J184" s="193">
        <v>3994239.77</v>
      </c>
      <c r="K184" s="194">
        <f t="shared" si="14"/>
        <v>10596990.73</v>
      </c>
    </row>
    <row r="185" spans="2:11" s="186" customFormat="1" ht="24" customHeight="1">
      <c r="B185" s="264" t="s">
        <v>205</v>
      </c>
      <c r="C185" s="227" t="s">
        <v>12</v>
      </c>
      <c r="D185" s="253">
        <v>1</v>
      </c>
      <c r="E185" s="265">
        <v>2011</v>
      </c>
      <c r="F185" s="265">
        <v>323</v>
      </c>
      <c r="G185" s="265">
        <v>878939</v>
      </c>
      <c r="H185" s="191">
        <v>13668600</v>
      </c>
      <c r="I185" s="192">
        <f t="shared" si="13"/>
        <v>14591230.5</v>
      </c>
      <c r="J185" s="193">
        <v>3994239.77</v>
      </c>
      <c r="K185" s="194">
        <f t="shared" si="14"/>
        <v>10596990.73</v>
      </c>
    </row>
    <row r="186" spans="2:11" s="186" customFormat="1" ht="24" customHeight="1">
      <c r="B186" s="264" t="s">
        <v>205</v>
      </c>
      <c r="C186" s="227" t="s">
        <v>12</v>
      </c>
      <c r="D186" s="253">
        <v>1</v>
      </c>
      <c r="E186" s="265">
        <v>2011</v>
      </c>
      <c r="F186" s="265">
        <v>551</v>
      </c>
      <c r="G186" s="265">
        <v>878864</v>
      </c>
      <c r="H186" s="191">
        <v>13668600</v>
      </c>
      <c r="I186" s="192">
        <f t="shared" si="13"/>
        <v>14591230.5</v>
      </c>
      <c r="J186" s="193">
        <v>3994239.77</v>
      </c>
      <c r="K186" s="194">
        <f t="shared" si="14"/>
        <v>10596990.73</v>
      </c>
    </row>
    <row r="187" spans="2:11" s="186" customFormat="1" ht="24" customHeight="1">
      <c r="B187" s="264" t="s">
        <v>205</v>
      </c>
      <c r="C187" s="227" t="s">
        <v>12</v>
      </c>
      <c r="D187" s="253">
        <v>1</v>
      </c>
      <c r="E187" s="265">
        <v>2011</v>
      </c>
      <c r="F187" s="265">
        <v>568</v>
      </c>
      <c r="G187" s="265">
        <v>878888</v>
      </c>
      <c r="H187" s="191">
        <v>13668600</v>
      </c>
      <c r="I187" s="192">
        <f t="shared" si="13"/>
        <v>14591230.5</v>
      </c>
      <c r="J187" s="193">
        <v>3994239.77</v>
      </c>
      <c r="K187" s="194">
        <f t="shared" si="14"/>
        <v>10596990.73</v>
      </c>
    </row>
    <row r="188" spans="2:11" s="186" customFormat="1" ht="24" customHeight="1">
      <c r="B188" s="264" t="s">
        <v>205</v>
      </c>
      <c r="C188" s="227" t="s">
        <v>12</v>
      </c>
      <c r="D188" s="253">
        <v>1</v>
      </c>
      <c r="E188" s="265">
        <v>2011</v>
      </c>
      <c r="F188" s="265">
        <v>569</v>
      </c>
      <c r="G188" s="265">
        <v>881379</v>
      </c>
      <c r="H188" s="191">
        <v>13668600</v>
      </c>
      <c r="I188" s="192">
        <f t="shared" si="13"/>
        <v>14591230.5</v>
      </c>
      <c r="J188" s="193">
        <v>3994239.77</v>
      </c>
      <c r="K188" s="194">
        <f t="shared" si="14"/>
        <v>10596990.73</v>
      </c>
    </row>
    <row r="189" spans="2:11" s="186" customFormat="1" ht="24" customHeight="1">
      <c r="B189" s="264" t="s">
        <v>205</v>
      </c>
      <c r="C189" s="232" t="s">
        <v>72</v>
      </c>
      <c r="D189" s="253">
        <v>1</v>
      </c>
      <c r="E189" s="265">
        <v>2011</v>
      </c>
      <c r="F189" s="265">
        <v>571</v>
      </c>
      <c r="G189" s="265" t="s">
        <v>209</v>
      </c>
      <c r="H189" s="191">
        <v>12408423.62</v>
      </c>
      <c r="I189" s="192">
        <f t="shared" si="13"/>
        <v>13245992.21435</v>
      </c>
      <c r="J189" s="193">
        <v>5310000</v>
      </c>
      <c r="K189" s="194">
        <f t="shared" si="14"/>
        <v>7935992.21435</v>
      </c>
    </row>
    <row r="190" spans="2:11" s="186" customFormat="1" ht="24" customHeight="1">
      <c r="B190" s="264" t="s">
        <v>205</v>
      </c>
      <c r="C190" s="227" t="s">
        <v>12</v>
      </c>
      <c r="D190" s="253">
        <v>1</v>
      </c>
      <c r="E190" s="265">
        <v>2011</v>
      </c>
      <c r="F190" s="265">
        <v>572</v>
      </c>
      <c r="G190" s="265">
        <v>881396</v>
      </c>
      <c r="H190" s="191">
        <v>13668600</v>
      </c>
      <c r="I190" s="192">
        <f t="shared" si="13"/>
        <v>14591230.5</v>
      </c>
      <c r="J190" s="193">
        <v>3994239.77</v>
      </c>
      <c r="K190" s="194">
        <f t="shared" si="14"/>
        <v>10596990.73</v>
      </c>
    </row>
    <row r="191" spans="2:11" s="186" customFormat="1" ht="24" customHeight="1">
      <c r="B191" s="264" t="s">
        <v>200</v>
      </c>
      <c r="C191" s="227" t="s">
        <v>12</v>
      </c>
      <c r="D191" s="253">
        <v>1</v>
      </c>
      <c r="E191" s="265">
        <v>2011</v>
      </c>
      <c r="F191" s="265">
        <v>439</v>
      </c>
      <c r="G191" s="265">
        <v>881374</v>
      </c>
      <c r="H191" s="191">
        <v>13668600</v>
      </c>
      <c r="I191" s="192">
        <f t="shared" si="13"/>
        <v>14591230.5</v>
      </c>
      <c r="J191" s="193">
        <v>3994239.77</v>
      </c>
      <c r="K191" s="194">
        <f t="shared" si="14"/>
        <v>10596990.73</v>
      </c>
    </row>
    <row r="192" spans="2:11" s="186" customFormat="1" ht="24" customHeight="1">
      <c r="B192" s="264" t="s">
        <v>210</v>
      </c>
      <c r="C192" s="227" t="s">
        <v>12</v>
      </c>
      <c r="D192" s="253">
        <v>1</v>
      </c>
      <c r="E192" s="265">
        <v>2011</v>
      </c>
      <c r="F192" s="265">
        <v>304</v>
      </c>
      <c r="G192" s="265">
        <v>881376</v>
      </c>
      <c r="H192" s="191">
        <v>13668600</v>
      </c>
      <c r="I192" s="192">
        <f t="shared" si="13"/>
        <v>14591230.5</v>
      </c>
      <c r="J192" s="193">
        <v>3994239.77</v>
      </c>
      <c r="K192" s="194">
        <f t="shared" si="14"/>
        <v>10596990.73</v>
      </c>
    </row>
    <row r="193" spans="2:11" s="186" customFormat="1" ht="24" customHeight="1">
      <c r="B193" s="264" t="s">
        <v>211</v>
      </c>
      <c r="C193" s="259" t="s">
        <v>58</v>
      </c>
      <c r="D193" s="253">
        <v>1</v>
      </c>
      <c r="E193" s="265">
        <v>2008</v>
      </c>
      <c r="F193" s="265">
        <v>16</v>
      </c>
      <c r="G193" s="265">
        <v>734394</v>
      </c>
      <c r="H193" s="191">
        <v>24000000</v>
      </c>
      <c r="I193" s="192">
        <f t="shared" si="13"/>
        <v>25620000</v>
      </c>
      <c r="J193" s="270">
        <v>8575000</v>
      </c>
      <c r="K193" s="194">
        <f t="shared" si="14"/>
        <v>17045000</v>
      </c>
    </row>
    <row r="194" spans="2:11" s="186" customFormat="1" ht="24" customHeight="1">
      <c r="B194" s="264" t="s">
        <v>212</v>
      </c>
      <c r="C194" s="227" t="s">
        <v>23</v>
      </c>
      <c r="D194" s="253">
        <v>1</v>
      </c>
      <c r="E194" s="265">
        <v>2008</v>
      </c>
      <c r="F194" s="265">
        <v>501</v>
      </c>
      <c r="G194" s="265" t="s">
        <v>213</v>
      </c>
      <c r="H194" s="191">
        <v>2722275</v>
      </c>
      <c r="I194" s="192">
        <f t="shared" si="13"/>
        <v>2906028.5625</v>
      </c>
      <c r="J194" s="270">
        <v>0</v>
      </c>
      <c r="K194" s="194">
        <f t="shared" si="14"/>
        <v>2906028.5625</v>
      </c>
    </row>
    <row r="195" spans="2:11" s="186" customFormat="1" ht="24" customHeight="1">
      <c r="B195" s="173" t="s">
        <v>214</v>
      </c>
      <c r="C195" s="173"/>
      <c r="D195" s="198">
        <f>SUM(D196:D207)</f>
        <v>12</v>
      </c>
      <c r="E195" s="198"/>
      <c r="F195" s="198"/>
      <c r="G195" s="198"/>
      <c r="H195" s="184"/>
      <c r="I195" s="184"/>
      <c r="J195" s="183"/>
      <c r="K195" s="185">
        <f>SUM(K196:K207)</f>
        <v>164889630.62625003</v>
      </c>
    </row>
    <row r="196" spans="2:11" s="186" customFormat="1" ht="24" customHeight="1">
      <c r="B196" s="271" t="s">
        <v>215</v>
      </c>
      <c r="C196" s="223" t="s">
        <v>17</v>
      </c>
      <c r="D196" s="189">
        <v>1</v>
      </c>
      <c r="E196" s="189">
        <v>2008</v>
      </c>
      <c r="F196" s="189">
        <v>153</v>
      </c>
      <c r="G196" s="189" t="s">
        <v>216</v>
      </c>
      <c r="H196" s="191">
        <v>28066489.5</v>
      </c>
      <c r="I196" s="192">
        <f aca="true" t="shared" si="15" ref="I196:I207">(H196*0.0675)+H196</f>
        <v>29960977.54125</v>
      </c>
      <c r="J196" s="193">
        <v>6337628.2</v>
      </c>
      <c r="K196" s="194">
        <f aca="true" t="shared" si="16" ref="K196:K207">(I196-J196)*D196</f>
        <v>23623349.341250002</v>
      </c>
    </row>
    <row r="197" spans="2:11" s="186" customFormat="1" ht="24" customHeight="1">
      <c r="B197" s="271" t="s">
        <v>217</v>
      </c>
      <c r="C197" s="188" t="s">
        <v>12</v>
      </c>
      <c r="D197" s="253">
        <v>1</v>
      </c>
      <c r="E197" s="265">
        <v>2007</v>
      </c>
      <c r="F197" s="265">
        <v>128</v>
      </c>
      <c r="G197" s="265">
        <v>674414</v>
      </c>
      <c r="H197" s="272">
        <v>13668600</v>
      </c>
      <c r="I197" s="192">
        <f t="shared" si="15"/>
        <v>14591230.5</v>
      </c>
      <c r="J197" s="193">
        <v>3994239.77</v>
      </c>
      <c r="K197" s="194">
        <f t="shared" si="16"/>
        <v>10596990.73</v>
      </c>
    </row>
    <row r="198" spans="2:11" s="186" customFormat="1" ht="24" customHeight="1">
      <c r="B198" s="271" t="s">
        <v>217</v>
      </c>
      <c r="C198" s="188" t="s">
        <v>12</v>
      </c>
      <c r="D198" s="253">
        <v>1</v>
      </c>
      <c r="E198" s="265">
        <v>2007</v>
      </c>
      <c r="F198" s="265">
        <v>245</v>
      </c>
      <c r="G198" s="265">
        <v>673483</v>
      </c>
      <c r="H198" s="272">
        <v>13668600</v>
      </c>
      <c r="I198" s="192">
        <f t="shared" si="15"/>
        <v>14591230.5</v>
      </c>
      <c r="J198" s="193">
        <v>3994239.77</v>
      </c>
      <c r="K198" s="194">
        <f t="shared" si="16"/>
        <v>10596990.73</v>
      </c>
    </row>
    <row r="199" spans="2:11" s="186" customFormat="1" ht="24" customHeight="1">
      <c r="B199" s="271" t="s">
        <v>218</v>
      </c>
      <c r="C199" s="223" t="s">
        <v>17</v>
      </c>
      <c r="D199" s="253">
        <v>1</v>
      </c>
      <c r="E199" s="265">
        <v>2008</v>
      </c>
      <c r="F199" s="265">
        <v>237</v>
      </c>
      <c r="G199" s="265" t="s">
        <v>219</v>
      </c>
      <c r="H199" s="191">
        <v>28066489.5</v>
      </c>
      <c r="I199" s="192">
        <f t="shared" si="15"/>
        <v>29960977.54125</v>
      </c>
      <c r="J199" s="193">
        <v>6337628.2</v>
      </c>
      <c r="K199" s="194">
        <f t="shared" si="16"/>
        <v>23623349.341250002</v>
      </c>
    </row>
    <row r="200" spans="2:11" s="186" customFormat="1" ht="24" customHeight="1">
      <c r="B200" s="271" t="s">
        <v>220</v>
      </c>
      <c r="C200" s="188" t="s">
        <v>12</v>
      </c>
      <c r="D200" s="253">
        <v>1</v>
      </c>
      <c r="E200" s="265">
        <v>2007</v>
      </c>
      <c r="F200" s="265">
        <v>260</v>
      </c>
      <c r="G200" s="265">
        <v>672147</v>
      </c>
      <c r="H200" s="272">
        <v>13668600</v>
      </c>
      <c r="I200" s="192">
        <f t="shared" si="15"/>
        <v>14591230.5</v>
      </c>
      <c r="J200" s="193">
        <v>3994239.77</v>
      </c>
      <c r="K200" s="194">
        <f t="shared" si="16"/>
        <v>10596990.73</v>
      </c>
    </row>
    <row r="201" spans="2:11" s="186" customFormat="1" ht="24" customHeight="1">
      <c r="B201" s="271" t="s">
        <v>220</v>
      </c>
      <c r="C201" s="188" t="s">
        <v>12</v>
      </c>
      <c r="D201" s="253">
        <v>1</v>
      </c>
      <c r="E201" s="265">
        <v>2008</v>
      </c>
      <c r="F201" s="265">
        <v>347</v>
      </c>
      <c r="G201" s="265">
        <v>740831</v>
      </c>
      <c r="H201" s="272">
        <v>13668600</v>
      </c>
      <c r="I201" s="192">
        <f t="shared" si="15"/>
        <v>14591230.5</v>
      </c>
      <c r="J201" s="193">
        <v>3994239.77</v>
      </c>
      <c r="K201" s="194">
        <f t="shared" si="16"/>
        <v>10596990.73</v>
      </c>
    </row>
    <row r="202" spans="2:11" s="186" customFormat="1" ht="24" customHeight="1">
      <c r="B202" s="271" t="s">
        <v>221</v>
      </c>
      <c r="C202" s="188" t="s">
        <v>12</v>
      </c>
      <c r="D202" s="253">
        <v>1</v>
      </c>
      <c r="E202" s="265">
        <v>2007</v>
      </c>
      <c r="F202" s="265">
        <v>80</v>
      </c>
      <c r="G202" s="265">
        <v>673961</v>
      </c>
      <c r="H202" s="272">
        <v>13668600</v>
      </c>
      <c r="I202" s="192">
        <f t="shared" si="15"/>
        <v>14591230.5</v>
      </c>
      <c r="J202" s="193">
        <v>3994239.77</v>
      </c>
      <c r="K202" s="194">
        <f t="shared" si="16"/>
        <v>10596990.73</v>
      </c>
    </row>
    <row r="203" spans="2:11" s="186" customFormat="1" ht="24" customHeight="1">
      <c r="B203" s="271" t="s">
        <v>222</v>
      </c>
      <c r="C203" s="188" t="s">
        <v>12</v>
      </c>
      <c r="D203" s="253">
        <v>1</v>
      </c>
      <c r="E203" s="265">
        <v>2013</v>
      </c>
      <c r="F203" s="265" t="s">
        <v>223</v>
      </c>
      <c r="G203" s="265" t="s">
        <v>224</v>
      </c>
      <c r="H203" s="272">
        <v>13668600</v>
      </c>
      <c r="I203" s="192">
        <f t="shared" si="15"/>
        <v>14591230.5</v>
      </c>
      <c r="J203" s="193">
        <v>3994239.77</v>
      </c>
      <c r="K203" s="266">
        <f t="shared" si="16"/>
        <v>10596990.73</v>
      </c>
    </row>
    <row r="204" spans="2:11" s="186" customFormat="1" ht="24" customHeight="1">
      <c r="B204" s="271" t="s">
        <v>222</v>
      </c>
      <c r="C204" s="188" t="s">
        <v>12</v>
      </c>
      <c r="D204" s="253">
        <v>1</v>
      </c>
      <c r="E204" s="265">
        <v>2013</v>
      </c>
      <c r="F204" s="265" t="s">
        <v>225</v>
      </c>
      <c r="G204" s="265" t="s">
        <v>226</v>
      </c>
      <c r="H204" s="272">
        <v>13668600</v>
      </c>
      <c r="I204" s="192">
        <f t="shared" si="15"/>
        <v>14591230.5</v>
      </c>
      <c r="J204" s="193">
        <v>3994239.77</v>
      </c>
      <c r="K204" s="266">
        <f t="shared" si="16"/>
        <v>10596990.73</v>
      </c>
    </row>
    <row r="205" spans="2:11" s="186" customFormat="1" ht="24" customHeight="1">
      <c r="B205" s="271" t="s">
        <v>227</v>
      </c>
      <c r="C205" s="188" t="s">
        <v>12</v>
      </c>
      <c r="D205" s="253">
        <v>1</v>
      </c>
      <c r="E205" s="265">
        <v>2008</v>
      </c>
      <c r="F205" s="265">
        <v>1316</v>
      </c>
      <c r="G205" s="265" t="s">
        <v>228</v>
      </c>
      <c r="H205" s="272">
        <v>13668600</v>
      </c>
      <c r="I205" s="192">
        <f t="shared" si="15"/>
        <v>14591230.5</v>
      </c>
      <c r="J205" s="193">
        <v>3994239.77</v>
      </c>
      <c r="K205" s="194">
        <f t="shared" si="16"/>
        <v>10596990.73</v>
      </c>
    </row>
    <row r="206" spans="2:11" s="186" customFormat="1" ht="24" customHeight="1">
      <c r="B206" s="271" t="s">
        <v>235</v>
      </c>
      <c r="C206" s="188" t="s">
        <v>17</v>
      </c>
      <c r="D206" s="253">
        <v>1</v>
      </c>
      <c r="E206" s="265">
        <v>2008</v>
      </c>
      <c r="F206" s="265" t="s">
        <v>230</v>
      </c>
      <c r="G206" s="265" t="s">
        <v>231</v>
      </c>
      <c r="H206" s="272">
        <v>28066489.5</v>
      </c>
      <c r="I206" s="192">
        <f t="shared" si="15"/>
        <v>29960977.54125</v>
      </c>
      <c r="J206" s="193">
        <v>0</v>
      </c>
      <c r="K206" s="266">
        <f t="shared" si="16"/>
        <v>29960977.54125</v>
      </c>
    </row>
    <row r="207" spans="2:11" s="186" customFormat="1" ht="33.75" customHeight="1">
      <c r="B207" s="271" t="s">
        <v>305</v>
      </c>
      <c r="C207" s="188" t="s">
        <v>23</v>
      </c>
      <c r="D207" s="253">
        <v>1</v>
      </c>
      <c r="E207" s="265">
        <v>2009</v>
      </c>
      <c r="F207" s="265">
        <v>502</v>
      </c>
      <c r="G207" s="265" t="s">
        <v>233</v>
      </c>
      <c r="H207" s="272">
        <v>2722275</v>
      </c>
      <c r="I207" s="192">
        <f t="shared" si="15"/>
        <v>2906028.5625</v>
      </c>
      <c r="J207" s="193">
        <v>0</v>
      </c>
      <c r="K207" s="266">
        <f t="shared" si="16"/>
        <v>2906028.5625</v>
      </c>
    </row>
    <row r="208" spans="2:11" s="186" customFormat="1" ht="24" customHeight="1">
      <c r="B208" s="247" t="s">
        <v>290</v>
      </c>
      <c r="C208" s="247"/>
      <c r="D208" s="248">
        <f>SUM(D209:D214)</f>
        <v>6</v>
      </c>
      <c r="E208" s="273"/>
      <c r="F208" s="273"/>
      <c r="G208" s="273"/>
      <c r="H208" s="247"/>
      <c r="I208" s="247"/>
      <c r="J208" s="273"/>
      <c r="K208" s="250">
        <f>SUM(K209:K214)</f>
        <v>135131750.628775</v>
      </c>
    </row>
    <row r="209" spans="2:11" s="186" customFormat="1" ht="24" customHeight="1">
      <c r="B209" s="274" t="s">
        <v>240</v>
      </c>
      <c r="C209" s="223" t="s">
        <v>241</v>
      </c>
      <c r="D209" s="275">
        <v>1</v>
      </c>
      <c r="E209" s="276">
        <v>2006</v>
      </c>
      <c r="F209" s="277">
        <v>189</v>
      </c>
      <c r="G209" s="278" t="s">
        <v>242</v>
      </c>
      <c r="H209" s="191">
        <v>23971900.63</v>
      </c>
      <c r="I209" s="192">
        <f aca="true" t="shared" si="17" ref="I209:I214">(H209*0.0675)+H209</f>
        <v>25590003.922525</v>
      </c>
      <c r="J209" s="272">
        <v>8575000</v>
      </c>
      <c r="K209" s="194">
        <f aca="true" t="shared" si="18" ref="K209:K214">(I209-J209)*D209</f>
        <v>17015003.922525</v>
      </c>
    </row>
    <row r="210" spans="2:11" s="186" customFormat="1" ht="24" customHeight="1">
      <c r="B210" s="274" t="s">
        <v>243</v>
      </c>
      <c r="C210" s="223" t="s">
        <v>17</v>
      </c>
      <c r="D210" s="275">
        <v>1</v>
      </c>
      <c r="E210" s="276">
        <v>2008</v>
      </c>
      <c r="F210" s="277">
        <v>348</v>
      </c>
      <c r="G210" s="278" t="s">
        <v>244</v>
      </c>
      <c r="H210" s="191">
        <v>28066489.5</v>
      </c>
      <c r="I210" s="192">
        <f t="shared" si="17"/>
        <v>29960977.54125</v>
      </c>
      <c r="J210" s="193">
        <v>6337628.2</v>
      </c>
      <c r="K210" s="194">
        <f t="shared" si="18"/>
        <v>23623349.341250002</v>
      </c>
    </row>
    <row r="211" spans="2:11" s="186" customFormat="1" ht="24" customHeight="1">
      <c r="B211" s="274" t="s">
        <v>245</v>
      </c>
      <c r="C211" s="223" t="s">
        <v>17</v>
      </c>
      <c r="D211" s="275">
        <v>1</v>
      </c>
      <c r="E211" s="276">
        <v>2008</v>
      </c>
      <c r="F211" s="277">
        <v>349</v>
      </c>
      <c r="G211" s="278" t="s">
        <v>246</v>
      </c>
      <c r="H211" s="191">
        <v>28066489.5</v>
      </c>
      <c r="I211" s="192">
        <f t="shared" si="17"/>
        <v>29960977.54125</v>
      </c>
      <c r="J211" s="193">
        <v>6337628.2</v>
      </c>
      <c r="K211" s="194">
        <f t="shared" si="18"/>
        <v>23623349.341250002</v>
      </c>
    </row>
    <row r="212" spans="2:11" s="186" customFormat="1" ht="24" customHeight="1">
      <c r="B212" s="274" t="s">
        <v>247</v>
      </c>
      <c r="C212" s="223" t="s">
        <v>17</v>
      </c>
      <c r="D212" s="279">
        <v>1</v>
      </c>
      <c r="E212" s="276">
        <v>2008</v>
      </c>
      <c r="F212" s="277">
        <v>351</v>
      </c>
      <c r="G212" s="278" t="s">
        <v>248</v>
      </c>
      <c r="H212" s="191">
        <v>28066489.5</v>
      </c>
      <c r="I212" s="192">
        <f t="shared" si="17"/>
        <v>29960977.54125</v>
      </c>
      <c r="J212" s="193">
        <v>6337628.2</v>
      </c>
      <c r="K212" s="194">
        <f t="shared" si="18"/>
        <v>23623349.341250002</v>
      </c>
    </row>
    <row r="213" spans="2:11" s="186" customFormat="1" ht="24" customHeight="1">
      <c r="B213" s="274" t="s">
        <v>249</v>
      </c>
      <c r="C213" s="223" t="s">
        <v>17</v>
      </c>
      <c r="D213" s="279">
        <v>1</v>
      </c>
      <c r="E213" s="276">
        <v>2008</v>
      </c>
      <c r="F213" s="277">
        <v>352</v>
      </c>
      <c r="G213" s="278" t="s">
        <v>250</v>
      </c>
      <c r="H213" s="191">
        <v>28066489.5</v>
      </c>
      <c r="I213" s="192">
        <f t="shared" si="17"/>
        <v>29960977.54125</v>
      </c>
      <c r="J213" s="193">
        <v>6337628.2</v>
      </c>
      <c r="K213" s="194">
        <f t="shared" si="18"/>
        <v>23623349.341250002</v>
      </c>
    </row>
    <row r="214" spans="2:11" s="186" customFormat="1" ht="33" customHeight="1">
      <c r="B214" s="274" t="s">
        <v>251</v>
      </c>
      <c r="C214" s="223" t="s">
        <v>17</v>
      </c>
      <c r="D214" s="279">
        <v>1</v>
      </c>
      <c r="E214" s="276">
        <v>2008</v>
      </c>
      <c r="F214" s="277">
        <v>354</v>
      </c>
      <c r="G214" s="278" t="s">
        <v>252</v>
      </c>
      <c r="H214" s="191">
        <v>28066489.5</v>
      </c>
      <c r="I214" s="192">
        <f t="shared" si="17"/>
        <v>29960977.54125</v>
      </c>
      <c r="J214" s="193">
        <v>6337628.2</v>
      </c>
      <c r="K214" s="194">
        <f t="shared" si="18"/>
        <v>23623349.341250002</v>
      </c>
    </row>
    <row r="215" spans="2:11" s="186" customFormat="1" ht="24" customHeight="1">
      <c r="B215" s="247" t="s">
        <v>262</v>
      </c>
      <c r="C215" s="247"/>
      <c r="D215" s="248">
        <f>SUM(D216:D216)</f>
        <v>1</v>
      </c>
      <c r="E215" s="273"/>
      <c r="F215" s="273"/>
      <c r="G215" s="273"/>
      <c r="H215" s="247"/>
      <c r="I215" s="247"/>
      <c r="J215" s="273"/>
      <c r="K215" s="250">
        <f>SUM(K216:K216)</f>
        <v>23623349.341250002</v>
      </c>
    </row>
    <row r="216" spans="2:11" s="196" customFormat="1" ht="39" customHeight="1">
      <c r="B216" s="280" t="s">
        <v>263</v>
      </c>
      <c r="C216" s="281" t="s">
        <v>17</v>
      </c>
      <c r="D216" s="282">
        <v>1</v>
      </c>
      <c r="E216" s="283">
        <v>2009</v>
      </c>
      <c r="F216" s="284" t="s">
        <v>264</v>
      </c>
      <c r="G216" s="284" t="s">
        <v>264</v>
      </c>
      <c r="H216" s="285">
        <v>28066489.5</v>
      </c>
      <c r="I216" s="286">
        <f>(H216*0.0675)+H216</f>
        <v>29960977.54125</v>
      </c>
      <c r="J216" s="287">
        <v>6337628.2</v>
      </c>
      <c r="K216" s="288">
        <f>(I216-J216)*D216</f>
        <v>23623349.341250002</v>
      </c>
    </row>
  </sheetData>
  <sheetProtection selectLockedCells="1" selectUnlockedCells="1"/>
  <mergeCells count="2">
    <mergeCell ref="B1:K1"/>
    <mergeCell ref="B2:K2"/>
  </mergeCells>
  <printOptions horizontalCentered="1"/>
  <pageMargins left="0.3937007874015748" right="0.3937007874015748" top="0.3937007874015748" bottom="0.3937007874015748" header="0.5118110236220472" footer="0.5118110236220472"/>
  <pageSetup horizontalDpi="300" verticalDpi="300" orientation="landscape" scale="65" r:id="rId3"/>
  <headerFooter alignWithMargins="0">
    <oddFooter xml:space="preserve">&amp;R&amp;"Times New Roman,Cursiva"&amp;6Anteproyecto Presupuesto Vehículos 2015. </oddFooter>
  </headerFooter>
  <legacyDrawing r:id="rId2"/>
</worksheet>
</file>

<file path=xl/worksheets/sheet3.xml><?xml version="1.0" encoding="utf-8"?>
<worksheet xmlns="http://schemas.openxmlformats.org/spreadsheetml/2006/main" xmlns:r="http://schemas.openxmlformats.org/officeDocument/2006/relationships">
  <dimension ref="B1:I68"/>
  <sheetViews>
    <sheetView showGridLines="0" zoomScale="85" zoomScaleNormal="85" zoomScalePageLayoutView="0" workbookViewId="0" topLeftCell="A1">
      <selection activeCell="A1" sqref="A1"/>
    </sheetView>
  </sheetViews>
  <sheetFormatPr defaultColWidth="21.57421875" defaultRowHeight="18.75" customHeight="1"/>
  <cols>
    <col min="1" max="1" width="21.57421875" style="167" customWidth="1"/>
    <col min="2" max="2" width="64.28125" style="159" bestFit="1" customWidth="1"/>
    <col min="3" max="3" width="27.140625" style="160" bestFit="1" customWidth="1"/>
    <col min="4" max="4" width="10.421875" style="161" customWidth="1"/>
    <col min="5" max="5" width="0" style="163" hidden="1" customWidth="1"/>
    <col min="6" max="6" width="12.28125" style="164" hidden="1" customWidth="1"/>
    <col min="7" max="7" width="12.28125" style="165" hidden="1" customWidth="1"/>
    <col min="8" max="8" width="14.421875" style="166" customWidth="1"/>
    <col min="9" max="16384" width="21.57421875" style="167" customWidth="1"/>
  </cols>
  <sheetData>
    <row r="1" spans="2:8" ht="15" customHeight="1">
      <c r="B1" s="345"/>
      <c r="C1" s="345"/>
      <c r="D1" s="345"/>
      <c r="E1" s="345"/>
      <c r="F1" s="345"/>
      <c r="G1" s="345"/>
      <c r="H1" s="345"/>
    </row>
    <row r="2" spans="2:8" ht="20.25">
      <c r="B2" s="346" t="s">
        <v>0</v>
      </c>
      <c r="C2" s="346"/>
      <c r="D2" s="346"/>
      <c r="E2" s="346"/>
      <c r="F2" s="346"/>
      <c r="G2" s="346"/>
      <c r="H2" s="346"/>
    </row>
    <row r="3" spans="2:9" s="172" customFormat="1" ht="18.75" customHeight="1">
      <c r="B3" s="383" t="s">
        <v>278</v>
      </c>
      <c r="C3" s="373" t="s">
        <v>279</v>
      </c>
      <c r="D3" s="169" t="s">
        <v>280</v>
      </c>
      <c r="E3" s="170" t="s">
        <v>283</v>
      </c>
      <c r="F3" s="170" t="s">
        <v>283</v>
      </c>
      <c r="G3" s="170" t="s">
        <v>284</v>
      </c>
      <c r="H3" s="171" t="s">
        <v>285</v>
      </c>
      <c r="I3" s="167"/>
    </row>
    <row r="4" spans="2:9" s="172" customFormat="1" ht="25.5" customHeight="1">
      <c r="B4" s="384" t="s">
        <v>1</v>
      </c>
      <c r="C4" s="373" t="s">
        <v>2</v>
      </c>
      <c r="D4" s="169"/>
      <c r="E4" s="170" t="s">
        <v>5</v>
      </c>
      <c r="F4" s="170" t="s">
        <v>6</v>
      </c>
      <c r="G4" s="170" t="s">
        <v>7</v>
      </c>
      <c r="H4" s="171" t="s">
        <v>8</v>
      </c>
      <c r="I4" s="167"/>
    </row>
    <row r="5" spans="2:9" s="177" customFormat="1" ht="15" customHeight="1">
      <c r="B5" s="385" t="s">
        <v>9</v>
      </c>
      <c r="C5" s="374"/>
      <c r="D5" s="174">
        <f>+D6+D26+D39+D45+D54+D65</f>
        <v>56</v>
      </c>
      <c r="E5" s="173"/>
      <c r="F5" s="173"/>
      <c r="G5" s="175"/>
      <c r="H5" s="173">
        <f>+H6+H26+H39+H45+H54+H65</f>
        <v>1031199947.5903249</v>
      </c>
      <c r="I5" s="289"/>
    </row>
    <row r="6" spans="2:9" ht="15" customHeight="1">
      <c r="B6" s="386" t="s">
        <v>291</v>
      </c>
      <c r="C6" s="179"/>
      <c r="D6" s="180">
        <f>+D7+D9+D11+D13+D16+D18+D20+D23</f>
        <v>11</v>
      </c>
      <c r="E6" s="179"/>
      <c r="F6" s="179"/>
      <c r="G6" s="181"/>
      <c r="H6" s="182">
        <f>+H7+H9+H11+H13+H16+H18+H20+H23</f>
        <v>229074185.17630002</v>
      </c>
      <c r="I6" s="302"/>
    </row>
    <row r="7" spans="2:9" s="186" customFormat="1" ht="24" customHeight="1">
      <c r="B7" s="387" t="s">
        <v>21</v>
      </c>
      <c r="C7" s="30"/>
      <c r="D7" s="36">
        <f>SUM(D8:D8)</f>
        <v>1</v>
      </c>
      <c r="E7" s="33"/>
      <c r="F7" s="33"/>
      <c r="G7" s="32"/>
      <c r="H7" s="34">
        <f>SUM(H8:H8)</f>
        <v>7686000</v>
      </c>
      <c r="I7" s="196"/>
    </row>
    <row r="8" spans="2:9" s="196" customFormat="1" ht="24" customHeight="1">
      <c r="B8" s="388" t="s">
        <v>22</v>
      </c>
      <c r="C8" s="375" t="s">
        <v>24</v>
      </c>
      <c r="D8" s="39">
        <v>1</v>
      </c>
      <c r="E8" s="26">
        <v>7200000</v>
      </c>
      <c r="F8" s="26">
        <f>(E8*0.0675)+E8</f>
        <v>7686000</v>
      </c>
      <c r="G8" s="27">
        <v>0</v>
      </c>
      <c r="H8" s="28">
        <f>(F8-G8)*D8</f>
        <v>7686000</v>
      </c>
      <c r="I8" s="195"/>
    </row>
    <row r="9" spans="2:8" s="186" customFormat="1" ht="24" customHeight="1">
      <c r="B9" s="387" t="s">
        <v>32</v>
      </c>
      <c r="C9" s="30"/>
      <c r="D9" s="36">
        <f>SUM(D10:D10)</f>
        <v>1</v>
      </c>
      <c r="E9" s="33"/>
      <c r="F9" s="33"/>
      <c r="G9" s="32"/>
      <c r="H9" s="34">
        <f>SUM(H10:H10)</f>
        <v>29960979.54125</v>
      </c>
    </row>
    <row r="10" spans="2:8" s="196" customFormat="1" ht="24" customHeight="1">
      <c r="B10" s="389" t="s">
        <v>33</v>
      </c>
      <c r="C10" s="38" t="s">
        <v>34</v>
      </c>
      <c r="D10" s="39">
        <v>1</v>
      </c>
      <c r="E10" s="25">
        <v>28066489.5</v>
      </c>
      <c r="F10" s="26">
        <f>(E10*0.0675)+E10+2</f>
        <v>29960979.54125</v>
      </c>
      <c r="G10" s="27">
        <v>0</v>
      </c>
      <c r="H10" s="28">
        <f>(F10-G10)*D10</f>
        <v>29960979.54125</v>
      </c>
    </row>
    <row r="11" spans="2:8" s="186" customFormat="1" ht="24" customHeight="1">
      <c r="B11" s="387" t="s">
        <v>35</v>
      </c>
      <c r="C11" s="30"/>
      <c r="D11" s="36">
        <f>SUM(D12)</f>
        <v>1</v>
      </c>
      <c r="E11" s="33"/>
      <c r="F11" s="33"/>
      <c r="G11" s="32"/>
      <c r="H11" s="34">
        <f>SUM(H12:H12)</f>
        <v>29960977.54125</v>
      </c>
    </row>
    <row r="12" spans="2:8" s="196" customFormat="1" ht="24" customHeight="1">
      <c r="B12" s="389" t="s">
        <v>36</v>
      </c>
      <c r="C12" s="38" t="s">
        <v>34</v>
      </c>
      <c r="D12" s="51">
        <v>1</v>
      </c>
      <c r="E12" s="25">
        <v>28066489.5</v>
      </c>
      <c r="F12" s="26">
        <f>(E12*0.0675)+E12</f>
        <v>29960977.54125</v>
      </c>
      <c r="G12" s="54">
        <v>0</v>
      </c>
      <c r="H12" s="55">
        <f>(F12-G12)*D12</f>
        <v>29960977.54125</v>
      </c>
    </row>
    <row r="13" spans="2:8" s="196" customFormat="1" ht="24" customHeight="1">
      <c r="B13" s="387" t="s">
        <v>39</v>
      </c>
      <c r="C13" s="30"/>
      <c r="D13" s="36">
        <f>SUM(D14:D15)</f>
        <v>2</v>
      </c>
      <c r="E13" s="33"/>
      <c r="F13" s="33"/>
      <c r="G13" s="32"/>
      <c r="H13" s="34">
        <f>SUM(H14:H15)</f>
        <v>5812057.125</v>
      </c>
    </row>
    <row r="14" spans="2:8" s="196" customFormat="1" ht="24" customHeight="1">
      <c r="B14" s="390" t="s">
        <v>40</v>
      </c>
      <c r="C14" s="375" t="s">
        <v>44</v>
      </c>
      <c r="D14" s="51">
        <v>1</v>
      </c>
      <c r="E14" s="57">
        <v>2722275</v>
      </c>
      <c r="F14" s="26">
        <f>(E14*0.0675)+E14</f>
        <v>2906028.5625</v>
      </c>
      <c r="G14" s="54">
        <v>0</v>
      </c>
      <c r="H14" s="55">
        <f>(F14-G14)*D14</f>
        <v>2906028.5625</v>
      </c>
    </row>
    <row r="15" spans="2:8" s="196" customFormat="1" ht="24" customHeight="1">
      <c r="B15" s="390" t="s">
        <v>40</v>
      </c>
      <c r="C15" s="375" t="s">
        <v>44</v>
      </c>
      <c r="D15" s="51">
        <v>1</v>
      </c>
      <c r="E15" s="57">
        <v>2722275</v>
      </c>
      <c r="F15" s="26">
        <f>(E15*0.0675)+E15</f>
        <v>2906028.5625</v>
      </c>
      <c r="G15" s="54">
        <v>0</v>
      </c>
      <c r="H15" s="55">
        <f>(F15-G15)*D15</f>
        <v>2906028.5625</v>
      </c>
    </row>
    <row r="16" spans="2:8" s="186" customFormat="1" ht="24" customHeight="1">
      <c r="B16" s="387" t="s">
        <v>52</v>
      </c>
      <c r="C16" s="30"/>
      <c r="D16" s="36">
        <f>SUM(D17:D17)</f>
        <v>1</v>
      </c>
      <c r="E16" s="33"/>
      <c r="F16" s="33"/>
      <c r="G16" s="32"/>
      <c r="H16" s="34">
        <f>SUM(H17:H17)</f>
        <v>29960977.54125</v>
      </c>
    </row>
    <row r="17" spans="2:8" s="196" customFormat="1" ht="24" customHeight="1">
      <c r="B17" s="389" t="s">
        <v>53</v>
      </c>
      <c r="C17" s="376" t="s">
        <v>34</v>
      </c>
      <c r="D17" s="21">
        <v>1</v>
      </c>
      <c r="E17" s="25">
        <v>28066489.5</v>
      </c>
      <c r="F17" s="26">
        <f>(E17*0.0675)+E17</f>
        <v>29960977.54125</v>
      </c>
      <c r="G17" s="27">
        <v>0</v>
      </c>
      <c r="H17" s="28">
        <f>(F17-G17)*D17</f>
        <v>29960977.54125</v>
      </c>
    </row>
    <row r="18" spans="2:8" s="186" customFormat="1" ht="24" customHeight="1">
      <c r="B18" s="387" t="s">
        <v>54</v>
      </c>
      <c r="C18" s="30"/>
      <c r="D18" s="36">
        <f>SUM(D19)</f>
        <v>1</v>
      </c>
      <c r="E18" s="33"/>
      <c r="F18" s="33"/>
      <c r="G18" s="32"/>
      <c r="H18" s="34">
        <f>SUM(H19:H19)</f>
        <v>29960977.54125</v>
      </c>
    </row>
    <row r="19" spans="2:8" s="196" customFormat="1" ht="24" customHeight="1">
      <c r="B19" s="391" t="s">
        <v>54</v>
      </c>
      <c r="C19" s="38" t="s">
        <v>34</v>
      </c>
      <c r="D19" s="39">
        <v>1</v>
      </c>
      <c r="E19" s="25">
        <v>28066489.5</v>
      </c>
      <c r="F19" s="26">
        <f>(E19*0.0675)+E19</f>
        <v>29960977.54125</v>
      </c>
      <c r="G19" s="27">
        <v>0</v>
      </c>
      <c r="H19" s="28">
        <f>(F19-G19)*D19</f>
        <v>29960977.54125</v>
      </c>
    </row>
    <row r="20" spans="2:8" s="186" customFormat="1" ht="24" customHeight="1">
      <c r="B20" s="387" t="s">
        <v>56</v>
      </c>
      <c r="C20" s="30"/>
      <c r="D20" s="36">
        <f>SUM(D21:D22)</f>
        <v>2</v>
      </c>
      <c r="E20" s="33"/>
      <c r="F20" s="33"/>
      <c r="G20" s="32"/>
      <c r="H20" s="34">
        <f>SUM(H21:H22)</f>
        <v>44552208.041250005</v>
      </c>
    </row>
    <row r="21" spans="2:8" s="196" customFormat="1" ht="24" customHeight="1">
      <c r="B21" s="392" t="s">
        <v>61</v>
      </c>
      <c r="C21" s="376" t="s">
        <v>34</v>
      </c>
      <c r="D21" s="39">
        <v>1</v>
      </c>
      <c r="E21" s="25">
        <v>28066489.5</v>
      </c>
      <c r="F21" s="26">
        <f>(E21*0.0675)+E21</f>
        <v>29960977.54125</v>
      </c>
      <c r="G21" s="27">
        <v>0</v>
      </c>
      <c r="H21" s="28">
        <f>(F21-G21)*D21</f>
        <v>29960977.54125</v>
      </c>
    </row>
    <row r="22" spans="2:8" s="196" customFormat="1" ht="24" customHeight="1">
      <c r="B22" s="392" t="s">
        <v>61</v>
      </c>
      <c r="C22" s="38" t="s">
        <v>62</v>
      </c>
      <c r="D22" s="39">
        <v>1</v>
      </c>
      <c r="E22" s="25">
        <v>13668600</v>
      </c>
      <c r="F22" s="26">
        <f>(E22*0.0675)+E22</f>
        <v>14591230.5</v>
      </c>
      <c r="G22" s="27">
        <v>0</v>
      </c>
      <c r="H22" s="28">
        <f>(F22-G22)*D22</f>
        <v>14591230.5</v>
      </c>
    </row>
    <row r="23" spans="2:8" s="186" customFormat="1" ht="24" customHeight="1">
      <c r="B23" s="387" t="s">
        <v>63</v>
      </c>
      <c r="C23" s="30"/>
      <c r="D23" s="36">
        <f>SUM(D24:D25)</f>
        <v>2</v>
      </c>
      <c r="E23" s="33"/>
      <c r="F23" s="33"/>
      <c r="G23" s="32"/>
      <c r="H23" s="34">
        <f>SUM(H24:H25)</f>
        <v>51180007.84505</v>
      </c>
    </row>
    <row r="24" spans="2:8" s="196" customFormat="1" ht="24" customHeight="1">
      <c r="B24" s="392" t="s">
        <v>64</v>
      </c>
      <c r="C24" s="38" t="s">
        <v>65</v>
      </c>
      <c r="D24" s="39">
        <v>1</v>
      </c>
      <c r="E24" s="25">
        <v>23971900.63</v>
      </c>
      <c r="F24" s="26">
        <f>(E24*0.0675)+E24</f>
        <v>25590003.922525</v>
      </c>
      <c r="G24" s="27">
        <v>0</v>
      </c>
      <c r="H24" s="28">
        <f>(F24-G24)*D24</f>
        <v>25590003.922525</v>
      </c>
    </row>
    <row r="25" spans="2:8" s="196" customFormat="1" ht="24" customHeight="1">
      <c r="B25" s="392" t="s">
        <v>66</v>
      </c>
      <c r="C25" s="38" t="s">
        <v>65</v>
      </c>
      <c r="D25" s="39">
        <v>1</v>
      </c>
      <c r="E25" s="25">
        <v>23971900.63</v>
      </c>
      <c r="F25" s="26">
        <f>(E25*0.0675)+E25</f>
        <v>25590003.922525</v>
      </c>
      <c r="G25" s="27">
        <v>0</v>
      </c>
      <c r="H25" s="28">
        <f>(F25-G25)*D25</f>
        <v>25590003.922525</v>
      </c>
    </row>
    <row r="26" spans="2:8" s="186" customFormat="1" ht="24" customHeight="1" thickBot="1">
      <c r="B26" s="393" t="s">
        <v>81</v>
      </c>
      <c r="C26" s="377"/>
      <c r="D26" s="88">
        <f>+D27+D31+D35+D37</f>
        <v>8</v>
      </c>
      <c r="E26" s="89"/>
      <c r="F26" s="89"/>
      <c r="G26" s="88"/>
      <c r="H26" s="13">
        <f>+H27+H31+H35+H37</f>
        <v>23248228.5</v>
      </c>
    </row>
    <row r="27" spans="2:8" s="186" customFormat="1" ht="24" customHeight="1">
      <c r="B27" s="387" t="s">
        <v>87</v>
      </c>
      <c r="C27" s="30"/>
      <c r="D27" s="36">
        <f>SUM(D28:D30)</f>
        <v>3</v>
      </c>
      <c r="E27" s="33"/>
      <c r="F27" s="33"/>
      <c r="G27" s="32"/>
      <c r="H27" s="34">
        <f>SUM(H28:H30)</f>
        <v>8718085.6875</v>
      </c>
    </row>
    <row r="28" spans="2:8" s="196" customFormat="1" ht="24" customHeight="1">
      <c r="B28" s="389" t="s">
        <v>88</v>
      </c>
      <c r="C28" s="38" t="s">
        <v>44</v>
      </c>
      <c r="D28" s="39">
        <v>1</v>
      </c>
      <c r="E28" s="57">
        <v>2722275</v>
      </c>
      <c r="F28" s="26">
        <f>(E28*0.0675)+E28</f>
        <v>2906028.5625</v>
      </c>
      <c r="G28" s="27">
        <v>0</v>
      </c>
      <c r="H28" s="28">
        <f>(F28-G28)*D28</f>
        <v>2906028.5625</v>
      </c>
    </row>
    <row r="29" spans="2:8" s="196" customFormat="1" ht="24" customHeight="1">
      <c r="B29" s="389" t="s">
        <v>88</v>
      </c>
      <c r="C29" s="38" t="s">
        <v>44</v>
      </c>
      <c r="D29" s="39">
        <v>1</v>
      </c>
      <c r="E29" s="57">
        <v>2722275</v>
      </c>
      <c r="F29" s="26">
        <f>(E29*0.0675)+E29</f>
        <v>2906028.5625</v>
      </c>
      <c r="G29" s="27">
        <v>0</v>
      </c>
      <c r="H29" s="28">
        <f>(F29-G29)*D29</f>
        <v>2906028.5625</v>
      </c>
    </row>
    <row r="30" spans="2:8" s="196" customFormat="1" ht="24" customHeight="1">
      <c r="B30" s="389" t="s">
        <v>89</v>
      </c>
      <c r="C30" s="38" t="s">
        <v>44</v>
      </c>
      <c r="D30" s="39">
        <v>1</v>
      </c>
      <c r="E30" s="57">
        <v>2722275</v>
      </c>
      <c r="F30" s="26">
        <f>(E30*0.0675)+E30</f>
        <v>2906028.5625</v>
      </c>
      <c r="G30" s="27">
        <v>0</v>
      </c>
      <c r="H30" s="28">
        <f>(F30-G30)*D30</f>
        <v>2906028.5625</v>
      </c>
    </row>
    <row r="31" spans="2:8" s="186" customFormat="1" ht="24" customHeight="1">
      <c r="B31" s="394" t="s">
        <v>93</v>
      </c>
      <c r="C31" s="30"/>
      <c r="D31" s="60">
        <f>SUM(D32:D34)</f>
        <v>3</v>
      </c>
      <c r="E31" s="33"/>
      <c r="F31" s="33"/>
      <c r="G31" s="32"/>
      <c r="H31" s="34">
        <f>SUM(H32:H34)</f>
        <v>8718085.6875</v>
      </c>
    </row>
    <row r="32" spans="2:8" s="196" customFormat="1" ht="24" customHeight="1">
      <c r="B32" s="389" t="s">
        <v>95</v>
      </c>
      <c r="C32" s="378" t="s">
        <v>44</v>
      </c>
      <c r="D32" s="58">
        <v>1</v>
      </c>
      <c r="E32" s="57">
        <v>2722275</v>
      </c>
      <c r="F32" s="26">
        <f>(E32*0.0675)+E32</f>
        <v>2906028.5625</v>
      </c>
      <c r="G32" s="27">
        <v>0</v>
      </c>
      <c r="H32" s="28">
        <f>(F32-G32)*D32</f>
        <v>2906028.5625</v>
      </c>
    </row>
    <row r="33" spans="2:8" s="196" customFormat="1" ht="24" customHeight="1">
      <c r="B33" s="389" t="s">
        <v>96</v>
      </c>
      <c r="C33" s="378" t="s">
        <v>44</v>
      </c>
      <c r="D33" s="58">
        <v>1</v>
      </c>
      <c r="E33" s="57">
        <v>2722275</v>
      </c>
      <c r="F33" s="26">
        <f>(E33*0.0675)+E33</f>
        <v>2906028.5625</v>
      </c>
      <c r="G33" s="27">
        <v>0</v>
      </c>
      <c r="H33" s="28">
        <f>(F33-G33)*D33</f>
        <v>2906028.5625</v>
      </c>
    </row>
    <row r="34" spans="2:8" s="196" customFormat="1" ht="24" customHeight="1">
      <c r="B34" s="389" t="s">
        <v>97</v>
      </c>
      <c r="C34" s="378" t="s">
        <v>44</v>
      </c>
      <c r="D34" s="58">
        <v>1</v>
      </c>
      <c r="E34" s="57">
        <v>2722275</v>
      </c>
      <c r="F34" s="26">
        <f>(E34*0.0675)+E34</f>
        <v>2906028.5625</v>
      </c>
      <c r="G34" s="27">
        <v>0</v>
      </c>
      <c r="H34" s="28">
        <f>(F34-G34)*D34</f>
        <v>2906028.5625</v>
      </c>
    </row>
    <row r="35" spans="2:8" s="186" customFormat="1" ht="24" customHeight="1">
      <c r="B35" s="387" t="s">
        <v>54</v>
      </c>
      <c r="C35" s="30"/>
      <c r="D35" s="36">
        <f>SUM(D36:D36)</f>
        <v>1</v>
      </c>
      <c r="E35" s="33"/>
      <c r="F35" s="33"/>
      <c r="G35" s="32"/>
      <c r="H35" s="34">
        <f>SUM(H36:H36)</f>
        <v>2906028.5625</v>
      </c>
    </row>
    <row r="36" spans="2:8" s="196" customFormat="1" ht="24" customHeight="1">
      <c r="B36" s="395" t="s">
        <v>304</v>
      </c>
      <c r="C36" s="379" t="s">
        <v>44</v>
      </c>
      <c r="D36" s="113">
        <v>1</v>
      </c>
      <c r="E36" s="57">
        <v>2722275</v>
      </c>
      <c r="F36" s="57">
        <f>(E36*0.0675)+E36</f>
        <v>2906028.5625</v>
      </c>
      <c r="G36" s="54">
        <v>0</v>
      </c>
      <c r="H36" s="55">
        <f>(F36-G36)*D36</f>
        <v>2906028.5625</v>
      </c>
    </row>
    <row r="37" spans="2:8" s="186" customFormat="1" ht="24" customHeight="1">
      <c r="B37" s="394" t="s">
        <v>103</v>
      </c>
      <c r="C37" s="30"/>
      <c r="D37" s="60">
        <f>SUM(D38:D38)</f>
        <v>1</v>
      </c>
      <c r="E37" s="33"/>
      <c r="F37" s="33"/>
      <c r="G37" s="32"/>
      <c r="H37" s="34">
        <f>SUM(H38:H38)</f>
        <v>2906028.5625</v>
      </c>
    </row>
    <row r="38" spans="2:8" s="196" customFormat="1" ht="24" customHeight="1" thickBot="1">
      <c r="B38" s="396" t="s">
        <v>104</v>
      </c>
      <c r="C38" s="380" t="s">
        <v>44</v>
      </c>
      <c r="D38" s="296">
        <v>1</v>
      </c>
      <c r="E38" s="117">
        <v>2722275</v>
      </c>
      <c r="F38" s="118">
        <f>(E38*0.0675)+E38</f>
        <v>2906028.5625</v>
      </c>
      <c r="G38" s="119">
        <v>0</v>
      </c>
      <c r="H38" s="85">
        <f>(F38-G38)*D38</f>
        <v>2906028.5625</v>
      </c>
    </row>
    <row r="39" spans="2:8" s="186" customFormat="1" ht="24" customHeight="1" thickBot="1">
      <c r="B39" s="393" t="s">
        <v>110</v>
      </c>
      <c r="C39" s="377"/>
      <c r="D39" s="88">
        <f>+D40+D41+D42+D43+D44</f>
        <v>11</v>
      </c>
      <c r="E39" s="89"/>
      <c r="F39" s="89"/>
      <c r="G39" s="88"/>
      <c r="H39" s="13">
        <f>SUM(H40:H44)</f>
        <v>105635091.79124999</v>
      </c>
    </row>
    <row r="40" spans="2:8" s="186" customFormat="1" ht="24" customHeight="1">
      <c r="B40" s="397" t="s">
        <v>299</v>
      </c>
      <c r="C40" s="381" t="s">
        <v>298</v>
      </c>
      <c r="D40" s="337">
        <v>6</v>
      </c>
      <c r="E40" s="82">
        <v>10000000</v>
      </c>
      <c r="F40" s="82">
        <f>+E40*1.0675</f>
        <v>10674999.999999998</v>
      </c>
      <c r="G40" s="82">
        <v>0</v>
      </c>
      <c r="H40" s="82">
        <f>+F40*D40</f>
        <v>64049999.999999985</v>
      </c>
    </row>
    <row r="41" spans="2:8" s="297" customFormat="1" ht="18.75" customHeight="1">
      <c r="B41" s="397" t="s">
        <v>235</v>
      </c>
      <c r="C41" s="375" t="s">
        <v>34</v>
      </c>
      <c r="D41" s="21">
        <v>1</v>
      </c>
      <c r="E41" s="82">
        <v>28066489.5</v>
      </c>
      <c r="F41" s="57">
        <f>(E41*0.0675)+E41</f>
        <v>29960977.54125</v>
      </c>
      <c r="G41" s="54">
        <v>0</v>
      </c>
      <c r="H41" s="55">
        <f>(F41-G41)*D41</f>
        <v>29960977.54125</v>
      </c>
    </row>
    <row r="42" spans="2:8" s="297" customFormat="1" ht="18.75" customHeight="1">
      <c r="B42" s="398" t="s">
        <v>212</v>
      </c>
      <c r="C42" s="375" t="s">
        <v>44</v>
      </c>
      <c r="D42" s="21">
        <v>1</v>
      </c>
      <c r="E42" s="57">
        <v>2722275</v>
      </c>
      <c r="F42" s="57">
        <f>(E42*0.0675)+E42</f>
        <v>2906028.5625</v>
      </c>
      <c r="G42" s="54">
        <v>0</v>
      </c>
      <c r="H42" s="55">
        <f>(F42-G42)*D42</f>
        <v>2906028.5625</v>
      </c>
    </row>
    <row r="43" spans="2:8" s="297" customFormat="1" ht="18.75" customHeight="1">
      <c r="B43" s="398" t="s">
        <v>237</v>
      </c>
      <c r="C43" s="375" t="s">
        <v>44</v>
      </c>
      <c r="D43" s="21">
        <v>1</v>
      </c>
      <c r="E43" s="57">
        <v>2722275</v>
      </c>
      <c r="F43" s="57">
        <f>(E43*0.0675)+E43</f>
        <v>2906028.5625</v>
      </c>
      <c r="G43" s="54">
        <v>0</v>
      </c>
      <c r="H43" s="55">
        <f>(F43-G43)*D43</f>
        <v>2906028.5625</v>
      </c>
    </row>
    <row r="44" spans="2:8" s="297" customFormat="1" ht="18.75" customHeight="1">
      <c r="B44" s="399" t="s">
        <v>238</v>
      </c>
      <c r="C44" s="375" t="s">
        <v>44</v>
      </c>
      <c r="D44" s="21">
        <v>2</v>
      </c>
      <c r="E44" s="57">
        <v>2722275</v>
      </c>
      <c r="F44" s="57">
        <f>(E44*0.0675)+E44</f>
        <v>2906028.5625</v>
      </c>
      <c r="G44" s="54">
        <v>0</v>
      </c>
      <c r="H44" s="55">
        <f>(F44-G44)*D44</f>
        <v>5812057.125</v>
      </c>
    </row>
    <row r="45" spans="2:8" ht="18.75" customHeight="1" thickBot="1">
      <c r="B45" s="393" t="s">
        <v>239</v>
      </c>
      <c r="C45" s="377"/>
      <c r="D45" s="88">
        <f>SUM(D46:D53)</f>
        <v>9</v>
      </c>
      <c r="E45" s="87"/>
      <c r="F45" s="87"/>
      <c r="G45" s="131"/>
      <c r="H45" s="13">
        <f>SUM(H46:H53)</f>
        <v>240411585.32999998</v>
      </c>
    </row>
    <row r="46" spans="2:8" s="297" customFormat="1" ht="18.75" customHeight="1">
      <c r="B46" s="400" t="s">
        <v>253</v>
      </c>
      <c r="C46" s="376" t="s">
        <v>34</v>
      </c>
      <c r="D46" s="298">
        <v>1</v>
      </c>
      <c r="E46" s="25">
        <v>28066489.5</v>
      </c>
      <c r="F46" s="26">
        <f aca="true" t="shared" si="0" ref="F46:F53">(E46*0.0675)+E46</f>
        <v>29960977.54125</v>
      </c>
      <c r="G46" s="27">
        <v>0</v>
      </c>
      <c r="H46" s="28">
        <f aca="true" t="shared" si="1" ref="H46:H53">(F46-G46)*D46</f>
        <v>29960977.54125</v>
      </c>
    </row>
    <row r="47" spans="2:8" s="297" customFormat="1" ht="18.75" customHeight="1">
      <c r="B47" s="400" t="s">
        <v>254</v>
      </c>
      <c r="C47" s="376" t="s">
        <v>34</v>
      </c>
      <c r="D47" s="299">
        <v>2</v>
      </c>
      <c r="E47" s="25">
        <v>28066489.5</v>
      </c>
      <c r="F47" s="26">
        <f t="shared" si="0"/>
        <v>29960977.54125</v>
      </c>
      <c r="G47" s="27">
        <v>0</v>
      </c>
      <c r="H47" s="28">
        <f t="shared" si="1"/>
        <v>59921955.0825</v>
      </c>
    </row>
    <row r="48" spans="2:8" s="297" customFormat="1" ht="18.75" customHeight="1">
      <c r="B48" s="400" t="s">
        <v>255</v>
      </c>
      <c r="C48" s="376" t="s">
        <v>34</v>
      </c>
      <c r="D48" s="298">
        <v>1</v>
      </c>
      <c r="E48" s="25">
        <v>28066489.5</v>
      </c>
      <c r="F48" s="26">
        <f t="shared" si="0"/>
        <v>29960977.54125</v>
      </c>
      <c r="G48" s="27">
        <v>0</v>
      </c>
      <c r="H48" s="28">
        <f t="shared" si="1"/>
        <v>29960977.54125</v>
      </c>
    </row>
    <row r="49" spans="2:8" s="297" customFormat="1" ht="18.75" customHeight="1">
      <c r="B49" s="400" t="s">
        <v>256</v>
      </c>
      <c r="C49" s="376" t="s">
        <v>34</v>
      </c>
      <c r="D49" s="298">
        <v>1</v>
      </c>
      <c r="E49" s="25">
        <v>28066489.5</v>
      </c>
      <c r="F49" s="26">
        <f t="shared" si="0"/>
        <v>29960977.54125</v>
      </c>
      <c r="G49" s="27">
        <v>0</v>
      </c>
      <c r="H49" s="28">
        <f t="shared" si="1"/>
        <v>29960977.54125</v>
      </c>
    </row>
    <row r="50" spans="2:8" s="297" customFormat="1" ht="18.75" customHeight="1">
      <c r="B50" s="400" t="s">
        <v>257</v>
      </c>
      <c r="C50" s="376" t="s">
        <v>34</v>
      </c>
      <c r="D50" s="58">
        <v>1</v>
      </c>
      <c r="E50" s="25">
        <v>28066489.5</v>
      </c>
      <c r="F50" s="26">
        <f t="shared" si="0"/>
        <v>29960977.54125</v>
      </c>
      <c r="G50" s="27">
        <v>0</v>
      </c>
      <c r="H50" s="28">
        <f t="shared" si="1"/>
        <v>29960977.54125</v>
      </c>
    </row>
    <row r="51" spans="2:8" s="297" customFormat="1" ht="18.75" customHeight="1">
      <c r="B51" s="400" t="s">
        <v>258</v>
      </c>
      <c r="C51" s="376" t="s">
        <v>259</v>
      </c>
      <c r="D51" s="58">
        <v>1</v>
      </c>
      <c r="E51" s="25">
        <v>678000</v>
      </c>
      <c r="F51" s="26">
        <f t="shared" si="0"/>
        <v>723765</v>
      </c>
      <c r="G51" s="27">
        <v>0</v>
      </c>
      <c r="H51" s="28">
        <f t="shared" si="1"/>
        <v>723765</v>
      </c>
    </row>
    <row r="52" spans="2:8" s="297" customFormat="1" ht="18.75" customHeight="1">
      <c r="B52" s="400" t="s">
        <v>260</v>
      </c>
      <c r="C52" s="38" t="s">
        <v>34</v>
      </c>
      <c r="D52" s="58">
        <v>1</v>
      </c>
      <c r="E52" s="25">
        <v>28066489.5</v>
      </c>
      <c r="F52" s="26">
        <f t="shared" si="0"/>
        <v>29960977.54125</v>
      </c>
      <c r="G52" s="27">
        <v>0</v>
      </c>
      <c r="H52" s="28">
        <f t="shared" si="1"/>
        <v>29960977.54125</v>
      </c>
    </row>
    <row r="53" spans="2:8" s="297" customFormat="1" ht="18.75" customHeight="1">
      <c r="B53" s="400" t="s">
        <v>261</v>
      </c>
      <c r="C53" s="38" t="s">
        <v>34</v>
      </c>
      <c r="D53" s="58">
        <v>1</v>
      </c>
      <c r="E53" s="25">
        <v>28066489.5</v>
      </c>
      <c r="F53" s="26">
        <f t="shared" si="0"/>
        <v>29960977.54125</v>
      </c>
      <c r="G53" s="27">
        <v>0</v>
      </c>
      <c r="H53" s="28">
        <f t="shared" si="1"/>
        <v>29960977.54125</v>
      </c>
    </row>
    <row r="54" spans="2:8" ht="18.75" customHeight="1" thickBot="1">
      <c r="B54" s="393" t="s">
        <v>262</v>
      </c>
      <c r="C54" s="377"/>
      <c r="D54" s="88">
        <f>SUM(D55:D64)</f>
        <v>14</v>
      </c>
      <c r="E54" s="87"/>
      <c r="F54" s="87"/>
      <c r="G54" s="131"/>
      <c r="H54" s="13">
        <f>SUM(H55:H64)</f>
        <v>340633481.6890249</v>
      </c>
    </row>
    <row r="55" spans="2:8" s="297" customFormat="1" ht="18.75" customHeight="1">
      <c r="B55" s="392" t="s">
        <v>265</v>
      </c>
      <c r="C55" s="38" t="s">
        <v>65</v>
      </c>
      <c r="D55" s="58">
        <v>5</v>
      </c>
      <c r="E55" s="25">
        <v>23971900.63</v>
      </c>
      <c r="F55" s="26">
        <f aca="true" t="shared" si="2" ref="F55:F64">(E55*0.0675)+E55</f>
        <v>25590003.922525</v>
      </c>
      <c r="G55" s="27">
        <v>0</v>
      </c>
      <c r="H55" s="28">
        <f aca="true" t="shared" si="3" ref="H55:H64">(F55-G55)*D55</f>
        <v>127950019.612625</v>
      </c>
    </row>
    <row r="56" spans="2:8" s="297" customFormat="1" ht="18.75" customHeight="1">
      <c r="B56" s="400" t="s">
        <v>266</v>
      </c>
      <c r="C56" s="38" t="s">
        <v>62</v>
      </c>
      <c r="D56" s="58">
        <v>1</v>
      </c>
      <c r="E56" s="25">
        <v>13668600</v>
      </c>
      <c r="F56" s="26">
        <f t="shared" si="2"/>
        <v>14591230.5</v>
      </c>
      <c r="G56" s="27">
        <v>0</v>
      </c>
      <c r="H56" s="28">
        <f t="shared" si="3"/>
        <v>14591230.5</v>
      </c>
    </row>
    <row r="57" spans="2:8" s="297" customFormat="1" ht="18.75" customHeight="1">
      <c r="B57" s="401" t="s">
        <v>267</v>
      </c>
      <c r="C57" s="38" t="s">
        <v>65</v>
      </c>
      <c r="D57" s="300">
        <v>1</v>
      </c>
      <c r="E57" s="25">
        <v>23971900.63</v>
      </c>
      <c r="F57" s="136">
        <f t="shared" si="2"/>
        <v>25590003.922525</v>
      </c>
      <c r="G57" s="148">
        <v>0</v>
      </c>
      <c r="H57" s="138">
        <f t="shared" si="3"/>
        <v>25590003.922525</v>
      </c>
    </row>
    <row r="58" spans="2:8" s="297" customFormat="1" ht="18.75" customHeight="1">
      <c r="B58" s="402" t="s">
        <v>268</v>
      </c>
      <c r="C58" s="375" t="s">
        <v>65</v>
      </c>
      <c r="D58" s="51">
        <v>1</v>
      </c>
      <c r="E58" s="82">
        <v>23971900.63</v>
      </c>
      <c r="F58" s="57">
        <f t="shared" si="2"/>
        <v>25590003.922525</v>
      </c>
      <c r="G58" s="54">
        <v>0</v>
      </c>
      <c r="H58" s="55">
        <f t="shared" si="3"/>
        <v>25590003.922525</v>
      </c>
    </row>
    <row r="59" spans="2:8" s="297" customFormat="1" ht="18.75" customHeight="1">
      <c r="B59" s="400" t="s">
        <v>269</v>
      </c>
      <c r="C59" s="38" t="s">
        <v>65</v>
      </c>
      <c r="D59" s="58">
        <v>1</v>
      </c>
      <c r="E59" s="25">
        <v>23971900.63</v>
      </c>
      <c r="F59" s="26">
        <f t="shared" si="2"/>
        <v>25590003.922525</v>
      </c>
      <c r="G59" s="27">
        <v>0</v>
      </c>
      <c r="H59" s="28">
        <f t="shared" si="3"/>
        <v>25590003.922525</v>
      </c>
    </row>
    <row r="60" spans="2:8" s="297" customFormat="1" ht="18.75" customHeight="1">
      <c r="B60" s="400" t="s">
        <v>270</v>
      </c>
      <c r="C60" s="38" t="s">
        <v>65</v>
      </c>
      <c r="D60" s="58">
        <v>1</v>
      </c>
      <c r="E60" s="25">
        <v>23971900.63</v>
      </c>
      <c r="F60" s="26">
        <f t="shared" si="2"/>
        <v>25590003.922525</v>
      </c>
      <c r="G60" s="27">
        <v>0</v>
      </c>
      <c r="H60" s="28">
        <f t="shared" si="3"/>
        <v>25590003.922525</v>
      </c>
    </row>
    <row r="61" spans="2:8" s="297" customFormat="1" ht="18.75" customHeight="1">
      <c r="B61" s="400" t="s">
        <v>271</v>
      </c>
      <c r="C61" s="38" t="s">
        <v>65</v>
      </c>
      <c r="D61" s="58">
        <v>1</v>
      </c>
      <c r="E61" s="25">
        <v>23971900.63</v>
      </c>
      <c r="F61" s="26">
        <f t="shared" si="2"/>
        <v>25590003.922525</v>
      </c>
      <c r="G61" s="27">
        <v>0</v>
      </c>
      <c r="H61" s="28">
        <f t="shared" si="3"/>
        <v>25590003.922525</v>
      </c>
    </row>
    <row r="62" spans="2:8" s="297" customFormat="1" ht="18.75" customHeight="1">
      <c r="B62" s="400" t="s">
        <v>272</v>
      </c>
      <c r="C62" s="38" t="s">
        <v>62</v>
      </c>
      <c r="D62" s="58">
        <v>1</v>
      </c>
      <c r="E62" s="25">
        <v>13668600</v>
      </c>
      <c r="F62" s="26">
        <f t="shared" si="2"/>
        <v>14591230.5</v>
      </c>
      <c r="G62" s="27">
        <v>0</v>
      </c>
      <c r="H62" s="28">
        <f t="shared" si="3"/>
        <v>14591230.5</v>
      </c>
    </row>
    <row r="63" spans="2:8" s="297" customFormat="1" ht="18.75" customHeight="1">
      <c r="B63" s="401" t="s">
        <v>273</v>
      </c>
      <c r="C63" s="382" t="s">
        <v>34</v>
      </c>
      <c r="D63" s="300">
        <v>1</v>
      </c>
      <c r="E63" s="135">
        <v>28066489.5</v>
      </c>
      <c r="F63" s="136">
        <f t="shared" si="2"/>
        <v>29960977.54125</v>
      </c>
      <c r="G63" s="148">
        <v>0</v>
      </c>
      <c r="H63" s="138">
        <f t="shared" si="3"/>
        <v>29960977.54125</v>
      </c>
    </row>
    <row r="64" spans="2:8" s="297" customFormat="1" ht="18.75" customHeight="1" thickBot="1">
      <c r="B64" s="403" t="s">
        <v>274</v>
      </c>
      <c r="C64" s="380" t="s">
        <v>65</v>
      </c>
      <c r="D64" s="296">
        <v>1</v>
      </c>
      <c r="E64" s="156">
        <v>23971900.63</v>
      </c>
      <c r="F64" s="118">
        <f t="shared" si="2"/>
        <v>25590003.922525</v>
      </c>
      <c r="G64" s="119">
        <v>0</v>
      </c>
      <c r="H64" s="85">
        <f t="shared" si="3"/>
        <v>25590003.922525</v>
      </c>
    </row>
    <row r="65" spans="2:8" ht="18.75" customHeight="1" thickBot="1">
      <c r="B65" s="393" t="s">
        <v>275</v>
      </c>
      <c r="C65" s="377"/>
      <c r="D65" s="88">
        <f>SUM(D66:D68)</f>
        <v>3</v>
      </c>
      <c r="E65" s="87"/>
      <c r="F65" s="87"/>
      <c r="G65" s="131"/>
      <c r="H65" s="13">
        <f>SUM(H66:H68)</f>
        <v>92197375.10375</v>
      </c>
    </row>
    <row r="66" spans="2:8" s="297" customFormat="1" ht="18.75" customHeight="1">
      <c r="B66" s="391" t="s">
        <v>276</v>
      </c>
      <c r="C66" s="38" t="s">
        <v>236</v>
      </c>
      <c r="D66" s="58">
        <v>1</v>
      </c>
      <c r="E66" s="25">
        <v>32457845</v>
      </c>
      <c r="F66" s="26">
        <f>(E66*0.0675)+E66</f>
        <v>34648749.5375</v>
      </c>
      <c r="G66" s="27">
        <v>0</v>
      </c>
      <c r="H66" s="28">
        <f>+F66</f>
        <v>34648749.5375</v>
      </c>
    </row>
    <row r="67" spans="2:8" s="297" customFormat="1" ht="18.75" customHeight="1">
      <c r="B67" s="391" t="s">
        <v>276</v>
      </c>
      <c r="C67" s="376" t="s">
        <v>277</v>
      </c>
      <c r="D67" s="58">
        <v>1</v>
      </c>
      <c r="E67" s="25">
        <v>25843230</v>
      </c>
      <c r="F67" s="26">
        <f>(E67*0.0675)+E67</f>
        <v>27587648.025</v>
      </c>
      <c r="G67" s="27">
        <v>0</v>
      </c>
      <c r="H67" s="28">
        <f>(F67-G67)*D67</f>
        <v>27587648.025</v>
      </c>
    </row>
    <row r="68" spans="2:8" s="297" customFormat="1" ht="18.75" customHeight="1" thickBot="1">
      <c r="B68" s="404" t="s">
        <v>276</v>
      </c>
      <c r="C68" s="154" t="s">
        <v>34</v>
      </c>
      <c r="D68" s="296">
        <v>1</v>
      </c>
      <c r="E68" s="156">
        <v>28066489.5</v>
      </c>
      <c r="F68" s="118">
        <f>(E68*0.0675)+E68</f>
        <v>29960977.54125</v>
      </c>
      <c r="G68" s="119">
        <v>0</v>
      </c>
      <c r="H68" s="85">
        <f>(F68-G68)*D68</f>
        <v>29960977.54125</v>
      </c>
    </row>
  </sheetData>
  <sheetProtection selectLockedCells="1" selectUnlockedCells="1"/>
  <mergeCells count="2">
    <mergeCell ref="B1:H1"/>
    <mergeCell ref="B2:H2"/>
  </mergeCells>
  <printOptions horizontalCentered="1"/>
  <pageMargins left="0.3937007874015748" right="0.3937007874015748" top="0.3937007874015748" bottom="0.3937007874015748" header="0.5118110236220472" footer="0.5118110236220472"/>
  <pageSetup horizontalDpi="300" verticalDpi="300" orientation="portrait" scale="85" r:id="rId3"/>
  <headerFooter alignWithMargins="0">
    <oddFooter xml:space="preserve">&amp;R&amp;"Times New Roman,Cursiva"&amp;6Anteproyecto Presupuesto Vehículos 2015. </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37431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Hellen</dc:creator>
  <cp:keywords/>
  <dc:description/>
  <cp:lastModifiedBy>pmena</cp:lastModifiedBy>
  <cp:lastPrinted>2016-06-13T15:37:30Z</cp:lastPrinted>
  <dcterms:created xsi:type="dcterms:W3CDTF">2015-02-03T19:42:41Z</dcterms:created>
  <dcterms:modified xsi:type="dcterms:W3CDTF">2016-11-30T20:30:41Z</dcterms:modified>
  <cp:category/>
  <cp:version/>
  <cp:contentType/>
  <cp:contentStatus/>
  <cp:revision>76</cp:revision>
</cp:coreProperties>
</file>