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ulo\2017\Presupuesto 2018\Asamblea Legislativa\Publicación\"/>
    </mc:Choice>
  </mc:AlternateContent>
  <bookViews>
    <workbookView xWindow="0" yWindow="0" windowWidth="16380" windowHeight="8196"/>
  </bookViews>
  <sheets>
    <sheet name="1-Detalle Vehículos 2018" sheetId="2" r:id="rId1"/>
    <sheet name="2-Detalle Compra " sheetId="5" r:id="rId2"/>
    <sheet name="3-Detalle Sustitución" sheetId="6" r:id="rId3"/>
    <sheet name="4- Resumen x Prog. " sheetId="10" r:id="rId4"/>
    <sheet name="5- Detalle Vehículo x Tipo" sheetId="11" r:id="rId5"/>
  </sheets>
  <externalReferences>
    <externalReference r:id="rId6"/>
  </externalReferences>
  <definedNames>
    <definedName name="_10Excel_BuiltIn_Print_Titles_1_1_1_1_1" localSheetId="1">'[1]Cuad. 4 Vehículos OIJ '!#REF!</definedName>
    <definedName name="_10Excel_BuiltIn_Print_Titles_1_1_1_1_1" localSheetId="2">'[1]Cuad. 4 Vehículos OIJ '!#REF!</definedName>
    <definedName name="_10Excel_BuiltIn_Print_Titles_1_1_1_1_1">#REF!</definedName>
    <definedName name="_1Excel_BuiltIn__FilterDatabase_1_1_1_1_1_1_1_1" localSheetId="1">#REF!</definedName>
    <definedName name="_1Excel_BuiltIn__FilterDatabase_1_1_1_1_1_1_1_1" localSheetId="2">#REF!</definedName>
    <definedName name="_1Excel_BuiltIn__FilterDatabase_1_1_1_1_1_1_1_1">#REF!</definedName>
    <definedName name="_2Excel_BuiltIn__FilterDatabase_1_1_1_1_1_1_1_1_1" localSheetId="1">#REF!</definedName>
    <definedName name="_2Excel_BuiltIn__FilterDatabase_1_1_1_1_1_1_1_1_1" localSheetId="2">#REF!</definedName>
    <definedName name="_2Excel_BuiltIn__FilterDatabase_1_1_1_1_1_1_1_1_1">#REF!</definedName>
    <definedName name="_3Excel_BuiltIn__FilterDatabase_1_1_1_1_1_1_1_1_1_1" localSheetId="1">#REF!</definedName>
    <definedName name="_3Excel_BuiltIn__FilterDatabase_1_1_1_1_1_1_1_1_1_1" localSheetId="2">#REF!</definedName>
    <definedName name="_3Excel_BuiltIn__FilterDatabase_1_1_1_1_1_1_1_1_1_1">#REF!</definedName>
    <definedName name="_4Excel_BuiltIn__FilterDatabase_1_1_1_1_1_1_1_1_1_1_1" localSheetId="1">#REF!</definedName>
    <definedName name="_4Excel_BuiltIn__FilterDatabase_1_1_1_1_1_1_1_1_1_1_1" localSheetId="2">#REF!</definedName>
    <definedName name="_4Excel_BuiltIn__FilterDatabase_1_1_1_1_1_1_1_1_1_1_1">#REF!</definedName>
    <definedName name="_5Excel_BuiltIn__FilterDatabase_1_1_1_1_1_1_1_1_1_1_1_1" localSheetId="1">#REF!</definedName>
    <definedName name="_5Excel_BuiltIn__FilterDatabase_1_1_1_1_1_1_1_1_1_1_1_1" localSheetId="2">#REF!</definedName>
    <definedName name="_5Excel_BuiltIn__FilterDatabase_1_1_1_1_1_1_1_1_1_1_1_1">#REF!</definedName>
    <definedName name="_6Excel_BuiltIn__FilterDatabase_1_1_1_1_1_1_1_1_1_1_1_1_1" localSheetId="1">#REF!</definedName>
    <definedName name="_6Excel_BuiltIn__FilterDatabase_1_1_1_1_1_1_1_1_1_1_1_1_1" localSheetId="2">#REF!</definedName>
    <definedName name="_6Excel_BuiltIn__FilterDatabase_1_1_1_1_1_1_1_1_1_1_1_1_1">#REF!</definedName>
    <definedName name="_7Excel_BuiltIn__FilterDatabase_1_1_1_1_1_1_1_1_1_1_1_1_1_1" localSheetId="1">#REF!</definedName>
    <definedName name="_7Excel_BuiltIn__FilterDatabase_1_1_1_1_1_1_1_1_1_1_1_1_1_1" localSheetId="2">#REF!</definedName>
    <definedName name="_7Excel_BuiltIn__FilterDatabase_1_1_1_1_1_1_1_1_1_1_1_1_1_1">#REF!</definedName>
    <definedName name="_8Excel_BuiltIn__FilterDatabase_1_1_1_1_1_1_1_1_1_1_1_1_1_1_1" localSheetId="1">#REF!</definedName>
    <definedName name="_8Excel_BuiltIn__FilterDatabase_1_1_1_1_1_1_1_1_1_1_1_1_1_1_1" localSheetId="2">#REF!</definedName>
    <definedName name="_8Excel_BuiltIn__FilterDatabase_1_1_1_1_1_1_1_1_1_1_1_1_1_1_1">#REF!</definedName>
    <definedName name="_9Excel_BuiltIn_Print_Titles_1_1_1" localSheetId="1">'[1]Cuad. 4 Vehículos OIJ '!#REF!</definedName>
    <definedName name="_9Excel_BuiltIn_Print_Titles_1_1_1" localSheetId="2">'[1]Cuad. 4 Vehículos OIJ '!#REF!</definedName>
    <definedName name="_9Excel_BuiltIn_Print_Titles_1_1_1">#REF!</definedName>
    <definedName name="_xlnm._FilterDatabase" localSheetId="0" hidden="1">'1-Detalle Vehículos 2018'!$B$17:$K$189</definedName>
    <definedName name="_xlnm._FilterDatabase" localSheetId="1" hidden="1">'2-Detalle Compra '!#REF!</definedName>
    <definedName name="_xlnm._FilterDatabase" localSheetId="2" hidden="1">'3-Detalle Sustitución'!#REF!</definedName>
    <definedName name="CUARO" localSheetId="1">#REF!</definedName>
    <definedName name="CUARO" localSheetId="2">#REF!</definedName>
    <definedName name="CUARO">#REF!</definedName>
    <definedName name="CUARO_1" localSheetId="1">#REF!</definedName>
    <definedName name="CUARO_1" localSheetId="2">#REF!</definedName>
    <definedName name="CUARO_1">#REF!</definedName>
    <definedName name="CUARO_1_1" localSheetId="1">#REF!</definedName>
    <definedName name="CUARO_1_1" localSheetId="2">#REF!</definedName>
    <definedName name="CUARO_1_1">#REF!</definedName>
    <definedName name="CUARO_1_1_1" localSheetId="1">#REF!</definedName>
    <definedName name="CUARO_1_1_1" localSheetId="2">#REF!</definedName>
    <definedName name="CUARO_1_1_1">#REF!</definedName>
    <definedName name="d" localSheetId="1">#REF!</definedName>
    <definedName name="d" localSheetId="2">#REF!</definedName>
    <definedName name="d">#REF!</definedName>
    <definedName name="d_1" localSheetId="1">#REF!</definedName>
    <definedName name="d_1" localSheetId="2">#REF!</definedName>
    <definedName name="d_1">#REF!</definedName>
    <definedName name="Excel_BuiltIn__FilterDatabase_1" localSheetId="1">#REF!</definedName>
    <definedName name="Excel_BuiltIn__FilterDatabase_1" localSheetId="2">#REF!</definedName>
    <definedName name="Excel_BuiltIn__FilterDatabase_1">#REF!</definedName>
    <definedName name="Excel_BuiltIn__FilterDatabase_1_1" localSheetId="1">#REF!</definedName>
    <definedName name="Excel_BuiltIn__FilterDatabase_1_1" localSheetId="2">#REF!</definedName>
    <definedName name="Excel_BuiltIn__FilterDatabase_1_1">#REF!</definedName>
    <definedName name="Excel_BuiltIn__FilterDatabase_1_1_1" localSheetId="1">#REF!</definedName>
    <definedName name="Excel_BuiltIn__FilterDatabase_1_1_1" localSheetId="2">#REF!</definedName>
    <definedName name="Excel_BuiltIn__FilterDatabase_1_1_1">#REF!</definedName>
    <definedName name="Excel_BuiltIn__FilterDatabase_1_1_1_1" localSheetId="1">#REF!</definedName>
    <definedName name="Excel_BuiltIn__FilterDatabase_1_1_1_1" localSheetId="2">#REF!</definedName>
    <definedName name="Excel_BuiltIn__FilterDatabase_1_1_1_1">#REF!</definedName>
    <definedName name="Excel_BuiltIn__FilterDatabase_1_1_1_1_1" localSheetId="1">#REF!</definedName>
    <definedName name="Excel_BuiltIn__FilterDatabase_1_1_1_1_1" localSheetId="2">#REF!</definedName>
    <definedName name="Excel_BuiltIn__FilterDatabase_1_1_1_1_1">#REF!</definedName>
    <definedName name="Excel_BuiltIn__FilterDatabase_1_1_1_1_1_1" localSheetId="1">#REF!</definedName>
    <definedName name="Excel_BuiltIn__FilterDatabase_1_1_1_1_1_1" localSheetId="2">#REF!</definedName>
    <definedName name="Excel_BuiltIn__FilterDatabase_1_1_1_1_1_1">#REF!</definedName>
    <definedName name="Excel_BuiltIn__FilterDatabase_1_1_1_1_1_1_1" localSheetId="1">#REF!</definedName>
    <definedName name="Excel_BuiltIn__FilterDatabase_1_1_1_1_1_1_1" localSheetId="2">#REF!</definedName>
    <definedName name="Excel_BuiltIn__FilterDatabase_1_1_1_1_1_1_1">#REF!</definedName>
    <definedName name="Excel_BuiltIn__FilterDatabase_1_1_1_1_1_1_1_1" localSheetId="1">#REF!</definedName>
    <definedName name="Excel_BuiltIn__FilterDatabase_1_1_1_1_1_1_1_1" localSheetId="2">#REF!</definedName>
    <definedName name="Excel_BuiltIn__FilterDatabase_1_1_1_1_1_1_1_1">#REF!</definedName>
    <definedName name="Excel_BuiltIn__FilterDatabase_1_1_1_1_1_1_1_1_1" localSheetId="1">#REF!</definedName>
    <definedName name="Excel_BuiltIn__FilterDatabase_1_1_1_1_1_1_1_1_1" localSheetId="2">#REF!</definedName>
    <definedName name="Excel_BuiltIn__FilterDatabase_1_1_1_1_1_1_1_1_1">#REF!</definedName>
    <definedName name="Excel_BuiltIn__FilterDatabase_1_1_1_1_1_1_1_1_1_1" localSheetId="1">#REF!</definedName>
    <definedName name="Excel_BuiltIn__FilterDatabase_1_1_1_1_1_1_1_1_1_1" localSheetId="2">#REF!</definedName>
    <definedName name="Excel_BuiltIn__FilterDatabase_1_1_1_1_1_1_1_1_1_1">#REF!</definedName>
    <definedName name="Excel_BuiltIn__FilterDatabase_1_1_1_1_1_1_1_1_1_1_1" localSheetId="1">#REF!</definedName>
    <definedName name="Excel_BuiltIn__FilterDatabase_1_1_1_1_1_1_1_1_1_1_1" localSheetId="2">#REF!</definedName>
    <definedName name="Excel_BuiltIn__FilterDatabase_1_1_1_1_1_1_1_1_1_1_1">#REF!</definedName>
    <definedName name="Excel_BuiltIn__FilterDatabase_1_1_1_1_1_1_1_1_1_1_1_1" localSheetId="1">#REF!</definedName>
    <definedName name="Excel_BuiltIn__FilterDatabase_1_1_1_1_1_1_1_1_1_1_1_1" localSheetId="2">#REF!</definedName>
    <definedName name="Excel_BuiltIn__FilterDatabase_1_1_1_1_1_1_1_1_1_1_1_1">#REF!</definedName>
    <definedName name="Excel_BuiltIn__FilterDatabase_1_1_1_1_1_1_1_1_1_1_1_1_1" localSheetId="1">#REF!</definedName>
    <definedName name="Excel_BuiltIn__FilterDatabase_1_1_1_1_1_1_1_1_1_1_1_1_1" localSheetId="2">#REF!</definedName>
    <definedName name="Excel_BuiltIn__FilterDatabase_1_1_1_1_1_1_1_1_1_1_1_1_1">#REF!</definedName>
    <definedName name="Excel_BuiltIn__FilterDatabase_1_1_1_1_1_1_1_1_1_1_1_1_1_1" localSheetId="1">#REF!</definedName>
    <definedName name="Excel_BuiltIn__FilterDatabase_1_1_1_1_1_1_1_1_1_1_1_1_1_1" localSheetId="2">#REF!</definedName>
    <definedName name="Excel_BuiltIn__FilterDatabase_1_1_1_1_1_1_1_1_1_1_1_1_1_1">#REF!</definedName>
    <definedName name="Excel_BuiltIn__FilterDatabase_1_1_1_1_1_1_1_1_1_1_1_1_2" localSheetId="1">#REF!</definedName>
    <definedName name="Excel_BuiltIn__FilterDatabase_1_1_1_1_1_1_1_1_1_1_1_1_2" localSheetId="2">#REF!</definedName>
    <definedName name="Excel_BuiltIn__FilterDatabase_1_1_1_1_1_1_1_1_1_1_1_1_2">#REF!</definedName>
    <definedName name="Excel_BuiltIn__FilterDatabase_1_1_1_1_1_1_1_1_1_1_1_1_3" localSheetId="1">#REF!</definedName>
    <definedName name="Excel_BuiltIn__FilterDatabase_1_1_1_1_1_1_1_1_1_1_1_1_3" localSheetId="2">#REF!</definedName>
    <definedName name="Excel_BuiltIn__FilterDatabase_1_1_1_1_1_1_1_1_1_1_1_1_3">#REF!</definedName>
    <definedName name="Excel_BuiltIn__FilterDatabase_1_1_1_1_1_1_1_1_1_1_1_2" localSheetId="1">#REF!</definedName>
    <definedName name="Excel_BuiltIn__FilterDatabase_1_1_1_1_1_1_1_1_1_1_1_2" localSheetId="2">#REF!</definedName>
    <definedName name="Excel_BuiltIn__FilterDatabase_1_1_1_1_1_1_1_1_1_1_1_2">#REF!</definedName>
    <definedName name="Excel_BuiltIn__FilterDatabase_1_1_1_1_1_1_1_1_1_1_1_2_1" localSheetId="1">#REF!</definedName>
    <definedName name="Excel_BuiltIn__FilterDatabase_1_1_1_1_1_1_1_1_1_1_1_2_1" localSheetId="2">#REF!</definedName>
    <definedName name="Excel_BuiltIn__FilterDatabase_1_1_1_1_1_1_1_1_1_1_1_2_1">#REF!</definedName>
    <definedName name="Excel_BuiltIn__FilterDatabase_1_1_1_1_1_1_1_1_1_1_1_2_1_1" localSheetId="1">#REF!</definedName>
    <definedName name="Excel_BuiltIn__FilterDatabase_1_1_1_1_1_1_1_1_1_1_1_2_1_1" localSheetId="2">#REF!</definedName>
    <definedName name="Excel_BuiltIn__FilterDatabase_1_1_1_1_1_1_1_1_1_1_1_2_1_1">#REF!</definedName>
    <definedName name="Excel_BuiltIn__FilterDatabase_1_1_1_1_1_1_1_1_1_1_1_3" localSheetId="1">#REF!</definedName>
    <definedName name="Excel_BuiltIn__FilterDatabase_1_1_1_1_1_1_1_1_1_1_1_3" localSheetId="2">#REF!</definedName>
    <definedName name="Excel_BuiltIn__FilterDatabase_1_1_1_1_1_1_1_1_1_1_1_3">#REF!</definedName>
    <definedName name="Excel_BuiltIn__FilterDatabase_1_1_1_1_1_1_1_1_1_1_1_3_1" localSheetId="1">#REF!</definedName>
    <definedName name="Excel_BuiltIn__FilterDatabase_1_1_1_1_1_1_1_1_1_1_1_3_1" localSheetId="2">#REF!</definedName>
    <definedName name="Excel_BuiltIn__FilterDatabase_1_1_1_1_1_1_1_1_1_1_1_3_1">#REF!</definedName>
    <definedName name="Excel_BuiltIn__FilterDatabase_1_1_1_1_1_1_1_1_1_1_1_3_1_1" localSheetId="1">#REF!</definedName>
    <definedName name="Excel_BuiltIn__FilterDatabase_1_1_1_1_1_1_1_1_1_1_1_3_1_1" localSheetId="2">#REF!</definedName>
    <definedName name="Excel_BuiltIn__FilterDatabase_1_1_1_1_1_1_1_1_1_1_1_3_1_1">#REF!</definedName>
    <definedName name="Excel_BuiltIn__FilterDatabase_1_1_1_1_1_1_1_1_1_1_1_4" localSheetId="1">#REF!</definedName>
    <definedName name="Excel_BuiltIn__FilterDatabase_1_1_1_1_1_1_1_1_1_1_1_4" localSheetId="2">#REF!</definedName>
    <definedName name="Excel_BuiltIn__FilterDatabase_1_1_1_1_1_1_1_1_1_1_1_4">#REF!</definedName>
    <definedName name="Excel_BuiltIn__FilterDatabase_1_1_1_1_1_1_1_1_1_1_1_4_1" localSheetId="1">#REF!</definedName>
    <definedName name="Excel_BuiltIn__FilterDatabase_1_1_1_1_1_1_1_1_1_1_1_4_1" localSheetId="2">#REF!</definedName>
    <definedName name="Excel_BuiltIn__FilterDatabase_1_1_1_1_1_1_1_1_1_1_1_4_1">#REF!</definedName>
    <definedName name="Excel_BuiltIn__FilterDatabase_1_1_1_1_1_1_1_1_1_1_1_5" localSheetId="1">#REF!</definedName>
    <definedName name="Excel_BuiltIn__FilterDatabase_1_1_1_1_1_1_1_1_1_1_1_5" localSheetId="2">#REF!</definedName>
    <definedName name="Excel_BuiltIn__FilterDatabase_1_1_1_1_1_1_1_1_1_1_1_5">#REF!</definedName>
    <definedName name="Excel_BuiltIn__FilterDatabase_1_1_1_1_1_1_1_1_1_1_1_5_1" localSheetId="1">#REF!</definedName>
    <definedName name="Excel_BuiltIn__FilterDatabase_1_1_1_1_1_1_1_1_1_1_1_5_1" localSheetId="2">#REF!</definedName>
    <definedName name="Excel_BuiltIn__FilterDatabase_1_1_1_1_1_1_1_1_1_1_1_5_1">#REF!</definedName>
    <definedName name="Excel_BuiltIn__FilterDatabase_1_1_1_1_1_1_1_1_1_1_1_6" localSheetId="1">#REF!</definedName>
    <definedName name="Excel_BuiltIn__FilterDatabase_1_1_1_1_1_1_1_1_1_1_1_6" localSheetId="2">#REF!</definedName>
    <definedName name="Excel_BuiltIn__FilterDatabase_1_1_1_1_1_1_1_1_1_1_1_6">#REF!</definedName>
    <definedName name="Excel_BuiltIn__FilterDatabase_1_1_1_1_1_1_1_1_1_1_1_6_1" localSheetId="1">#REF!</definedName>
    <definedName name="Excel_BuiltIn__FilterDatabase_1_1_1_1_1_1_1_1_1_1_1_6_1" localSheetId="2">#REF!</definedName>
    <definedName name="Excel_BuiltIn__FilterDatabase_1_1_1_1_1_1_1_1_1_1_1_6_1">#REF!</definedName>
    <definedName name="Excel_BuiltIn__FilterDatabase_1_1_1_1_1_1_1_1_1_1_1_7" localSheetId="1">#REF!</definedName>
    <definedName name="Excel_BuiltIn__FilterDatabase_1_1_1_1_1_1_1_1_1_1_1_7" localSheetId="2">#REF!</definedName>
    <definedName name="Excel_BuiltIn__FilterDatabase_1_1_1_1_1_1_1_1_1_1_1_7">#REF!</definedName>
    <definedName name="Excel_BuiltIn__FilterDatabase_1_1_1_1_1_1_1_1_1_1_1_7_1" localSheetId="1">#REF!</definedName>
    <definedName name="Excel_BuiltIn__FilterDatabase_1_1_1_1_1_1_1_1_1_1_1_7_1" localSheetId="2">#REF!</definedName>
    <definedName name="Excel_BuiltIn__FilterDatabase_1_1_1_1_1_1_1_1_1_1_1_7_1">#REF!</definedName>
    <definedName name="Excel_BuiltIn__FilterDatabase_1_1_1_1_1_1_1_1_1_1_2" localSheetId="1">#REF!</definedName>
    <definedName name="Excel_BuiltIn__FilterDatabase_1_1_1_1_1_1_1_1_1_1_2" localSheetId="2">#REF!</definedName>
    <definedName name="Excel_BuiltIn__FilterDatabase_1_1_1_1_1_1_1_1_1_1_2">#REF!</definedName>
    <definedName name="Excel_BuiltIn__FilterDatabase_1_1_1_1_1_1_1_1_1_1_2_1" localSheetId="1">#REF!</definedName>
    <definedName name="Excel_BuiltIn__FilterDatabase_1_1_1_1_1_1_1_1_1_1_2_1" localSheetId="2">#REF!</definedName>
    <definedName name="Excel_BuiltIn__FilterDatabase_1_1_1_1_1_1_1_1_1_1_2_1">#REF!</definedName>
    <definedName name="Excel_BuiltIn__FilterDatabase_1_1_1_1_1_1_1_1_1_1_2_1_1" localSheetId="1">#REF!</definedName>
    <definedName name="Excel_BuiltIn__FilterDatabase_1_1_1_1_1_1_1_1_1_1_2_1_1" localSheetId="2">#REF!</definedName>
    <definedName name="Excel_BuiltIn__FilterDatabase_1_1_1_1_1_1_1_1_1_1_2_1_1">#REF!</definedName>
    <definedName name="Excel_BuiltIn__FilterDatabase_1_1_1_1_1_1_1_1_1_1_3" localSheetId="1">#REF!</definedName>
    <definedName name="Excel_BuiltIn__FilterDatabase_1_1_1_1_1_1_1_1_1_1_3" localSheetId="2">#REF!</definedName>
    <definedName name="Excel_BuiltIn__FilterDatabase_1_1_1_1_1_1_1_1_1_1_3">#REF!</definedName>
    <definedName name="Excel_BuiltIn__FilterDatabase_1_1_1_1_1_1_1_1_1_1_3_1" localSheetId="1">#REF!</definedName>
    <definedName name="Excel_BuiltIn__FilterDatabase_1_1_1_1_1_1_1_1_1_1_3_1" localSheetId="2">#REF!</definedName>
    <definedName name="Excel_BuiltIn__FilterDatabase_1_1_1_1_1_1_1_1_1_1_3_1">#REF!</definedName>
    <definedName name="Excel_BuiltIn__FilterDatabase_1_1_1_1_1_1_1_1_1_1_3_1_1" localSheetId="1">#REF!</definedName>
    <definedName name="Excel_BuiltIn__FilterDatabase_1_1_1_1_1_1_1_1_1_1_3_1_1" localSheetId="2">#REF!</definedName>
    <definedName name="Excel_BuiltIn__FilterDatabase_1_1_1_1_1_1_1_1_1_1_3_1_1">#REF!</definedName>
    <definedName name="Excel_BuiltIn__FilterDatabase_1_1_1_1_1_1_1_1_1_1_4" localSheetId="1">#REF!</definedName>
    <definedName name="Excel_BuiltIn__FilterDatabase_1_1_1_1_1_1_1_1_1_1_4" localSheetId="2">#REF!</definedName>
    <definedName name="Excel_BuiltIn__FilterDatabase_1_1_1_1_1_1_1_1_1_1_4">#REF!</definedName>
    <definedName name="Excel_BuiltIn__FilterDatabase_1_1_1_1_1_1_1_1_1_1_4_1" localSheetId="1">#REF!</definedName>
    <definedName name="Excel_BuiltIn__FilterDatabase_1_1_1_1_1_1_1_1_1_1_4_1" localSheetId="2">#REF!</definedName>
    <definedName name="Excel_BuiltIn__FilterDatabase_1_1_1_1_1_1_1_1_1_1_4_1">#REF!</definedName>
    <definedName name="Excel_BuiltIn__FilterDatabase_1_1_1_1_1_1_1_1_1_1_5" localSheetId="1">#REF!</definedName>
    <definedName name="Excel_BuiltIn__FilterDatabase_1_1_1_1_1_1_1_1_1_1_5" localSheetId="2">#REF!</definedName>
    <definedName name="Excel_BuiltIn__FilterDatabase_1_1_1_1_1_1_1_1_1_1_5">#REF!</definedName>
    <definedName name="Excel_BuiltIn__FilterDatabase_1_1_1_1_1_1_1_1_1_1_5_1" localSheetId="1">#REF!</definedName>
    <definedName name="Excel_BuiltIn__FilterDatabase_1_1_1_1_1_1_1_1_1_1_5_1" localSheetId="2">#REF!</definedName>
    <definedName name="Excel_BuiltIn__FilterDatabase_1_1_1_1_1_1_1_1_1_1_5_1">#REF!</definedName>
    <definedName name="Excel_BuiltIn__FilterDatabase_1_1_1_1_1_1_1_1_1_1_6" localSheetId="1">#REF!</definedName>
    <definedName name="Excel_BuiltIn__FilterDatabase_1_1_1_1_1_1_1_1_1_1_6" localSheetId="2">#REF!</definedName>
    <definedName name="Excel_BuiltIn__FilterDatabase_1_1_1_1_1_1_1_1_1_1_6">#REF!</definedName>
    <definedName name="Excel_BuiltIn__FilterDatabase_1_1_1_1_1_1_1_1_1_1_6_1" localSheetId="1">#REF!</definedName>
    <definedName name="Excel_BuiltIn__FilterDatabase_1_1_1_1_1_1_1_1_1_1_6_1" localSheetId="2">#REF!</definedName>
    <definedName name="Excel_BuiltIn__FilterDatabase_1_1_1_1_1_1_1_1_1_1_6_1">#REF!</definedName>
    <definedName name="Excel_BuiltIn__FilterDatabase_1_1_1_1_1_1_1_1_1_1_7" localSheetId="1">#REF!</definedName>
    <definedName name="Excel_BuiltIn__FilterDatabase_1_1_1_1_1_1_1_1_1_1_7" localSheetId="2">#REF!</definedName>
    <definedName name="Excel_BuiltIn__FilterDatabase_1_1_1_1_1_1_1_1_1_1_7">#REF!</definedName>
    <definedName name="Excel_BuiltIn__FilterDatabase_1_1_1_1_1_1_1_1_1_1_7_1" localSheetId="1">#REF!</definedName>
    <definedName name="Excel_BuiltIn__FilterDatabase_1_1_1_1_1_1_1_1_1_1_7_1" localSheetId="2">#REF!</definedName>
    <definedName name="Excel_BuiltIn__FilterDatabase_1_1_1_1_1_1_1_1_1_1_7_1">#REF!</definedName>
    <definedName name="Excel_BuiltIn__FilterDatabase_1_1_1_1_1_1_1_1_1_2" localSheetId="1">#REF!</definedName>
    <definedName name="Excel_BuiltIn__FilterDatabase_1_1_1_1_1_1_1_1_1_2" localSheetId="2">#REF!</definedName>
    <definedName name="Excel_BuiltIn__FilterDatabase_1_1_1_1_1_1_1_1_1_2">#REF!</definedName>
    <definedName name="Excel_BuiltIn__FilterDatabase_1_1_1_1_1_1_1_1_1_2_1" localSheetId="1">#REF!</definedName>
    <definedName name="Excel_BuiltIn__FilterDatabase_1_1_1_1_1_1_1_1_1_2_1" localSheetId="2">#REF!</definedName>
    <definedName name="Excel_BuiltIn__FilterDatabase_1_1_1_1_1_1_1_1_1_2_1">#REF!</definedName>
    <definedName name="Excel_BuiltIn__FilterDatabase_1_1_1_1_1_1_1_1_1_2_1_1" localSheetId="1">#REF!</definedName>
    <definedName name="Excel_BuiltIn__FilterDatabase_1_1_1_1_1_1_1_1_1_2_1_1" localSheetId="2">#REF!</definedName>
    <definedName name="Excel_BuiltIn__FilterDatabase_1_1_1_1_1_1_1_1_1_2_1_1">#REF!</definedName>
    <definedName name="Excel_BuiltIn__FilterDatabase_1_1_1_1_1_1_1_1_1_3" localSheetId="1">#REF!</definedName>
    <definedName name="Excel_BuiltIn__FilterDatabase_1_1_1_1_1_1_1_1_1_3" localSheetId="2">#REF!</definedName>
    <definedName name="Excel_BuiltIn__FilterDatabase_1_1_1_1_1_1_1_1_1_3">#REF!</definedName>
    <definedName name="Excel_BuiltIn__FilterDatabase_1_1_1_1_1_1_1_1_1_3_1" localSheetId="1">#REF!</definedName>
    <definedName name="Excel_BuiltIn__FilterDatabase_1_1_1_1_1_1_1_1_1_3_1" localSheetId="2">#REF!</definedName>
    <definedName name="Excel_BuiltIn__FilterDatabase_1_1_1_1_1_1_1_1_1_3_1">#REF!</definedName>
    <definedName name="Excel_BuiltIn__FilterDatabase_1_1_1_1_1_1_1_1_1_3_1_1" localSheetId="1">#REF!</definedName>
    <definedName name="Excel_BuiltIn__FilterDatabase_1_1_1_1_1_1_1_1_1_3_1_1" localSheetId="2">#REF!</definedName>
    <definedName name="Excel_BuiltIn__FilterDatabase_1_1_1_1_1_1_1_1_1_3_1_1">#REF!</definedName>
    <definedName name="Excel_BuiltIn__FilterDatabase_1_1_1_1_1_1_1_1_1_4" localSheetId="1">#REF!</definedName>
    <definedName name="Excel_BuiltIn__FilterDatabase_1_1_1_1_1_1_1_1_1_4" localSheetId="2">#REF!</definedName>
    <definedName name="Excel_BuiltIn__FilterDatabase_1_1_1_1_1_1_1_1_1_4">#REF!</definedName>
    <definedName name="Excel_BuiltIn__FilterDatabase_1_1_1_1_1_1_1_1_1_4_1" localSheetId="1">#REF!</definedName>
    <definedName name="Excel_BuiltIn__FilterDatabase_1_1_1_1_1_1_1_1_1_4_1" localSheetId="2">#REF!</definedName>
    <definedName name="Excel_BuiltIn__FilterDatabase_1_1_1_1_1_1_1_1_1_4_1">#REF!</definedName>
    <definedName name="Excel_BuiltIn__FilterDatabase_1_1_1_1_1_1_1_1_1_5" localSheetId="1">#REF!</definedName>
    <definedName name="Excel_BuiltIn__FilterDatabase_1_1_1_1_1_1_1_1_1_5" localSheetId="2">#REF!</definedName>
    <definedName name="Excel_BuiltIn__FilterDatabase_1_1_1_1_1_1_1_1_1_5">#REF!</definedName>
    <definedName name="Excel_BuiltIn__FilterDatabase_1_1_1_1_1_1_1_1_1_5_1" localSheetId="1">#REF!</definedName>
    <definedName name="Excel_BuiltIn__FilterDatabase_1_1_1_1_1_1_1_1_1_5_1" localSheetId="2">#REF!</definedName>
    <definedName name="Excel_BuiltIn__FilterDatabase_1_1_1_1_1_1_1_1_1_5_1">#REF!</definedName>
    <definedName name="Excel_BuiltIn__FilterDatabase_1_1_1_1_1_1_1_1_1_6" localSheetId="1">#REF!</definedName>
    <definedName name="Excel_BuiltIn__FilterDatabase_1_1_1_1_1_1_1_1_1_6" localSheetId="2">#REF!</definedName>
    <definedName name="Excel_BuiltIn__FilterDatabase_1_1_1_1_1_1_1_1_1_6">#REF!</definedName>
    <definedName name="Excel_BuiltIn__FilterDatabase_1_1_1_1_1_1_1_1_1_6_1" localSheetId="1">#REF!</definedName>
    <definedName name="Excel_BuiltIn__FilterDatabase_1_1_1_1_1_1_1_1_1_6_1" localSheetId="2">#REF!</definedName>
    <definedName name="Excel_BuiltIn__FilterDatabase_1_1_1_1_1_1_1_1_1_6_1">#REF!</definedName>
    <definedName name="Excel_BuiltIn__FilterDatabase_1_1_1_1_1_1_1_1_1_7" localSheetId="1">#REF!</definedName>
    <definedName name="Excel_BuiltIn__FilterDatabase_1_1_1_1_1_1_1_1_1_7" localSheetId="2">#REF!</definedName>
    <definedName name="Excel_BuiltIn__FilterDatabase_1_1_1_1_1_1_1_1_1_7">#REF!</definedName>
    <definedName name="Excel_BuiltIn__FilterDatabase_1_1_1_1_1_1_1_1_1_7_1" localSheetId="1">#REF!</definedName>
    <definedName name="Excel_BuiltIn__FilterDatabase_1_1_1_1_1_1_1_1_1_7_1" localSheetId="2">#REF!</definedName>
    <definedName name="Excel_BuiltIn__FilterDatabase_1_1_1_1_1_1_1_1_1_7_1">#REF!</definedName>
    <definedName name="Excel_BuiltIn__FilterDatabase_1_1_1_1_1_1_1_1_2" localSheetId="1">#REF!</definedName>
    <definedName name="Excel_BuiltIn__FilterDatabase_1_1_1_1_1_1_1_1_2" localSheetId="2">#REF!</definedName>
    <definedName name="Excel_BuiltIn__FilterDatabase_1_1_1_1_1_1_1_1_2">#REF!</definedName>
    <definedName name="Excel_BuiltIn__FilterDatabase_1_1_1_1_1_1_1_1_2_1" localSheetId="1">#REF!</definedName>
    <definedName name="Excel_BuiltIn__FilterDatabase_1_1_1_1_1_1_1_1_2_1" localSheetId="2">#REF!</definedName>
    <definedName name="Excel_BuiltIn__FilterDatabase_1_1_1_1_1_1_1_1_2_1">#REF!</definedName>
    <definedName name="Excel_BuiltIn__FilterDatabase_1_1_1_1_1_1_1_1_2_1_1" localSheetId="1">#REF!</definedName>
    <definedName name="Excel_BuiltIn__FilterDatabase_1_1_1_1_1_1_1_1_2_1_1" localSheetId="2">#REF!</definedName>
    <definedName name="Excel_BuiltIn__FilterDatabase_1_1_1_1_1_1_1_1_2_1_1">#REF!</definedName>
    <definedName name="Excel_BuiltIn__FilterDatabase_1_1_1_1_1_1_1_1_3" localSheetId="1">#REF!</definedName>
    <definedName name="Excel_BuiltIn__FilterDatabase_1_1_1_1_1_1_1_1_3" localSheetId="2">#REF!</definedName>
    <definedName name="Excel_BuiltIn__FilterDatabase_1_1_1_1_1_1_1_1_3">#REF!</definedName>
    <definedName name="Excel_BuiltIn__FilterDatabase_1_1_1_1_1_1_1_1_3_1" localSheetId="1">#REF!</definedName>
    <definedName name="Excel_BuiltIn__FilterDatabase_1_1_1_1_1_1_1_1_3_1" localSheetId="2">#REF!</definedName>
    <definedName name="Excel_BuiltIn__FilterDatabase_1_1_1_1_1_1_1_1_3_1">#REF!</definedName>
    <definedName name="Excel_BuiltIn__FilterDatabase_1_1_1_1_1_1_1_1_3_1_1" localSheetId="1">#REF!</definedName>
    <definedName name="Excel_BuiltIn__FilterDatabase_1_1_1_1_1_1_1_1_3_1_1" localSheetId="2">#REF!</definedName>
    <definedName name="Excel_BuiltIn__FilterDatabase_1_1_1_1_1_1_1_1_3_1_1">#REF!</definedName>
    <definedName name="Excel_BuiltIn__FilterDatabase_1_1_1_1_1_1_1_1_4" localSheetId="1">#REF!</definedName>
    <definedName name="Excel_BuiltIn__FilterDatabase_1_1_1_1_1_1_1_1_4" localSheetId="2">#REF!</definedName>
    <definedName name="Excel_BuiltIn__FilterDatabase_1_1_1_1_1_1_1_1_4">#REF!</definedName>
    <definedName name="Excel_BuiltIn__FilterDatabase_1_1_1_1_1_1_1_1_4_1" localSheetId="1">#REF!</definedName>
    <definedName name="Excel_BuiltIn__FilterDatabase_1_1_1_1_1_1_1_1_4_1" localSheetId="2">#REF!</definedName>
    <definedName name="Excel_BuiltIn__FilterDatabase_1_1_1_1_1_1_1_1_4_1">#REF!</definedName>
    <definedName name="Excel_BuiltIn__FilterDatabase_1_1_1_1_1_1_1_1_5" localSheetId="1">#REF!</definedName>
    <definedName name="Excel_BuiltIn__FilterDatabase_1_1_1_1_1_1_1_1_5" localSheetId="2">#REF!</definedName>
    <definedName name="Excel_BuiltIn__FilterDatabase_1_1_1_1_1_1_1_1_5">#REF!</definedName>
    <definedName name="Excel_BuiltIn__FilterDatabase_1_1_1_1_1_1_1_1_5_1" localSheetId="1">#REF!</definedName>
    <definedName name="Excel_BuiltIn__FilterDatabase_1_1_1_1_1_1_1_1_5_1" localSheetId="2">#REF!</definedName>
    <definedName name="Excel_BuiltIn__FilterDatabase_1_1_1_1_1_1_1_1_5_1">#REF!</definedName>
    <definedName name="Excel_BuiltIn__FilterDatabase_1_1_1_1_1_1_1_1_6" localSheetId="1">#REF!</definedName>
    <definedName name="Excel_BuiltIn__FilterDatabase_1_1_1_1_1_1_1_1_6" localSheetId="2">#REF!</definedName>
    <definedName name="Excel_BuiltIn__FilterDatabase_1_1_1_1_1_1_1_1_6">#REF!</definedName>
    <definedName name="Excel_BuiltIn__FilterDatabase_1_1_1_1_1_1_1_1_6_1" localSheetId="1">#REF!</definedName>
    <definedName name="Excel_BuiltIn__FilterDatabase_1_1_1_1_1_1_1_1_6_1" localSheetId="2">#REF!</definedName>
    <definedName name="Excel_BuiltIn__FilterDatabase_1_1_1_1_1_1_1_1_6_1">#REF!</definedName>
    <definedName name="Excel_BuiltIn__FilterDatabase_1_1_1_1_1_1_1_1_7" localSheetId="1">#REF!</definedName>
    <definedName name="Excel_BuiltIn__FilterDatabase_1_1_1_1_1_1_1_1_7" localSheetId="2">#REF!</definedName>
    <definedName name="Excel_BuiltIn__FilterDatabase_1_1_1_1_1_1_1_1_7">#REF!</definedName>
    <definedName name="Excel_BuiltIn__FilterDatabase_1_1_1_1_1_1_1_1_7_1" localSheetId="1">#REF!</definedName>
    <definedName name="Excel_BuiltIn__FilterDatabase_1_1_1_1_1_1_1_1_7_1" localSheetId="2">#REF!</definedName>
    <definedName name="Excel_BuiltIn__FilterDatabase_1_1_1_1_1_1_1_1_7_1">#REF!</definedName>
    <definedName name="Excel_BuiltIn__FilterDatabase_1_1_1_1_1_1_1_2" localSheetId="1">#REF!</definedName>
    <definedName name="Excel_BuiltIn__FilterDatabase_1_1_1_1_1_1_1_2" localSheetId="2">#REF!</definedName>
    <definedName name="Excel_BuiltIn__FilterDatabase_1_1_1_1_1_1_1_2">#REF!</definedName>
    <definedName name="Excel_BuiltIn__FilterDatabase_1_1_1_1_1_1_1_2_1" localSheetId="1">#REF!</definedName>
    <definedName name="Excel_BuiltIn__FilterDatabase_1_1_1_1_1_1_1_2_1" localSheetId="2">#REF!</definedName>
    <definedName name="Excel_BuiltIn__FilterDatabase_1_1_1_1_1_1_1_2_1">#REF!</definedName>
    <definedName name="Excel_BuiltIn__FilterDatabase_1_1_1_1_1_1_1_2_1_1" localSheetId="1">#REF!</definedName>
    <definedName name="Excel_BuiltIn__FilterDatabase_1_1_1_1_1_1_1_2_1_1" localSheetId="2">#REF!</definedName>
    <definedName name="Excel_BuiltIn__FilterDatabase_1_1_1_1_1_1_1_2_1_1">#REF!</definedName>
    <definedName name="Excel_BuiltIn__FilterDatabase_1_1_1_1_1_1_1_3" localSheetId="1">#REF!</definedName>
    <definedName name="Excel_BuiltIn__FilterDatabase_1_1_1_1_1_1_1_3" localSheetId="2">#REF!</definedName>
    <definedName name="Excel_BuiltIn__FilterDatabase_1_1_1_1_1_1_1_3">#REF!</definedName>
    <definedName name="Excel_BuiltIn__FilterDatabase_1_1_1_1_1_1_1_3_1" localSheetId="1">#REF!</definedName>
    <definedName name="Excel_BuiltIn__FilterDatabase_1_1_1_1_1_1_1_3_1" localSheetId="2">#REF!</definedName>
    <definedName name="Excel_BuiltIn__FilterDatabase_1_1_1_1_1_1_1_3_1">#REF!</definedName>
    <definedName name="Excel_BuiltIn__FilterDatabase_1_1_1_1_1_1_1_3_1_1" localSheetId="1">#REF!</definedName>
    <definedName name="Excel_BuiltIn__FilterDatabase_1_1_1_1_1_1_1_3_1_1" localSheetId="2">#REF!</definedName>
    <definedName name="Excel_BuiltIn__FilterDatabase_1_1_1_1_1_1_1_3_1_1">#REF!</definedName>
    <definedName name="Excel_BuiltIn__FilterDatabase_1_1_1_1_1_1_1_4" localSheetId="1">#REF!</definedName>
    <definedName name="Excel_BuiltIn__FilterDatabase_1_1_1_1_1_1_1_4" localSheetId="2">#REF!</definedName>
    <definedName name="Excel_BuiltIn__FilterDatabase_1_1_1_1_1_1_1_4">#REF!</definedName>
    <definedName name="Excel_BuiltIn__FilterDatabase_1_1_1_1_1_1_1_4_1" localSheetId="1">#REF!</definedName>
    <definedName name="Excel_BuiltIn__FilterDatabase_1_1_1_1_1_1_1_4_1" localSheetId="2">#REF!</definedName>
    <definedName name="Excel_BuiltIn__FilterDatabase_1_1_1_1_1_1_1_4_1">#REF!</definedName>
    <definedName name="Excel_BuiltIn__FilterDatabase_1_1_1_1_1_1_1_5" localSheetId="1">#REF!</definedName>
    <definedName name="Excel_BuiltIn__FilterDatabase_1_1_1_1_1_1_1_5" localSheetId="2">#REF!</definedName>
    <definedName name="Excel_BuiltIn__FilterDatabase_1_1_1_1_1_1_1_5">#REF!</definedName>
    <definedName name="Excel_BuiltIn__FilterDatabase_1_1_1_1_1_1_1_5_1" localSheetId="1">#REF!</definedName>
    <definedName name="Excel_BuiltIn__FilterDatabase_1_1_1_1_1_1_1_5_1" localSheetId="2">#REF!</definedName>
    <definedName name="Excel_BuiltIn__FilterDatabase_1_1_1_1_1_1_1_5_1">#REF!</definedName>
    <definedName name="Excel_BuiltIn__FilterDatabase_1_1_1_1_1_1_1_6" localSheetId="1">#REF!</definedName>
    <definedName name="Excel_BuiltIn__FilterDatabase_1_1_1_1_1_1_1_6" localSheetId="2">#REF!</definedName>
    <definedName name="Excel_BuiltIn__FilterDatabase_1_1_1_1_1_1_1_6">#REF!</definedName>
    <definedName name="Excel_BuiltIn__FilterDatabase_1_1_1_1_1_1_1_6_1" localSheetId="1">#REF!</definedName>
    <definedName name="Excel_BuiltIn__FilterDatabase_1_1_1_1_1_1_1_6_1" localSheetId="2">#REF!</definedName>
    <definedName name="Excel_BuiltIn__FilterDatabase_1_1_1_1_1_1_1_6_1">#REF!</definedName>
    <definedName name="Excel_BuiltIn__FilterDatabase_1_1_1_1_1_1_1_7" localSheetId="1">#REF!</definedName>
    <definedName name="Excel_BuiltIn__FilterDatabase_1_1_1_1_1_1_1_7" localSheetId="2">#REF!</definedName>
    <definedName name="Excel_BuiltIn__FilterDatabase_1_1_1_1_1_1_1_7">#REF!</definedName>
    <definedName name="Excel_BuiltIn__FilterDatabase_1_1_1_1_1_1_1_7_1" localSheetId="1">#REF!</definedName>
    <definedName name="Excel_BuiltIn__FilterDatabase_1_1_1_1_1_1_1_7_1" localSheetId="2">#REF!</definedName>
    <definedName name="Excel_BuiltIn__FilterDatabase_1_1_1_1_1_1_1_7_1">#REF!</definedName>
    <definedName name="Excel_BuiltIn__FilterDatabase_1_1_1_1_1_1_2" localSheetId="1">#REF!</definedName>
    <definedName name="Excel_BuiltIn__FilterDatabase_1_1_1_1_1_1_2" localSheetId="2">#REF!</definedName>
    <definedName name="Excel_BuiltIn__FilterDatabase_1_1_1_1_1_1_2">#REF!</definedName>
    <definedName name="Excel_BuiltIn__FilterDatabase_1_1_1_1_1_1_2_1" localSheetId="1">#REF!</definedName>
    <definedName name="Excel_BuiltIn__FilterDatabase_1_1_1_1_1_1_2_1" localSheetId="2">#REF!</definedName>
    <definedName name="Excel_BuiltIn__FilterDatabase_1_1_1_1_1_1_2_1">#REF!</definedName>
    <definedName name="Excel_BuiltIn__FilterDatabase_1_1_1_1_1_1_2_1_1" localSheetId="1">#REF!</definedName>
    <definedName name="Excel_BuiltIn__FilterDatabase_1_1_1_1_1_1_2_1_1" localSheetId="2">#REF!</definedName>
    <definedName name="Excel_BuiltIn__FilterDatabase_1_1_1_1_1_1_2_1_1">#REF!</definedName>
    <definedName name="Excel_BuiltIn__FilterDatabase_1_1_1_1_1_1_3" localSheetId="1">#REF!</definedName>
    <definedName name="Excel_BuiltIn__FilterDatabase_1_1_1_1_1_1_3" localSheetId="2">#REF!</definedName>
    <definedName name="Excel_BuiltIn__FilterDatabase_1_1_1_1_1_1_3">#REF!</definedName>
    <definedName name="Excel_BuiltIn__FilterDatabase_1_1_1_1_1_1_3_1" localSheetId="1">#REF!</definedName>
    <definedName name="Excel_BuiltIn__FilterDatabase_1_1_1_1_1_1_3_1" localSheetId="2">#REF!</definedName>
    <definedName name="Excel_BuiltIn__FilterDatabase_1_1_1_1_1_1_3_1">#REF!</definedName>
    <definedName name="Excel_BuiltIn__FilterDatabase_1_1_1_1_1_1_3_1_1" localSheetId="1">#REF!</definedName>
    <definedName name="Excel_BuiltIn__FilterDatabase_1_1_1_1_1_1_3_1_1" localSheetId="2">#REF!</definedName>
    <definedName name="Excel_BuiltIn__FilterDatabase_1_1_1_1_1_1_3_1_1">#REF!</definedName>
    <definedName name="Excel_BuiltIn__FilterDatabase_1_1_1_1_1_1_4" localSheetId="1">#REF!</definedName>
    <definedName name="Excel_BuiltIn__FilterDatabase_1_1_1_1_1_1_4" localSheetId="2">#REF!</definedName>
    <definedName name="Excel_BuiltIn__FilterDatabase_1_1_1_1_1_1_4">#REF!</definedName>
    <definedName name="Excel_BuiltIn__FilterDatabase_1_1_1_1_1_1_4_1" localSheetId="1">#REF!</definedName>
    <definedName name="Excel_BuiltIn__FilterDatabase_1_1_1_1_1_1_4_1" localSheetId="2">#REF!</definedName>
    <definedName name="Excel_BuiltIn__FilterDatabase_1_1_1_1_1_1_4_1">#REF!</definedName>
    <definedName name="Excel_BuiltIn__FilterDatabase_1_1_1_1_1_1_5" localSheetId="1">#REF!</definedName>
    <definedName name="Excel_BuiltIn__FilterDatabase_1_1_1_1_1_1_5" localSheetId="2">#REF!</definedName>
    <definedName name="Excel_BuiltIn__FilterDatabase_1_1_1_1_1_1_5">#REF!</definedName>
    <definedName name="Excel_BuiltIn__FilterDatabase_1_1_1_1_1_1_5_1" localSheetId="1">#REF!</definedName>
    <definedName name="Excel_BuiltIn__FilterDatabase_1_1_1_1_1_1_5_1" localSheetId="2">#REF!</definedName>
    <definedName name="Excel_BuiltIn__FilterDatabase_1_1_1_1_1_1_5_1">#REF!</definedName>
    <definedName name="Excel_BuiltIn__FilterDatabase_1_1_1_1_1_1_6" localSheetId="1">#REF!</definedName>
    <definedName name="Excel_BuiltIn__FilterDatabase_1_1_1_1_1_1_6" localSheetId="2">#REF!</definedName>
    <definedName name="Excel_BuiltIn__FilterDatabase_1_1_1_1_1_1_6">#REF!</definedName>
    <definedName name="Excel_BuiltIn__FilterDatabase_1_1_1_1_1_1_6_1" localSheetId="1">#REF!</definedName>
    <definedName name="Excel_BuiltIn__FilterDatabase_1_1_1_1_1_1_6_1" localSheetId="2">#REF!</definedName>
    <definedName name="Excel_BuiltIn__FilterDatabase_1_1_1_1_1_1_6_1">#REF!</definedName>
    <definedName name="Excel_BuiltIn__FilterDatabase_1_1_1_1_1_1_7" localSheetId="1">#REF!</definedName>
    <definedName name="Excel_BuiltIn__FilterDatabase_1_1_1_1_1_1_7" localSheetId="2">#REF!</definedName>
    <definedName name="Excel_BuiltIn__FilterDatabase_1_1_1_1_1_1_7">#REF!</definedName>
    <definedName name="Excel_BuiltIn__FilterDatabase_1_1_1_1_1_1_7_1" localSheetId="1">#REF!</definedName>
    <definedName name="Excel_BuiltIn__FilterDatabase_1_1_1_1_1_1_7_1" localSheetId="2">#REF!</definedName>
    <definedName name="Excel_BuiltIn__FilterDatabase_1_1_1_1_1_1_7_1">#REF!</definedName>
    <definedName name="Excel_BuiltIn__FilterDatabase_1_1_1_1_1_2" localSheetId="1">#REF!</definedName>
    <definedName name="Excel_BuiltIn__FilterDatabase_1_1_1_1_1_2" localSheetId="2">#REF!</definedName>
    <definedName name="Excel_BuiltIn__FilterDatabase_1_1_1_1_1_2">#REF!</definedName>
    <definedName name="Excel_BuiltIn__FilterDatabase_1_1_1_1_1_2_1" localSheetId="1">#REF!</definedName>
    <definedName name="Excel_BuiltIn__FilterDatabase_1_1_1_1_1_2_1" localSheetId="2">#REF!</definedName>
    <definedName name="Excel_BuiltIn__FilterDatabase_1_1_1_1_1_2_1">#REF!</definedName>
    <definedName name="Excel_BuiltIn__FilterDatabase_1_1_1_1_1_2_1_1" localSheetId="1">#REF!</definedName>
    <definedName name="Excel_BuiltIn__FilterDatabase_1_1_1_1_1_2_1_1" localSheetId="2">#REF!</definedName>
    <definedName name="Excel_BuiltIn__FilterDatabase_1_1_1_1_1_2_1_1">#REF!</definedName>
    <definedName name="Excel_BuiltIn__FilterDatabase_1_1_1_1_1_3" localSheetId="1">#REF!</definedName>
    <definedName name="Excel_BuiltIn__FilterDatabase_1_1_1_1_1_3" localSheetId="2">#REF!</definedName>
    <definedName name="Excel_BuiltIn__FilterDatabase_1_1_1_1_1_3">#REF!</definedName>
    <definedName name="Excel_BuiltIn__FilterDatabase_1_1_1_1_1_3_1" localSheetId="1">#REF!</definedName>
    <definedName name="Excel_BuiltIn__FilterDatabase_1_1_1_1_1_3_1" localSheetId="2">#REF!</definedName>
    <definedName name="Excel_BuiltIn__FilterDatabase_1_1_1_1_1_3_1">#REF!</definedName>
    <definedName name="Excel_BuiltIn__FilterDatabase_1_1_1_1_1_3_1_1" localSheetId="1">#REF!</definedName>
    <definedName name="Excel_BuiltIn__FilterDatabase_1_1_1_1_1_3_1_1" localSheetId="2">#REF!</definedName>
    <definedName name="Excel_BuiltIn__FilterDatabase_1_1_1_1_1_3_1_1">#REF!</definedName>
    <definedName name="Excel_BuiltIn__FilterDatabase_1_1_1_1_1_4" localSheetId="1">#REF!</definedName>
    <definedName name="Excel_BuiltIn__FilterDatabase_1_1_1_1_1_4" localSheetId="2">#REF!</definedName>
    <definedName name="Excel_BuiltIn__FilterDatabase_1_1_1_1_1_4">#REF!</definedName>
    <definedName name="Excel_BuiltIn__FilterDatabase_1_1_1_1_1_4_1" localSheetId="1">#REF!</definedName>
    <definedName name="Excel_BuiltIn__FilterDatabase_1_1_1_1_1_4_1" localSheetId="2">#REF!</definedName>
    <definedName name="Excel_BuiltIn__FilterDatabase_1_1_1_1_1_4_1">#REF!</definedName>
    <definedName name="Excel_BuiltIn__FilterDatabase_1_1_1_1_1_5" localSheetId="1">#REF!</definedName>
    <definedName name="Excel_BuiltIn__FilterDatabase_1_1_1_1_1_5" localSheetId="2">#REF!</definedName>
    <definedName name="Excel_BuiltIn__FilterDatabase_1_1_1_1_1_5">#REF!</definedName>
    <definedName name="Excel_BuiltIn__FilterDatabase_1_1_1_1_1_5_1" localSheetId="1">#REF!</definedName>
    <definedName name="Excel_BuiltIn__FilterDatabase_1_1_1_1_1_5_1" localSheetId="2">#REF!</definedName>
    <definedName name="Excel_BuiltIn__FilterDatabase_1_1_1_1_1_5_1">#REF!</definedName>
    <definedName name="Excel_BuiltIn__FilterDatabase_1_1_1_1_1_6" localSheetId="1">#REF!</definedName>
    <definedName name="Excel_BuiltIn__FilterDatabase_1_1_1_1_1_6" localSheetId="2">#REF!</definedName>
    <definedName name="Excel_BuiltIn__FilterDatabase_1_1_1_1_1_6">#REF!</definedName>
    <definedName name="Excel_BuiltIn__FilterDatabase_1_1_1_1_1_6_1" localSheetId="1">#REF!</definedName>
    <definedName name="Excel_BuiltIn__FilterDatabase_1_1_1_1_1_6_1" localSheetId="2">#REF!</definedName>
    <definedName name="Excel_BuiltIn__FilterDatabase_1_1_1_1_1_6_1">#REF!</definedName>
    <definedName name="Excel_BuiltIn__FilterDatabase_1_1_1_1_1_7" localSheetId="1">#REF!</definedName>
    <definedName name="Excel_BuiltIn__FilterDatabase_1_1_1_1_1_7" localSheetId="2">#REF!</definedName>
    <definedName name="Excel_BuiltIn__FilterDatabase_1_1_1_1_1_7">#REF!</definedName>
    <definedName name="Excel_BuiltIn__FilterDatabase_1_1_1_1_1_7_1" localSheetId="1">#REF!</definedName>
    <definedName name="Excel_BuiltIn__FilterDatabase_1_1_1_1_1_7_1" localSheetId="2">#REF!</definedName>
    <definedName name="Excel_BuiltIn__FilterDatabase_1_1_1_1_1_7_1">#REF!</definedName>
    <definedName name="Excel_BuiltIn__FilterDatabase_1_1_1_1_2" localSheetId="1">#REF!</definedName>
    <definedName name="Excel_BuiltIn__FilterDatabase_1_1_1_1_2" localSheetId="2">#REF!</definedName>
    <definedName name="Excel_BuiltIn__FilterDatabase_1_1_1_1_2">#REF!</definedName>
    <definedName name="Excel_BuiltIn__FilterDatabase_1_1_1_1_2_1" localSheetId="1">#REF!</definedName>
    <definedName name="Excel_BuiltIn__FilterDatabase_1_1_1_1_2_1" localSheetId="2">#REF!</definedName>
    <definedName name="Excel_BuiltIn__FilterDatabase_1_1_1_1_2_1">#REF!</definedName>
    <definedName name="Excel_BuiltIn__FilterDatabase_1_1_1_1_3" localSheetId="1">#REF!</definedName>
    <definedName name="Excel_BuiltIn__FilterDatabase_1_1_1_1_3" localSheetId="2">#REF!</definedName>
    <definedName name="Excel_BuiltIn__FilterDatabase_1_1_1_1_3">#REF!</definedName>
    <definedName name="Excel_BuiltIn__FilterDatabase_1_1_1_1_3_1" localSheetId="1">#REF!</definedName>
    <definedName name="Excel_BuiltIn__FilterDatabase_1_1_1_1_3_1" localSheetId="2">#REF!</definedName>
    <definedName name="Excel_BuiltIn__FilterDatabase_1_1_1_1_3_1">#REF!</definedName>
    <definedName name="Excel_BuiltIn__FilterDatabase_1_1_1_1_4" localSheetId="1">#REF!</definedName>
    <definedName name="Excel_BuiltIn__FilterDatabase_1_1_1_1_4" localSheetId="2">#REF!</definedName>
    <definedName name="Excel_BuiltIn__FilterDatabase_1_1_1_1_4">#REF!</definedName>
    <definedName name="Excel_BuiltIn__FilterDatabase_1_1_1_1_4_1" localSheetId="1">#REF!</definedName>
    <definedName name="Excel_BuiltIn__FilterDatabase_1_1_1_1_4_1" localSheetId="2">#REF!</definedName>
    <definedName name="Excel_BuiltIn__FilterDatabase_1_1_1_1_4_1">#REF!</definedName>
    <definedName name="Excel_BuiltIn__FilterDatabase_1_1_1_1_5" localSheetId="1">#REF!</definedName>
    <definedName name="Excel_BuiltIn__FilterDatabase_1_1_1_1_5" localSheetId="2">#REF!</definedName>
    <definedName name="Excel_BuiltIn__FilterDatabase_1_1_1_1_5">#REF!</definedName>
    <definedName name="Excel_BuiltIn__FilterDatabase_1_1_1_1_5_1" localSheetId="1">#REF!</definedName>
    <definedName name="Excel_BuiltIn__FilterDatabase_1_1_1_1_5_1" localSheetId="2">#REF!</definedName>
    <definedName name="Excel_BuiltIn__FilterDatabase_1_1_1_1_5_1">#REF!</definedName>
    <definedName name="Excel_BuiltIn__FilterDatabase_1_1_1_1_6" localSheetId="1">#REF!</definedName>
    <definedName name="Excel_BuiltIn__FilterDatabase_1_1_1_1_6" localSheetId="2">#REF!</definedName>
    <definedName name="Excel_BuiltIn__FilterDatabase_1_1_1_1_6">#REF!</definedName>
    <definedName name="Excel_BuiltIn__FilterDatabase_1_1_1_1_6_1" localSheetId="1">#REF!</definedName>
    <definedName name="Excel_BuiltIn__FilterDatabase_1_1_1_1_6_1" localSheetId="2">#REF!</definedName>
    <definedName name="Excel_BuiltIn__FilterDatabase_1_1_1_1_6_1">#REF!</definedName>
    <definedName name="Excel_BuiltIn__FilterDatabase_1_1_1_1_7" localSheetId="1">#REF!</definedName>
    <definedName name="Excel_BuiltIn__FilterDatabase_1_1_1_1_7" localSheetId="2">#REF!</definedName>
    <definedName name="Excel_BuiltIn__FilterDatabase_1_1_1_1_7">#REF!</definedName>
    <definedName name="Excel_BuiltIn__FilterDatabase_1_1_1_1_7_1" localSheetId="1">#REF!</definedName>
    <definedName name="Excel_BuiltIn__FilterDatabase_1_1_1_1_7_1" localSheetId="2">#REF!</definedName>
    <definedName name="Excel_BuiltIn__FilterDatabase_1_1_1_1_7_1">#REF!</definedName>
    <definedName name="Excel_BuiltIn__FilterDatabase_1_1_1_2" localSheetId="1">#REF!</definedName>
    <definedName name="Excel_BuiltIn__FilterDatabase_1_1_1_2" localSheetId="2">#REF!</definedName>
    <definedName name="Excel_BuiltIn__FilterDatabase_1_1_1_2">#REF!</definedName>
    <definedName name="Excel_BuiltIn__FilterDatabase_1_1_1_2_1" localSheetId="1">#REF!</definedName>
    <definedName name="Excel_BuiltIn__FilterDatabase_1_1_1_2_1" localSheetId="2">#REF!</definedName>
    <definedName name="Excel_BuiltIn__FilterDatabase_1_1_1_2_1">#REF!</definedName>
    <definedName name="Excel_BuiltIn__FilterDatabase_1_1_1_3" localSheetId="1">#REF!</definedName>
    <definedName name="Excel_BuiltIn__FilterDatabase_1_1_1_3" localSheetId="2">#REF!</definedName>
    <definedName name="Excel_BuiltIn__FilterDatabase_1_1_1_3">#REF!</definedName>
    <definedName name="Excel_BuiltIn__FilterDatabase_1_1_1_3_1" localSheetId="1">#REF!</definedName>
    <definedName name="Excel_BuiltIn__FilterDatabase_1_1_1_3_1" localSheetId="2">#REF!</definedName>
    <definedName name="Excel_BuiltIn__FilterDatabase_1_1_1_3_1">#REF!</definedName>
    <definedName name="Excel_BuiltIn__FilterDatabase_1_1_1_4" localSheetId="1">#REF!</definedName>
    <definedName name="Excel_BuiltIn__FilterDatabase_1_1_1_4" localSheetId="2">#REF!</definedName>
    <definedName name="Excel_BuiltIn__FilterDatabase_1_1_1_4">#REF!</definedName>
    <definedName name="Excel_BuiltIn__FilterDatabase_1_1_1_4_1" localSheetId="1">#REF!</definedName>
    <definedName name="Excel_BuiltIn__FilterDatabase_1_1_1_4_1" localSheetId="2">#REF!</definedName>
    <definedName name="Excel_BuiltIn__FilterDatabase_1_1_1_4_1">#REF!</definedName>
    <definedName name="Excel_BuiltIn__FilterDatabase_1_1_1_5" localSheetId="1">#REF!</definedName>
    <definedName name="Excel_BuiltIn__FilterDatabase_1_1_1_5" localSheetId="2">#REF!</definedName>
    <definedName name="Excel_BuiltIn__FilterDatabase_1_1_1_5">#REF!</definedName>
    <definedName name="Excel_BuiltIn__FilterDatabase_1_1_1_5_1" localSheetId="1">#REF!</definedName>
    <definedName name="Excel_BuiltIn__FilterDatabase_1_1_1_5_1" localSheetId="2">#REF!</definedName>
    <definedName name="Excel_BuiltIn__FilterDatabase_1_1_1_5_1">#REF!</definedName>
    <definedName name="Excel_BuiltIn__FilterDatabase_1_1_1_6" localSheetId="1">#REF!</definedName>
    <definedName name="Excel_BuiltIn__FilterDatabase_1_1_1_6" localSheetId="2">#REF!</definedName>
    <definedName name="Excel_BuiltIn__FilterDatabase_1_1_1_6">#REF!</definedName>
    <definedName name="Excel_BuiltIn__FilterDatabase_1_1_1_6_1" localSheetId="1">#REF!</definedName>
    <definedName name="Excel_BuiltIn__FilterDatabase_1_1_1_6_1" localSheetId="2">#REF!</definedName>
    <definedName name="Excel_BuiltIn__FilterDatabase_1_1_1_6_1">#REF!</definedName>
    <definedName name="Excel_BuiltIn__FilterDatabase_1_1_1_7" localSheetId="1">#REF!</definedName>
    <definedName name="Excel_BuiltIn__FilterDatabase_1_1_1_7" localSheetId="2">#REF!</definedName>
    <definedName name="Excel_BuiltIn__FilterDatabase_1_1_1_7">#REF!</definedName>
    <definedName name="Excel_BuiltIn__FilterDatabase_1_1_1_7_1" localSheetId="1">#REF!</definedName>
    <definedName name="Excel_BuiltIn__FilterDatabase_1_1_1_7_1" localSheetId="2">#REF!</definedName>
    <definedName name="Excel_BuiltIn__FilterDatabase_1_1_1_7_1">#REF!</definedName>
    <definedName name="Excel_BuiltIn__FilterDatabase_1_1_2" localSheetId="1">#REF!</definedName>
    <definedName name="Excel_BuiltIn__FilterDatabase_1_1_2" localSheetId="2">#REF!</definedName>
    <definedName name="Excel_BuiltIn__FilterDatabase_1_1_2">#REF!</definedName>
    <definedName name="Excel_BuiltIn__FilterDatabase_1_1_2_1" localSheetId="1">#REF!</definedName>
    <definedName name="Excel_BuiltIn__FilterDatabase_1_1_2_1" localSheetId="2">#REF!</definedName>
    <definedName name="Excel_BuiltIn__FilterDatabase_1_1_2_1">#REF!</definedName>
    <definedName name="Excel_BuiltIn__FilterDatabase_1_1_2_1_1" localSheetId="1">#REF!</definedName>
    <definedName name="Excel_BuiltIn__FilterDatabase_1_1_2_1_1" localSheetId="2">#REF!</definedName>
    <definedName name="Excel_BuiltIn__FilterDatabase_1_1_2_1_1">#REF!</definedName>
    <definedName name="Excel_BuiltIn__FilterDatabase_1_1_2_1_1_1" localSheetId="1">#REF!</definedName>
    <definedName name="Excel_BuiltIn__FilterDatabase_1_1_2_1_1_1" localSheetId="2">#REF!</definedName>
    <definedName name="Excel_BuiltIn__FilterDatabase_1_1_2_1_1_1">#REF!</definedName>
    <definedName name="Excel_BuiltIn__FilterDatabase_1_1_2_2" localSheetId="1">#REF!</definedName>
    <definedName name="Excel_BuiltIn__FilterDatabase_1_1_2_2" localSheetId="2">#REF!</definedName>
    <definedName name="Excel_BuiltIn__FilterDatabase_1_1_2_2">#REF!</definedName>
    <definedName name="Excel_BuiltIn__FilterDatabase_1_1_2_2_1" localSheetId="1">#REF!</definedName>
    <definedName name="Excel_BuiltIn__FilterDatabase_1_1_2_2_1" localSheetId="2">#REF!</definedName>
    <definedName name="Excel_BuiltIn__FilterDatabase_1_1_2_2_1">#REF!</definedName>
    <definedName name="Excel_BuiltIn__FilterDatabase_1_1_2_3" localSheetId="1">#REF!</definedName>
    <definedName name="Excel_BuiltIn__FilterDatabase_1_1_2_3" localSheetId="2">#REF!</definedName>
    <definedName name="Excel_BuiltIn__FilterDatabase_1_1_2_3">#REF!</definedName>
    <definedName name="Excel_BuiltIn__FilterDatabase_1_1_2_3_1" localSheetId="1">#REF!</definedName>
    <definedName name="Excel_BuiltIn__FilterDatabase_1_1_2_3_1" localSheetId="2">#REF!</definedName>
    <definedName name="Excel_BuiltIn__FilterDatabase_1_1_2_3_1">#REF!</definedName>
    <definedName name="Excel_BuiltIn__FilterDatabase_1_1_2_4" localSheetId="1">#REF!</definedName>
    <definedName name="Excel_BuiltIn__FilterDatabase_1_1_2_4" localSheetId="2">#REF!</definedName>
    <definedName name="Excel_BuiltIn__FilterDatabase_1_1_2_4">#REF!</definedName>
    <definedName name="Excel_BuiltIn__FilterDatabase_1_1_2_4_1" localSheetId="1">#REF!</definedName>
    <definedName name="Excel_BuiltIn__FilterDatabase_1_1_2_4_1" localSheetId="2">#REF!</definedName>
    <definedName name="Excel_BuiltIn__FilterDatabase_1_1_2_4_1">#REF!</definedName>
    <definedName name="Excel_BuiltIn__FilterDatabase_1_1_2_5" localSheetId="1">#REF!</definedName>
    <definedName name="Excel_BuiltIn__FilterDatabase_1_1_2_5" localSheetId="2">#REF!</definedName>
    <definedName name="Excel_BuiltIn__FilterDatabase_1_1_2_5">#REF!</definedName>
    <definedName name="Excel_BuiltIn__FilterDatabase_1_1_2_5_1" localSheetId="1">#REF!</definedName>
    <definedName name="Excel_BuiltIn__FilterDatabase_1_1_2_5_1" localSheetId="2">#REF!</definedName>
    <definedName name="Excel_BuiltIn__FilterDatabase_1_1_2_5_1">#REF!</definedName>
    <definedName name="Excel_BuiltIn__FilterDatabase_1_1_2_6" localSheetId="1">#REF!</definedName>
    <definedName name="Excel_BuiltIn__FilterDatabase_1_1_2_6" localSheetId="2">#REF!</definedName>
    <definedName name="Excel_BuiltIn__FilterDatabase_1_1_2_6">#REF!</definedName>
    <definedName name="Excel_BuiltIn__FilterDatabase_1_1_2_6_1" localSheetId="1">#REF!</definedName>
    <definedName name="Excel_BuiltIn__FilterDatabase_1_1_2_6_1" localSheetId="2">#REF!</definedName>
    <definedName name="Excel_BuiltIn__FilterDatabase_1_1_2_6_1">#REF!</definedName>
    <definedName name="Excel_BuiltIn__FilterDatabase_1_1_2_7" localSheetId="1">#REF!</definedName>
    <definedName name="Excel_BuiltIn__FilterDatabase_1_1_2_7" localSheetId="2">#REF!</definedName>
    <definedName name="Excel_BuiltIn__FilterDatabase_1_1_2_7">#REF!</definedName>
    <definedName name="Excel_BuiltIn__FilterDatabase_1_1_2_7_1" localSheetId="1">#REF!</definedName>
    <definedName name="Excel_BuiltIn__FilterDatabase_1_1_2_7_1" localSheetId="2">#REF!</definedName>
    <definedName name="Excel_BuiltIn__FilterDatabase_1_1_2_7_1">#REF!</definedName>
    <definedName name="Excel_BuiltIn__FilterDatabase_3" localSheetId="1">'[1]Cuad. 4 Vehículos OIJ '!#REF!</definedName>
    <definedName name="Excel_BuiltIn__FilterDatabase_3" localSheetId="2">'[1]Cuad. 4 Vehículos OIJ '!#REF!</definedName>
    <definedName name="Excel_BuiltIn__FilterDatabase_3">#REF!</definedName>
    <definedName name="Excel_BuiltIn__FilterDatabase_3_1" localSheetId="1">'[1]Cuad. 4 Vehículos OIJ '!#REF!</definedName>
    <definedName name="Excel_BuiltIn__FilterDatabase_3_1" localSheetId="2">'[1]Cuad. 4 Vehículos OIJ '!#REF!</definedName>
    <definedName name="Excel_BuiltIn__FilterDatabase_3_1">#REF!</definedName>
    <definedName name="Excel_BuiltIn__FilterDatabase_3_1_1" localSheetId="1">#REF!</definedName>
    <definedName name="Excel_BuiltIn__FilterDatabase_3_1_1" localSheetId="2">#REF!</definedName>
    <definedName name="Excel_BuiltIn__FilterDatabase_3_1_1">#REF!</definedName>
    <definedName name="Excel_BuiltIn__FilterDatabase_3_2" localSheetId="1">#REF!</definedName>
    <definedName name="Excel_BuiltIn__FilterDatabase_3_2" localSheetId="2">#REF!</definedName>
    <definedName name="Excel_BuiltIn__FilterDatabase_3_2">#REF!</definedName>
    <definedName name="Excel_BuiltIn__FilterDatabase_3_3">#REF!</definedName>
    <definedName name="Excel_BuiltIn__FilterDatabase_3_4" localSheetId="1">#REF!</definedName>
    <definedName name="Excel_BuiltIn__FilterDatabase_3_4" localSheetId="2">#REF!</definedName>
    <definedName name="Excel_BuiltIn__FilterDatabase_3_4">#REF!</definedName>
    <definedName name="Excel_BuiltIn__FilterDatabase_3_5" localSheetId="1">#REF!</definedName>
    <definedName name="Excel_BuiltIn__FilterDatabase_3_5" localSheetId="2">#REF!</definedName>
    <definedName name="Excel_BuiltIn__FilterDatabase_3_5">#REF!</definedName>
    <definedName name="Excel_BuiltIn_Print_Area_4" localSheetId="1">'[1]Cuad. 4 Vehículos OIJ '!#REF!</definedName>
    <definedName name="Excel_BuiltIn_Print_Area_4" localSheetId="2">'[1]Cuad. 4 Vehículos OIJ '!#REF!</definedName>
    <definedName name="Excel_BuiltIn_Print_Area_4">#REF!</definedName>
    <definedName name="Excel_BuiltIn_Print_Area_4_1" localSheetId="1">'[1]Cuad. 4 Vehículos OIJ '!#REF!</definedName>
    <definedName name="Excel_BuiltIn_Print_Area_4_1" localSheetId="2">'[1]Cuad. 4 Vehículos OIJ '!#REF!</definedName>
    <definedName name="Excel_BuiltIn_Print_Area_4_1">#REF!</definedName>
    <definedName name="Excel_BuiltIn_Print_Titles_1" localSheetId="1">'[1]Cuad. 4 Vehículos OIJ '!#REF!</definedName>
    <definedName name="Excel_BuiltIn_Print_Titles_1" localSheetId="2">'[1]Cuad. 4 Vehículos OIJ '!#REF!</definedName>
    <definedName name="Excel_BuiltIn_Print_Titles_1">#REF!</definedName>
    <definedName name="Excel_BuiltIn_Print_Titles_1_1" localSheetId="1">'[1]Cuad. 4 Vehículos OIJ '!#REF!</definedName>
    <definedName name="Excel_BuiltIn_Print_Titles_1_1" localSheetId="2">'[1]Cuad. 4 Vehículos OIJ '!#REF!</definedName>
    <definedName name="Excel_BuiltIn_Print_Titles_1_1">#REF!</definedName>
    <definedName name="Excel_BuiltIn_Print_Titles_1_1_1" localSheetId="1">'[1]Cuad. 4 Vehículos OIJ '!#REF!</definedName>
    <definedName name="Excel_BuiltIn_Print_Titles_1_1_1" localSheetId="2">'[1]Cuad. 4 Vehículos OIJ '!#REF!</definedName>
    <definedName name="Excel_BuiltIn_Print_Titles_1_1_1">#REF!</definedName>
    <definedName name="Excel_BuiltIn_Print_Titles_1_1_1_1">#REF!</definedName>
    <definedName name="Excel_BuiltIn_Print_Titles_1_1_1_1_1" localSheetId="1">'[1]Cuad. 4 Vehículos OIJ '!#REF!</definedName>
    <definedName name="Excel_BuiltIn_Print_Titles_1_1_1_1_1" localSheetId="2">'[1]Cuad. 4 Vehículos OIJ '!#REF!</definedName>
    <definedName name="Excel_BuiltIn_Print_Titles_1_1_1_1_1">#REF!</definedName>
    <definedName name="Excel_BuiltIn_Print_Titles_1_1_1_2">#REF!</definedName>
    <definedName name="Excel_BuiltIn_Print_Titles_1_1_2" localSheetId="1">#REF!</definedName>
    <definedName name="Excel_BuiltIn_Print_Titles_1_1_2" localSheetId="2">#REF!</definedName>
    <definedName name="Excel_BuiltIn_Print_Titles_1_1_2">#REF!</definedName>
    <definedName name="Excel_BuiltIn_Print_Titles_1_1_3">#REF!</definedName>
    <definedName name="Excel_BuiltIn_Print_Titles_1_1_4" localSheetId="1">#REF!</definedName>
    <definedName name="Excel_BuiltIn_Print_Titles_1_1_4" localSheetId="2">#REF!</definedName>
    <definedName name="Excel_BuiltIn_Print_Titles_1_1_4">#REF!</definedName>
    <definedName name="Excel_BuiltIn_Print_Titles_1_1_5" localSheetId="1">#REF!</definedName>
    <definedName name="Excel_BuiltIn_Print_Titles_1_1_5" localSheetId="2">#REF!</definedName>
    <definedName name="Excel_BuiltIn_Print_Titles_1_1_5">#REF!</definedName>
    <definedName name="Excel_BuiltIn_Print_Titles_1_2" localSheetId="1">#REF!</definedName>
    <definedName name="Excel_BuiltIn_Print_Titles_1_2" localSheetId="2">#REF!</definedName>
    <definedName name="Excel_BuiltIn_Print_Titles_1_2">#REF!</definedName>
    <definedName name="Excel_BuiltIn_Print_Titles_1_3">#REF!</definedName>
    <definedName name="Excel_BuiltIn_Print_Titles_1_4" localSheetId="1">#REF!</definedName>
    <definedName name="Excel_BuiltIn_Print_Titles_1_4" localSheetId="2">#REF!</definedName>
    <definedName name="Excel_BuiltIn_Print_Titles_1_4">#REF!</definedName>
    <definedName name="Excel_BuiltIn_Print_Titles_1_5" localSheetId="1">#REF!</definedName>
    <definedName name="Excel_BuiltIn_Print_Titles_1_5" localSheetId="2">#REF!</definedName>
    <definedName name="Excel_BuiltIn_Print_Titles_1_5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4_1" localSheetId="1">'[1]Cuad. 4 Vehículos OIJ '!#REF!</definedName>
    <definedName name="Excel_BuiltIn_Print_Titles_4_1" localSheetId="2">'[1]Cuad. 4 Vehículos OIJ '!#REF!</definedName>
    <definedName name="Excel_BuiltIn_Print_Titles_4_1">#REF!</definedName>
    <definedName name="Excel_BuiltIn_Print_Titles_4_1_1" localSheetId="1">#REF!</definedName>
    <definedName name="Excel_BuiltIn_Print_Titles_4_1_1" localSheetId="2">#REF!</definedName>
    <definedName name="Excel_BuiltIn_Print_Titles_4_1_1">#REF!</definedName>
    <definedName name="Excel_BuiltIn_Print_Titles_4_1_1_1" localSheetId="1">#REF!</definedName>
    <definedName name="Excel_BuiltIn_Print_Titles_4_1_1_1" localSheetId="2">#REF!</definedName>
    <definedName name="Excel_BuiltIn_Print_Titles_4_1_1_1">#REF!</definedName>
    <definedName name="Excel_BuiltIn_Print_Titles_4_2" localSheetId="1">'[1]Cuad. 4 Vehículos OIJ '!#REF!</definedName>
    <definedName name="Excel_BuiltIn_Print_Titles_4_2" localSheetId="2">'[1]Cuad. 4 Vehículos OIJ '!#REF!</definedName>
    <definedName name="Excel_BuiltIn_Print_Titles_4_2">#REF!</definedName>
    <definedName name="Excel_BuiltIn_Print_Titles_4_2_1">#REF!</definedName>
    <definedName name="Excel_BuiltIn_Print_Titles_4_3">#REF!</definedName>
    <definedName name="Excel_BuiltIn_Print_Titles_4_4" localSheetId="1">#REF!</definedName>
    <definedName name="Excel_BuiltIn_Print_Titles_4_4" localSheetId="2">#REF!</definedName>
    <definedName name="Excel_BuiltIn_Print_Titles_4_4">#REF!</definedName>
    <definedName name="Excel_BuiltIn_Print_Titles_4_5" localSheetId="1">#REF!</definedName>
    <definedName name="Excel_BuiltIn_Print_Titles_4_5" localSheetId="2">#REF!</definedName>
    <definedName name="Excel_BuiltIn_Print_Titles_4_5">#REF!</definedName>
    <definedName name="Hola" localSheetId="1">#REF!</definedName>
    <definedName name="Hola" localSheetId="2">#REF!</definedName>
    <definedName name="Hola">#REF!</definedName>
    <definedName name="Hola_1" localSheetId="1">#REF!</definedName>
    <definedName name="Hola_1" localSheetId="2">#REF!</definedName>
    <definedName name="Hola_1">#REF!</definedName>
    <definedName name="Hola_1_1" localSheetId="1">#REF!</definedName>
    <definedName name="Hola_1_1" localSheetId="2">#REF!</definedName>
    <definedName name="Hola_1_1">#REF!</definedName>
    <definedName name="Hola_1_1_1" localSheetId="1">#REF!</definedName>
    <definedName name="Hola_1_1_1" localSheetId="2">#REF!</definedName>
    <definedName name="Hola_1_1_1">#REF!</definedName>
    <definedName name="Hola_2" localSheetId="1">#REF!</definedName>
    <definedName name="Hola_2" localSheetId="2">#REF!</definedName>
    <definedName name="Hola_2">#REF!</definedName>
    <definedName name="Hola_2_1" localSheetId="1">#REF!</definedName>
    <definedName name="Hola_2_1" localSheetId="2">#REF!</definedName>
    <definedName name="Hola_2_1">#REF!</definedName>
    <definedName name="Hola_3" localSheetId="1">#REF!</definedName>
    <definedName name="Hola_3" localSheetId="2">#REF!</definedName>
    <definedName name="Hola_3">#REF!</definedName>
    <definedName name="Hola_3_1" localSheetId="1">#REF!</definedName>
    <definedName name="Hola_3_1" localSheetId="2">#REF!</definedName>
    <definedName name="Hola_3_1">#REF!</definedName>
    <definedName name="s" localSheetId="1">#REF!</definedName>
    <definedName name="s" localSheetId="2">#REF!</definedName>
    <definedName name="s">#REF!</definedName>
    <definedName name="s_1" localSheetId="1">#REF!</definedName>
    <definedName name="s_1" localSheetId="2">#REF!</definedName>
    <definedName name="s_1">#REF!</definedName>
    <definedName name="s_1_1" localSheetId="1">#REF!</definedName>
    <definedName name="s_1_1" localSheetId="2">#REF!</definedName>
    <definedName name="s_1_1">#REF!</definedName>
    <definedName name="s_1_1_1" localSheetId="1">#REF!</definedName>
    <definedName name="s_1_1_1" localSheetId="2">#REF!</definedName>
    <definedName name="s_1_1_1">#REF!</definedName>
    <definedName name="s_2" localSheetId="1">#REF!</definedName>
    <definedName name="s_2" localSheetId="2">#REF!</definedName>
    <definedName name="s_2">#REF!</definedName>
    <definedName name="s_2_1" localSheetId="1">#REF!</definedName>
    <definedName name="s_2_1" localSheetId="2">#REF!</definedName>
    <definedName name="s_2_1">#REF!</definedName>
    <definedName name="s_3" localSheetId="1">#REF!</definedName>
    <definedName name="s_3" localSheetId="2">#REF!</definedName>
    <definedName name="s_3">#REF!</definedName>
    <definedName name="s_3_1" localSheetId="1">#REF!</definedName>
    <definedName name="s_3_1" localSheetId="2">#REF!</definedName>
    <definedName name="s_3_1">#REF!</definedName>
    <definedName name="ss" localSheetId="1">'[1]Cuad. 4 Vehículos OIJ '!#REF!</definedName>
    <definedName name="ss" localSheetId="2">'[1]Cuad. 4 Vehículos OIJ '!#REF!</definedName>
    <definedName name="ss">#REF!</definedName>
    <definedName name="ss_1" localSheetId="1">'[1]Cuad. 4 Vehículos OIJ '!#REF!</definedName>
    <definedName name="ss_1" localSheetId="2">'[1]Cuad. 4 Vehículos OIJ '!#REF!</definedName>
    <definedName name="ss_1">#REF!</definedName>
    <definedName name="sss" localSheetId="1">'[1]Cuad. 4 Vehículos OIJ '!#REF!</definedName>
    <definedName name="sss" localSheetId="2">'[1]Cuad. 4 Vehículos OIJ '!#REF!</definedName>
    <definedName name="sss">#REF!</definedName>
    <definedName name="sss_1" localSheetId="1">'[1]Cuad. 4 Vehículos OIJ '!#REF!</definedName>
    <definedName name="sss_1" localSheetId="2">'[1]Cuad. 4 Vehículos OIJ '!#REF!</definedName>
    <definedName name="sss_1">#REF!</definedName>
    <definedName name="ssss" localSheetId="1">#REF!</definedName>
    <definedName name="ssss" localSheetId="2">#REF!</definedName>
    <definedName name="ssss">#REF!</definedName>
    <definedName name="ssss_1" localSheetId="1">#REF!</definedName>
    <definedName name="ssss_1" localSheetId="2">#REF!</definedName>
    <definedName name="ssss_1">#REF!</definedName>
    <definedName name="VE" localSheetId="1">#REF!</definedName>
    <definedName name="VE" localSheetId="2">#REF!</definedName>
    <definedName name="VE">#REF!</definedName>
    <definedName name="VE_1" localSheetId="1">#REF!</definedName>
    <definedName name="VE_1" localSheetId="2">#REF!</definedName>
    <definedName name="VE_1">#REF!</definedName>
    <definedName name="VE_1_1" localSheetId="1">#REF!</definedName>
    <definedName name="VE_1_1" localSheetId="2">#REF!</definedName>
    <definedName name="VE_1_1">#REF!</definedName>
    <definedName name="VE_1_1_1" localSheetId="1">#REF!</definedName>
    <definedName name="VE_1_1_1" localSheetId="2">#REF!</definedName>
    <definedName name="VE_1_1_1">#REF!</definedName>
    <definedName name="Veh" localSheetId="1">#REF!</definedName>
    <definedName name="Veh" localSheetId="2">#REF!</definedName>
    <definedName name="Veh">#REF!</definedName>
    <definedName name="Veh_1" localSheetId="1">#REF!</definedName>
    <definedName name="Veh_1" localSheetId="2">#REF!</definedName>
    <definedName name="Veh_1">#REF!</definedName>
    <definedName name="Veh_1_1" localSheetId="1">#REF!</definedName>
    <definedName name="Veh_1_1" localSheetId="2">#REF!</definedName>
    <definedName name="Veh_1_1">#REF!</definedName>
    <definedName name="Veh_1_1_1" localSheetId="1">#REF!</definedName>
    <definedName name="Veh_1_1_1" localSheetId="2">#REF!</definedName>
    <definedName name="Veh_1_1_1">#REF!</definedName>
    <definedName name="Veh_2" localSheetId="1">#REF!</definedName>
    <definedName name="Veh_2" localSheetId="2">#REF!</definedName>
    <definedName name="Veh_2">#REF!</definedName>
    <definedName name="Veh_2_1" localSheetId="1">#REF!</definedName>
    <definedName name="Veh_2_1" localSheetId="2">#REF!</definedName>
    <definedName name="Veh_2_1">#REF!</definedName>
    <definedName name="Veh_3" localSheetId="1">#REF!</definedName>
    <definedName name="Veh_3" localSheetId="2">#REF!</definedName>
    <definedName name="Veh_3">#REF!</definedName>
    <definedName name="Veh_3_1" localSheetId="1">#REF!</definedName>
    <definedName name="Veh_3_1" localSheetId="2">#REF!</definedName>
    <definedName name="Veh_3_1">#REF!</definedName>
    <definedName name="Vehh" localSheetId="1">#REF!</definedName>
    <definedName name="Vehh" localSheetId="2">#REF!</definedName>
    <definedName name="Vehh">#REF!</definedName>
    <definedName name="Vehh_1" localSheetId="1">#REF!</definedName>
    <definedName name="Vehh_1" localSheetId="2">#REF!</definedName>
    <definedName name="Vehh_1">#REF!</definedName>
    <definedName name="Vehh_1_1" localSheetId="1">#REF!</definedName>
    <definedName name="Vehh_1_1" localSheetId="2">#REF!</definedName>
    <definedName name="Vehh_1_1">#REF!</definedName>
    <definedName name="Vehh_1_1_1" localSheetId="1">#REF!</definedName>
    <definedName name="Vehh_1_1_1" localSheetId="2">#REF!</definedName>
    <definedName name="Vehh_1_1_1">#REF!</definedName>
    <definedName name="Vehh_2" localSheetId="1">#REF!</definedName>
    <definedName name="Vehh_2" localSheetId="2">#REF!</definedName>
    <definedName name="Vehh_2">#REF!</definedName>
    <definedName name="Vehh_2_1" localSheetId="1">#REF!</definedName>
    <definedName name="Vehh_2_1" localSheetId="2">#REF!</definedName>
    <definedName name="Vehh_2_1">#REF!</definedName>
    <definedName name="Vehh_3" localSheetId="1">#REF!</definedName>
    <definedName name="Vehh_3" localSheetId="2">#REF!</definedName>
    <definedName name="Vehh_3">#REF!</definedName>
    <definedName name="Vehh_3_1" localSheetId="1">#REF!</definedName>
    <definedName name="Vehh_3_1" localSheetId="2">#REF!</definedName>
    <definedName name="Vehh_3_1">#REF!</definedName>
    <definedName name="VVVVVVVVVV" localSheetId="1">#REF!</definedName>
    <definedName name="VVVVVVVVVV" localSheetId="2">#REF!</definedName>
    <definedName name="VVVVVVVVVV">#REF!</definedName>
    <definedName name="VVVVVVVVVV_1" localSheetId="1">#REF!</definedName>
    <definedName name="VVVVVVVVVV_1" localSheetId="2">#REF!</definedName>
    <definedName name="VVVVVVVVVV_1">#REF!</definedName>
    <definedName name="VVVVVVVVVV_1_1" localSheetId="1">#REF!</definedName>
    <definedName name="VVVVVVVVVV_1_1" localSheetId="2">#REF!</definedName>
    <definedName name="VVVVVVVVVV_1_1">#REF!</definedName>
    <definedName name="VVVVVVVVVV_1_1_1" localSheetId="1">#REF!</definedName>
    <definedName name="VVVVVVVVVV_1_1_1" localSheetId="2">#REF!</definedName>
    <definedName name="VVVVVVVVVV_1_1_1">#REF!</definedName>
    <definedName name="VVVVVVVVVV_2" localSheetId="1">#REF!</definedName>
    <definedName name="VVVVVVVVVV_2" localSheetId="2">#REF!</definedName>
    <definedName name="VVVVVVVVVV_2">#REF!</definedName>
    <definedName name="VVVVVVVVVV_2_1" localSheetId="1">#REF!</definedName>
    <definedName name="VVVVVVVVVV_2_1" localSheetId="2">#REF!</definedName>
    <definedName name="VVVVVVVVVV_2_1">#REF!</definedName>
    <definedName name="VVVVVVVVVV_3" localSheetId="1">#REF!</definedName>
    <definedName name="VVVVVVVVVV_3" localSheetId="2">#REF!</definedName>
    <definedName name="VVVVVVVVVV_3">#REF!</definedName>
    <definedName name="VVVVVVVVVV_3_1" localSheetId="1">#REF!</definedName>
    <definedName name="VVVVVVVVVV_3_1" localSheetId="2">#REF!</definedName>
    <definedName name="VVVVVVVVVV_3_1">#REF!</definedName>
  </definedNames>
  <calcPr calcId="171027"/>
</workbook>
</file>

<file path=xl/calcChain.xml><?xml version="1.0" encoding="utf-8"?>
<calcChain xmlns="http://schemas.openxmlformats.org/spreadsheetml/2006/main">
  <c r="G16" i="11" l="1"/>
  <c r="N17" i="10"/>
  <c r="N18" i="10"/>
  <c r="N19" i="10"/>
  <c r="N20" i="10"/>
  <c r="N21" i="10"/>
  <c r="N22" i="10"/>
  <c r="N23" i="10"/>
  <c r="N24" i="10"/>
  <c r="N25" i="10"/>
  <c r="N26" i="10"/>
  <c r="N8" i="10"/>
  <c r="N9" i="10"/>
  <c r="N10" i="10"/>
  <c r="N11" i="10"/>
  <c r="N12" i="10"/>
  <c r="N13" i="10"/>
  <c r="N14" i="10"/>
  <c r="N15" i="10"/>
  <c r="N7" i="10"/>
  <c r="E75" i="6"/>
  <c r="H16" i="10"/>
  <c r="G16" i="10"/>
  <c r="E100" i="6"/>
  <c r="G6" i="10"/>
  <c r="C6" i="10"/>
  <c r="M8" i="10"/>
  <c r="M9" i="10"/>
  <c r="M10" i="10"/>
  <c r="M11" i="10"/>
  <c r="M12" i="10"/>
  <c r="M13" i="10"/>
  <c r="M14" i="10"/>
  <c r="M15" i="10"/>
  <c r="M7" i="10"/>
  <c r="D187" i="2"/>
  <c r="D173" i="2"/>
  <c r="D118" i="2"/>
  <c r="D93" i="2"/>
  <c r="D83" i="2"/>
  <c r="E5" i="5"/>
  <c r="G7" i="5"/>
  <c r="I7" i="5" s="1"/>
  <c r="I5" i="5" s="1"/>
  <c r="E8" i="5"/>
  <c r="E4" i="5" s="1"/>
  <c r="G9" i="5"/>
  <c r="I9" i="5" s="1"/>
  <c r="G10" i="5"/>
  <c r="I10" i="5" s="1"/>
  <c r="G11" i="5"/>
  <c r="I11" i="5" s="1"/>
  <c r="E13" i="5"/>
  <c r="E12" i="5" s="1"/>
  <c r="G14" i="5"/>
  <c r="I14" i="5" s="1"/>
  <c r="I13" i="5" s="1"/>
  <c r="I12" i="5" s="1"/>
  <c r="E16" i="5"/>
  <c r="E15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G41" i="5"/>
  <c r="I41" i="5" s="1"/>
  <c r="G42" i="5"/>
  <c r="I42" i="5" s="1"/>
  <c r="G43" i="5"/>
  <c r="I43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G53" i="5"/>
  <c r="I53" i="5" s="1"/>
  <c r="G54" i="5"/>
  <c r="I54" i="5" s="1"/>
  <c r="G55" i="5"/>
  <c r="I55" i="5" s="1"/>
  <c r="G56" i="5"/>
  <c r="I56" i="5"/>
  <c r="G57" i="5"/>
  <c r="I57" i="5" s="1"/>
  <c r="G58" i="5"/>
  <c r="I58" i="5"/>
  <c r="G59" i="5"/>
  <c r="I59" i="5" s="1"/>
  <c r="G60" i="5"/>
  <c r="I60" i="5" s="1"/>
  <c r="G61" i="5"/>
  <c r="I61" i="5" s="1"/>
  <c r="G62" i="5"/>
  <c r="I62" i="5" s="1"/>
  <c r="G63" i="5"/>
  <c r="I63" i="5" s="1"/>
  <c r="G64" i="5"/>
  <c r="I64" i="5"/>
  <c r="G65" i="5"/>
  <c r="I65" i="5" s="1"/>
  <c r="G66" i="5"/>
  <c r="I66" i="5"/>
  <c r="G67" i="5"/>
  <c r="I67" i="5" s="1"/>
  <c r="G68" i="5"/>
  <c r="I68" i="5"/>
  <c r="G69" i="5"/>
  <c r="I69" i="5" s="1"/>
  <c r="G70" i="5"/>
  <c r="I70" i="5" s="1"/>
  <c r="E71" i="5"/>
  <c r="G72" i="5"/>
  <c r="I72" i="5"/>
  <c r="I71" i="5" s="1"/>
  <c r="E6" i="6"/>
  <c r="J7" i="6"/>
  <c r="L7" i="6" s="1"/>
  <c r="L6" i="6" s="1"/>
  <c r="E8" i="6"/>
  <c r="J9" i="6"/>
  <c r="L9" i="6" s="1"/>
  <c r="L8" i="6" s="1"/>
  <c r="E10" i="6"/>
  <c r="J11" i="6"/>
  <c r="L11" i="6" s="1"/>
  <c r="L10" i="6" s="1"/>
  <c r="E12" i="6"/>
  <c r="J13" i="6"/>
  <c r="L13" i="6" s="1"/>
  <c r="L12" i="6" s="1"/>
  <c r="E14" i="6"/>
  <c r="J15" i="6"/>
  <c r="L15" i="6" s="1"/>
  <c r="L14" i="6" s="1"/>
  <c r="E16" i="6"/>
  <c r="J17" i="6"/>
  <c r="L17" i="6" s="1"/>
  <c r="L16" i="6" s="1"/>
  <c r="E18" i="6"/>
  <c r="J19" i="6"/>
  <c r="L19" i="6" s="1"/>
  <c r="J20" i="6"/>
  <c r="L20" i="6" s="1"/>
  <c r="J21" i="6"/>
  <c r="L21" i="6" s="1"/>
  <c r="J22" i="6"/>
  <c r="L22" i="6" s="1"/>
  <c r="E23" i="6"/>
  <c r="J24" i="6"/>
  <c r="L24" i="6" s="1"/>
  <c r="J25" i="6"/>
  <c r="L25" i="6" s="1"/>
  <c r="J26" i="6"/>
  <c r="L26" i="6" s="1"/>
  <c r="J27" i="6"/>
  <c r="L27" i="6" s="1"/>
  <c r="J28" i="6"/>
  <c r="L28" i="6" s="1"/>
  <c r="E29" i="6"/>
  <c r="J30" i="6"/>
  <c r="L30" i="6" s="1"/>
  <c r="J31" i="6"/>
  <c r="L31" i="6" s="1"/>
  <c r="E32" i="6"/>
  <c r="J33" i="6"/>
  <c r="L33" i="6" s="1"/>
  <c r="J34" i="6"/>
  <c r="L34" i="6" s="1"/>
  <c r="J35" i="6"/>
  <c r="L35" i="6" s="1"/>
  <c r="E36" i="6"/>
  <c r="J37" i="6"/>
  <c r="L37" i="6" s="1"/>
  <c r="J38" i="6"/>
  <c r="L38" i="6" s="1"/>
  <c r="J39" i="6"/>
  <c r="L39" i="6" s="1"/>
  <c r="J40" i="6"/>
  <c r="L40" i="6" s="1"/>
  <c r="J41" i="6"/>
  <c r="L41" i="6" s="1"/>
  <c r="J42" i="6"/>
  <c r="L42" i="6" s="1"/>
  <c r="J43" i="6"/>
  <c r="L43" i="6" s="1"/>
  <c r="J44" i="6"/>
  <c r="L44" i="6" s="1"/>
  <c r="J45" i="6"/>
  <c r="L45" i="6" s="1"/>
  <c r="J46" i="6"/>
  <c r="L46" i="6" s="1"/>
  <c r="J47" i="6"/>
  <c r="L47" i="6" s="1"/>
  <c r="J48" i="6"/>
  <c r="L48" i="6" s="1"/>
  <c r="J49" i="6"/>
  <c r="L49" i="6" s="1"/>
  <c r="J50" i="6"/>
  <c r="L50" i="6" s="1"/>
  <c r="J51" i="6"/>
  <c r="L51" i="6" s="1"/>
  <c r="J52" i="6"/>
  <c r="L52" i="6" s="1"/>
  <c r="E54" i="6"/>
  <c r="E53" i="6" s="1"/>
  <c r="J55" i="6"/>
  <c r="L55" i="6" s="1"/>
  <c r="J56" i="6"/>
  <c r="L56" i="6" s="1"/>
  <c r="J57" i="6"/>
  <c r="L57" i="6" s="1"/>
  <c r="J58" i="6"/>
  <c r="L58" i="6" s="1"/>
  <c r="J59" i="6"/>
  <c r="L59" i="6" s="1"/>
  <c r="J60" i="6"/>
  <c r="L60" i="6" s="1"/>
  <c r="J61" i="6"/>
  <c r="L61" i="6" s="1"/>
  <c r="J62" i="6"/>
  <c r="L62" i="6" s="1"/>
  <c r="J63" i="6"/>
  <c r="L63" i="6" s="1"/>
  <c r="E65" i="6"/>
  <c r="J66" i="6"/>
  <c r="L66" i="6" s="1"/>
  <c r="J67" i="6"/>
  <c r="L67" i="6" s="1"/>
  <c r="J68" i="6"/>
  <c r="L68" i="6" s="1"/>
  <c r="J69" i="6"/>
  <c r="L69" i="6" s="1"/>
  <c r="J70" i="6"/>
  <c r="L70" i="6" s="1"/>
  <c r="J71" i="6"/>
  <c r="L71" i="6" s="1"/>
  <c r="J72" i="6"/>
  <c r="L72" i="6" s="1"/>
  <c r="J73" i="6"/>
  <c r="L73" i="6" s="1"/>
  <c r="J74" i="6"/>
  <c r="L74" i="6" s="1"/>
  <c r="J76" i="6"/>
  <c r="J77" i="6"/>
  <c r="L77" i="6" s="1"/>
  <c r="J78" i="6"/>
  <c r="L78" i="6" s="1"/>
  <c r="J79" i="6"/>
  <c r="L79" i="6" s="1"/>
  <c r="J80" i="6"/>
  <c r="L80" i="6" s="1"/>
  <c r="J81" i="6"/>
  <c r="L81" i="6" s="1"/>
  <c r="J82" i="6"/>
  <c r="L82" i="6" s="1"/>
  <c r="J83" i="6"/>
  <c r="L83" i="6" s="1"/>
  <c r="J84" i="6"/>
  <c r="L84" i="6" s="1"/>
  <c r="J85" i="6"/>
  <c r="L85" i="6" s="1"/>
  <c r="J86" i="6"/>
  <c r="L86" i="6" s="1"/>
  <c r="J87" i="6"/>
  <c r="L87" i="6" s="1"/>
  <c r="J88" i="6"/>
  <c r="L88" i="6" s="1"/>
  <c r="J89" i="6"/>
  <c r="L89" i="6" s="1"/>
  <c r="J90" i="6"/>
  <c r="L90" i="6" s="1"/>
  <c r="J91" i="6"/>
  <c r="L91" i="6" s="1"/>
  <c r="J92" i="6"/>
  <c r="L92" i="6" s="1"/>
  <c r="J93" i="6"/>
  <c r="L93" i="6" s="1"/>
  <c r="J94" i="6"/>
  <c r="L94" i="6" s="1"/>
  <c r="J95" i="6"/>
  <c r="L95" i="6" s="1"/>
  <c r="J96" i="6"/>
  <c r="L96" i="6" s="1"/>
  <c r="J97" i="6"/>
  <c r="L97" i="6" s="1"/>
  <c r="J98" i="6"/>
  <c r="L98" i="6" s="1"/>
  <c r="J99" i="6"/>
  <c r="L99" i="6" s="1"/>
  <c r="J101" i="6"/>
  <c r="J102" i="6"/>
  <c r="J103" i="6"/>
  <c r="L103" i="6" s="1"/>
  <c r="J104" i="6"/>
  <c r="J105" i="6"/>
  <c r="J106" i="6"/>
  <c r="J107" i="6"/>
  <c r="J108" i="6"/>
  <c r="L108" i="6" s="1"/>
  <c r="J109" i="6"/>
  <c r="J110" i="6"/>
  <c r="J111" i="6"/>
  <c r="J112" i="6"/>
  <c r="L112" i="6" s="1"/>
  <c r="J113" i="6"/>
  <c r="E114" i="6"/>
  <c r="J115" i="6"/>
  <c r="L115" i="6"/>
  <c r="L114" i="6" s="1"/>
  <c r="K188" i="2"/>
  <c r="C10" i="2"/>
  <c r="E5" i="6" l="1"/>
  <c r="D82" i="2"/>
  <c r="N6" i="10"/>
  <c r="L100" i="6"/>
  <c r="L18" i="6"/>
  <c r="I16" i="5"/>
  <c r="I15" i="5" s="1"/>
  <c r="I8" i="5"/>
  <c r="I4" i="5" s="1"/>
  <c r="E3" i="5"/>
  <c r="L65" i="6"/>
  <c r="L23" i="6"/>
  <c r="L36" i="6"/>
  <c r="L32" i="6"/>
  <c r="L54" i="6"/>
  <c r="L53" i="6" s="1"/>
  <c r="L29" i="6"/>
  <c r="I129" i="2"/>
  <c r="K129" i="2" s="1"/>
  <c r="I84" i="2"/>
  <c r="K84" i="2" s="1"/>
  <c r="I85" i="2"/>
  <c r="K85" i="2" s="1"/>
  <c r="I86" i="2"/>
  <c r="K86" i="2" s="1"/>
  <c r="I87" i="2"/>
  <c r="K87" i="2" s="1"/>
  <c r="I88" i="2"/>
  <c r="K88" i="2" s="1"/>
  <c r="I89" i="2"/>
  <c r="K89" i="2" s="1"/>
  <c r="I90" i="2"/>
  <c r="K90" i="2" s="1"/>
  <c r="I91" i="2"/>
  <c r="K91" i="2" s="1"/>
  <c r="I92" i="2"/>
  <c r="K92" i="2" s="1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9" i="2"/>
  <c r="K119" i="2" s="1"/>
  <c r="L5" i="6" l="1"/>
  <c r="I3" i="5"/>
  <c r="F17" i="11"/>
  <c r="G17" i="11" s="1"/>
  <c r="F29" i="11" l="1"/>
  <c r="G29" i="11" s="1"/>
  <c r="F28" i="11"/>
  <c r="G28" i="11" s="1"/>
  <c r="F27" i="11"/>
  <c r="G27" i="11" s="1"/>
  <c r="F26" i="11"/>
  <c r="G26" i="11" s="1"/>
  <c r="F25" i="11"/>
  <c r="G25" i="11" s="1"/>
  <c r="F24" i="11"/>
  <c r="F23" i="11"/>
  <c r="G23" i="11" s="1"/>
  <c r="F22" i="11"/>
  <c r="G22" i="11" s="1"/>
  <c r="F21" i="11"/>
  <c r="C20" i="11"/>
  <c r="F19" i="11"/>
  <c r="G19" i="11" s="1"/>
  <c r="F18" i="11"/>
  <c r="F15" i="11"/>
  <c r="F14" i="11"/>
  <c r="G14" i="11" s="1"/>
  <c r="F13" i="11"/>
  <c r="G13" i="11" s="1"/>
  <c r="F12" i="11"/>
  <c r="G12" i="11" s="1"/>
  <c r="F11" i="11"/>
  <c r="G11" i="11" s="1"/>
  <c r="F10" i="11"/>
  <c r="G10" i="11" s="1"/>
  <c r="G9" i="11"/>
  <c r="F9" i="11"/>
  <c r="C8" i="11"/>
  <c r="M26" i="10"/>
  <c r="M25" i="10"/>
  <c r="M24" i="10"/>
  <c r="M23" i="10"/>
  <c r="M22" i="10"/>
  <c r="M21" i="10"/>
  <c r="M20" i="10"/>
  <c r="M19" i="10"/>
  <c r="M18" i="10"/>
  <c r="M17" i="10"/>
  <c r="L16" i="10"/>
  <c r="K16" i="10"/>
  <c r="J16" i="10"/>
  <c r="I16" i="10"/>
  <c r="F16" i="10"/>
  <c r="E16" i="10"/>
  <c r="D16" i="10"/>
  <c r="C16" i="10"/>
  <c r="C27" i="10" s="1"/>
  <c r="L6" i="10"/>
  <c r="K6" i="10"/>
  <c r="J6" i="10"/>
  <c r="I6" i="10"/>
  <c r="I27" i="10" s="1"/>
  <c r="H6" i="10"/>
  <c r="F6" i="10"/>
  <c r="E6" i="10"/>
  <c r="E27" i="10" s="1"/>
  <c r="D6" i="10"/>
  <c r="I189" i="2"/>
  <c r="K189" i="2" s="1"/>
  <c r="I188" i="2"/>
  <c r="I186" i="2"/>
  <c r="I185" i="2"/>
  <c r="K185" i="2" s="1"/>
  <c r="I184" i="2"/>
  <c r="I183" i="2"/>
  <c r="I182" i="2"/>
  <c r="I181" i="2"/>
  <c r="K181" i="2" s="1"/>
  <c r="I180" i="2"/>
  <c r="I179" i="2"/>
  <c r="I178" i="2"/>
  <c r="I177" i="2"/>
  <c r="I176" i="2"/>
  <c r="K176" i="2" s="1"/>
  <c r="I175" i="2"/>
  <c r="I174" i="2"/>
  <c r="I172" i="2"/>
  <c r="K172" i="2" s="1"/>
  <c r="I171" i="2"/>
  <c r="K171" i="2" s="1"/>
  <c r="I170" i="2"/>
  <c r="K170" i="2" s="1"/>
  <c r="I169" i="2"/>
  <c r="K169" i="2" s="1"/>
  <c r="I168" i="2"/>
  <c r="K168" i="2" s="1"/>
  <c r="I167" i="2"/>
  <c r="K167" i="2" s="1"/>
  <c r="I166" i="2"/>
  <c r="K166" i="2" s="1"/>
  <c r="I165" i="2"/>
  <c r="K165" i="2" s="1"/>
  <c r="I164" i="2"/>
  <c r="K164" i="2" s="1"/>
  <c r="I163" i="2"/>
  <c r="K163" i="2" s="1"/>
  <c r="I162" i="2"/>
  <c r="K162" i="2" s="1"/>
  <c r="I161" i="2"/>
  <c r="K161" i="2" s="1"/>
  <c r="I160" i="2"/>
  <c r="K160" i="2" s="1"/>
  <c r="I159" i="2"/>
  <c r="K159" i="2" s="1"/>
  <c r="I158" i="2"/>
  <c r="K158" i="2" s="1"/>
  <c r="I157" i="2"/>
  <c r="K157" i="2" s="1"/>
  <c r="I156" i="2"/>
  <c r="K156" i="2" s="1"/>
  <c r="I155" i="2"/>
  <c r="K155" i="2" s="1"/>
  <c r="I154" i="2"/>
  <c r="I153" i="2"/>
  <c r="K153" i="2" s="1"/>
  <c r="I152" i="2"/>
  <c r="K152" i="2" s="1"/>
  <c r="I151" i="2"/>
  <c r="K151" i="2" s="1"/>
  <c r="I150" i="2"/>
  <c r="K150" i="2" s="1"/>
  <c r="I149" i="2"/>
  <c r="K149" i="2" s="1"/>
  <c r="I148" i="2"/>
  <c r="K148" i="2" s="1"/>
  <c r="I147" i="2"/>
  <c r="K147" i="2" s="1"/>
  <c r="I146" i="2"/>
  <c r="K146" i="2" s="1"/>
  <c r="I145" i="2"/>
  <c r="K145" i="2" s="1"/>
  <c r="I144" i="2"/>
  <c r="K144" i="2" s="1"/>
  <c r="I143" i="2"/>
  <c r="K143" i="2" s="1"/>
  <c r="I142" i="2"/>
  <c r="K142" i="2" s="1"/>
  <c r="I141" i="2"/>
  <c r="K141" i="2" s="1"/>
  <c r="I140" i="2"/>
  <c r="K140" i="2" s="1"/>
  <c r="I139" i="2"/>
  <c r="K139" i="2" s="1"/>
  <c r="I138" i="2"/>
  <c r="K138" i="2" s="1"/>
  <c r="I137" i="2"/>
  <c r="K137" i="2" s="1"/>
  <c r="I136" i="2"/>
  <c r="K136" i="2" s="1"/>
  <c r="I135" i="2"/>
  <c r="K135" i="2" s="1"/>
  <c r="I134" i="2"/>
  <c r="K134" i="2" s="1"/>
  <c r="I133" i="2"/>
  <c r="K133" i="2" s="1"/>
  <c r="I132" i="2"/>
  <c r="K132" i="2" s="1"/>
  <c r="I131" i="2"/>
  <c r="K131" i="2" s="1"/>
  <c r="I130" i="2"/>
  <c r="K130" i="2" s="1"/>
  <c r="I128" i="2"/>
  <c r="K128" i="2" s="1"/>
  <c r="I127" i="2"/>
  <c r="K127" i="2" s="1"/>
  <c r="I126" i="2"/>
  <c r="K126" i="2" s="1"/>
  <c r="I125" i="2"/>
  <c r="K125" i="2" s="1"/>
  <c r="I124" i="2"/>
  <c r="K124" i="2" s="1"/>
  <c r="I123" i="2"/>
  <c r="K123" i="2" s="1"/>
  <c r="I122" i="2"/>
  <c r="K122" i="2" s="1"/>
  <c r="I121" i="2"/>
  <c r="K121" i="2" s="1"/>
  <c r="I120" i="2"/>
  <c r="K120" i="2" s="1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81" i="2"/>
  <c r="K81" i="2" s="1"/>
  <c r="I80" i="2"/>
  <c r="K80" i="2" s="1"/>
  <c r="I79" i="2"/>
  <c r="K79" i="2" s="1"/>
  <c r="I78" i="2"/>
  <c r="K78" i="2" s="1"/>
  <c r="I77" i="2"/>
  <c r="K77" i="2" s="1"/>
  <c r="I76" i="2"/>
  <c r="K76" i="2" s="1"/>
  <c r="I75" i="2"/>
  <c r="K75" i="2" s="1"/>
  <c r="I74" i="2"/>
  <c r="K74" i="2" s="1"/>
  <c r="I73" i="2"/>
  <c r="K73" i="2" s="1"/>
  <c r="D72" i="2"/>
  <c r="I68" i="2"/>
  <c r="K68" i="2" s="1"/>
  <c r="I67" i="2"/>
  <c r="K67" i="2" s="1"/>
  <c r="I66" i="2"/>
  <c r="K66" i="2" s="1"/>
  <c r="I65" i="2"/>
  <c r="K65" i="2" s="1"/>
  <c r="I64" i="2"/>
  <c r="K64" i="2" s="1"/>
  <c r="I63" i="2"/>
  <c r="K63" i="2" s="1"/>
  <c r="I62" i="2"/>
  <c r="K62" i="2" s="1"/>
  <c r="I61" i="2"/>
  <c r="K61" i="2" s="1"/>
  <c r="I60" i="2"/>
  <c r="K60" i="2" s="1"/>
  <c r="I59" i="2"/>
  <c r="K59" i="2" s="1"/>
  <c r="I58" i="2"/>
  <c r="K58" i="2" s="1"/>
  <c r="I57" i="2"/>
  <c r="K57" i="2" s="1"/>
  <c r="I56" i="2"/>
  <c r="K56" i="2" s="1"/>
  <c r="I55" i="2"/>
  <c r="K55" i="2" s="1"/>
  <c r="I54" i="2"/>
  <c r="K54" i="2" s="1"/>
  <c r="I53" i="2"/>
  <c r="K53" i="2" s="1"/>
  <c r="I52" i="2"/>
  <c r="K52" i="2" s="1"/>
  <c r="I51" i="2"/>
  <c r="K51" i="2" s="1"/>
  <c r="D50" i="2"/>
  <c r="I49" i="2"/>
  <c r="K49" i="2" s="1"/>
  <c r="I48" i="2"/>
  <c r="K48" i="2" s="1"/>
  <c r="I47" i="2"/>
  <c r="K47" i="2" s="1"/>
  <c r="D46" i="2"/>
  <c r="I45" i="2"/>
  <c r="K45" i="2" s="1"/>
  <c r="I44" i="2"/>
  <c r="K44" i="2" s="1"/>
  <c r="D43" i="2"/>
  <c r="I42" i="2"/>
  <c r="K42" i="2" s="1"/>
  <c r="I41" i="2"/>
  <c r="K41" i="2" s="1"/>
  <c r="I40" i="2"/>
  <c r="K40" i="2" s="1"/>
  <c r="I39" i="2"/>
  <c r="K39" i="2" s="1"/>
  <c r="I38" i="2"/>
  <c r="K38" i="2" s="1"/>
  <c r="D37" i="2"/>
  <c r="I36" i="2"/>
  <c r="K36" i="2" s="1"/>
  <c r="I35" i="2"/>
  <c r="K35" i="2" s="1"/>
  <c r="I34" i="2"/>
  <c r="K34" i="2" s="1"/>
  <c r="I33" i="2"/>
  <c r="K33" i="2" s="1"/>
  <c r="D32" i="2"/>
  <c r="I31" i="2"/>
  <c r="K31" i="2" s="1"/>
  <c r="K30" i="2" s="1"/>
  <c r="D30" i="2"/>
  <c r="I29" i="2"/>
  <c r="K29" i="2" s="1"/>
  <c r="I28" i="2"/>
  <c r="K28" i="2" s="1"/>
  <c r="D27" i="2"/>
  <c r="I26" i="2"/>
  <c r="K26" i="2" s="1"/>
  <c r="K25" i="2" s="1"/>
  <c r="D25" i="2"/>
  <c r="I24" i="2"/>
  <c r="K24" i="2" s="1"/>
  <c r="K23" i="2" s="1"/>
  <c r="D23" i="2"/>
  <c r="I22" i="2"/>
  <c r="K22" i="2" s="1"/>
  <c r="K21" i="2" s="1"/>
  <c r="D21" i="2"/>
  <c r="I20" i="2"/>
  <c r="K20" i="2" s="1"/>
  <c r="D18" i="2"/>
  <c r="I17" i="2"/>
  <c r="K17" i="2" s="1"/>
  <c r="K16" i="2" s="1"/>
  <c r="D16" i="2"/>
  <c r="I71" i="2"/>
  <c r="K71" i="2" s="1"/>
  <c r="K70" i="2" s="1"/>
  <c r="D70" i="2"/>
  <c r="D15" i="2" l="1"/>
  <c r="M6" i="10"/>
  <c r="G8" i="11"/>
  <c r="D27" i="10"/>
  <c r="F27" i="10"/>
  <c r="J27" i="10"/>
  <c r="D69" i="2"/>
  <c r="K187" i="2"/>
  <c r="D9" i="2" s="1"/>
  <c r="K93" i="2"/>
  <c r="K173" i="2"/>
  <c r="D7" i="2" s="1"/>
  <c r="K83" i="2"/>
  <c r="K118" i="2"/>
  <c r="K27" i="10"/>
  <c r="L27" i="10"/>
  <c r="C30" i="11"/>
  <c r="G27" i="10"/>
  <c r="M16" i="10"/>
  <c r="N16" i="10"/>
  <c r="N27" i="10" s="1"/>
  <c r="K18" i="2"/>
  <c r="K43" i="2"/>
  <c r="K27" i="2"/>
  <c r="K72" i="2"/>
  <c r="K69" i="2" s="1"/>
  <c r="D5" i="2" s="1"/>
  <c r="K32" i="2"/>
  <c r="K37" i="2"/>
  <c r="K50" i="2"/>
  <c r="G20" i="11"/>
  <c r="K46" i="2"/>
  <c r="H27" i="10"/>
  <c r="D14" i="2" l="1"/>
  <c r="G30" i="11"/>
  <c r="K15" i="2"/>
  <c r="D4" i="2" s="1"/>
  <c r="K82" i="2"/>
  <c r="D6" i="2" s="1"/>
  <c r="M27" i="10"/>
  <c r="D10" i="2" l="1"/>
  <c r="K14" i="2"/>
  <c r="E64" i="6" l="1"/>
  <c r="E4" i="6" s="1"/>
  <c r="L76" i="6"/>
  <c r="L75" i="6" s="1"/>
  <c r="L64" i="6" s="1"/>
  <c r="L4" i="6" s="1"/>
</calcChain>
</file>

<file path=xl/comments1.xml><?xml version="1.0" encoding="utf-8"?>
<comments xmlns="http://schemas.openxmlformats.org/spreadsheetml/2006/main">
  <authors>
    <author>rcastaba</author>
    <author>amurillob</author>
  </authors>
  <commentList>
    <comment ref="K19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Este monto es la diferencia de la eliminación del pick up menos los ¢25.440.000 del vehículo Centro de Apoyo, Coord. y Meja. de la Función Jurisdiccional del programa 927.
</t>
        </r>
      </text>
    </comment>
    <comment ref="K173" authorId="1" shapeId="0">
      <text>
        <r>
          <rPr>
            <b/>
            <sz val="9"/>
            <color indexed="81"/>
            <rFont val="Tahoma"/>
            <family val="2"/>
          </rPr>
          <t>amurillob:</t>
        </r>
        <r>
          <rPr>
            <sz val="9"/>
            <color indexed="81"/>
            <rFont val="Tahoma"/>
            <family val="2"/>
          </rPr>
          <t xml:space="preserve">
Se realizarón ajustes en los costos de ¢1 para efectos de cierre. </t>
        </r>
      </text>
    </comment>
    <comment ref="K188" authorId="1" shapeId="0">
      <text>
        <r>
          <rPr>
            <b/>
            <sz val="9"/>
            <color indexed="81"/>
            <rFont val="Tahoma"/>
            <family val="2"/>
          </rPr>
          <t>amurillob:</t>
        </r>
        <r>
          <rPr>
            <sz val="9"/>
            <color indexed="81"/>
            <rFont val="Tahoma"/>
            <family val="2"/>
          </rPr>
          <t xml:space="preserve">
Se ajusta en ¢1 para efectos de cierre. </t>
        </r>
      </text>
    </comment>
  </commentList>
</comments>
</file>

<file path=xl/comments2.xml><?xml version="1.0" encoding="utf-8"?>
<comments xmlns="http://schemas.openxmlformats.org/spreadsheetml/2006/main">
  <authors>
    <author>rcastaba</author>
    <author>amurillob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Este monto es la diferencia de la eliminación del pick up menos los ¢25.440.000 del vehículo Centro de Apoyo, Coord. y Meja. de la Función Jurisdiccional del programa 927.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sedan y queda el otro sedan.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sedan y quedan los otros 2 sedan.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sedan y queda el otro sedan.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sedan y queda el otro sedan.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pick up y quedan los otros 3.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motocicleta y queda la otra.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sedan y quedan los otros sedanes.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motocicleta y queda la otra.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pick up y queda el otro.</t>
        </r>
      </text>
    </comment>
    <comment ref="E52" authorId="1" shapeId="0">
      <text>
        <r>
          <rPr>
            <b/>
            <sz val="9"/>
            <color indexed="81"/>
            <rFont val="Tahoma"/>
            <family val="2"/>
          </rPr>
          <t>amurillob:</t>
        </r>
        <r>
          <rPr>
            <sz val="9"/>
            <color indexed="81"/>
            <rFont val="Tahoma"/>
            <family val="2"/>
          </rPr>
          <t xml:space="preserve">
Se modifico el precio de la grua  de ¢37,100,000 a ¢7,643,603.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motocicleta y queda la otra.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rcastaba:</t>
        </r>
        <r>
          <rPr>
            <sz val="9"/>
            <color indexed="81"/>
            <rFont val="Tahoma"/>
            <family val="2"/>
          </rPr>
          <t xml:space="preserve">
Se elimina la compra de 1 pick up y queda el otro.</t>
        </r>
      </text>
    </comment>
  </commentList>
</comments>
</file>

<file path=xl/comments3.xml><?xml version="1.0" encoding="utf-8"?>
<comments xmlns="http://schemas.openxmlformats.org/spreadsheetml/2006/main">
  <authors>
    <author>amurillob</author>
  </authors>
  <commentList>
    <comment ref="L100" authorId="0" shapeId="0">
      <text>
        <r>
          <rPr>
            <b/>
            <sz val="9"/>
            <color indexed="81"/>
            <rFont val="Tahoma"/>
            <family val="2"/>
          </rPr>
          <t>amurillob:</t>
        </r>
        <r>
          <rPr>
            <sz val="9"/>
            <color indexed="81"/>
            <rFont val="Tahoma"/>
            <family val="2"/>
          </rPr>
          <t xml:space="preserve">
Se realizarón ajustes en los costos de ¢1 para efectos de cierre. </t>
        </r>
      </text>
    </comment>
    <comment ref="L115" authorId="0" shapeId="0">
      <text>
        <r>
          <rPr>
            <b/>
            <sz val="9"/>
            <color indexed="81"/>
            <rFont val="Tahoma"/>
            <family val="2"/>
          </rPr>
          <t>amurillob:</t>
        </r>
        <r>
          <rPr>
            <sz val="9"/>
            <color indexed="81"/>
            <rFont val="Tahoma"/>
            <family val="2"/>
          </rPr>
          <t xml:space="preserve">
Se ajusta en ¢1 para efectos de cierre. </t>
        </r>
      </text>
    </comment>
  </commentList>
</comments>
</file>

<file path=xl/comments4.xml><?xml version="1.0" encoding="utf-8"?>
<comments xmlns="http://schemas.openxmlformats.org/spreadsheetml/2006/main">
  <authors>
    <author>amurillob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 xml:space="preserve">Se entrego  un Terios para comprar unn Pick Up.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<sst xmlns="http://schemas.openxmlformats.org/spreadsheetml/2006/main" count="1073" uniqueCount="236">
  <si>
    <t xml:space="preserve">PROGRAMA 950 Oficina de Atención y Protección a la Victima (OAPV) </t>
  </si>
  <si>
    <t xml:space="preserve">Oficina de Atención y Protección a la Víctima </t>
  </si>
  <si>
    <t>Año</t>
  </si>
  <si>
    <t>Circ.</t>
  </si>
  <si>
    <t>COSTO TOTAL DE VEHÍCULOS</t>
  </si>
  <si>
    <t>PROGRAMA 926 Ámbito Administrativo</t>
  </si>
  <si>
    <t>Sustitución tipo Sedan</t>
  </si>
  <si>
    <t>Sustitución de microbús</t>
  </si>
  <si>
    <t>Sustitución Pick Up 4X4</t>
  </si>
  <si>
    <t>I Circuito Judicial de Alajuela</t>
  </si>
  <si>
    <t>Sustitución de motocicleta</t>
  </si>
  <si>
    <t>III Circuito Judicial de Alajuela, San Ramón</t>
  </si>
  <si>
    <t>I Circuito Judicial de la Zona Sur, Pérez Zeledón</t>
  </si>
  <si>
    <t>Circuito Judicial de Heredia</t>
  </si>
  <si>
    <t>Administración Ciudad Judicial</t>
  </si>
  <si>
    <t>Departamento de Servicios Generales</t>
  </si>
  <si>
    <t>Sección de Transportes Administrativos</t>
  </si>
  <si>
    <t xml:space="preserve">TOTAL PROGRAMA 927 Jurisdiccional </t>
  </si>
  <si>
    <t>I Circuito Judicial de San José</t>
  </si>
  <si>
    <t xml:space="preserve">II Circuito Judicial de la Zona Sur </t>
  </si>
  <si>
    <t>Delegación Regional de Pérez Zeledón</t>
  </si>
  <si>
    <t>Delegación Regional de Alajuela</t>
  </si>
  <si>
    <t>Delegación Regional de San Carlos</t>
  </si>
  <si>
    <t>Delegación Regional de Cartago</t>
  </si>
  <si>
    <t>Delegación Regional de Heredia</t>
  </si>
  <si>
    <t>Delegación Regional de Puntarenas</t>
  </si>
  <si>
    <t>Delegación Regional de Corredores</t>
  </si>
  <si>
    <t>Delegación Regional de Limón</t>
  </si>
  <si>
    <t>Unidad de Vigilancia y Seguimiento</t>
  </si>
  <si>
    <t>Sección de Asaltos</t>
  </si>
  <si>
    <t>Sección de Homicidios</t>
  </si>
  <si>
    <t>O.I.J. Aumento de Flotilla</t>
  </si>
  <si>
    <t>Sección de Fraudes</t>
  </si>
  <si>
    <t>Departamento de Ciencias Forenses</t>
  </si>
  <si>
    <t>Unidad Regional de Los Santos</t>
  </si>
  <si>
    <t>Sección de Robos y Hurtos</t>
  </si>
  <si>
    <t>Oficina Regional de Grecia</t>
  </si>
  <si>
    <t>Delegación Regional de San Ramón</t>
  </si>
  <si>
    <t>Unidad Regional de Los Chiles</t>
  </si>
  <si>
    <t>Sección de Robo de Vehículos</t>
  </si>
  <si>
    <t>Sección de Estupefacientes</t>
  </si>
  <si>
    <t>Sección de Capturas</t>
  </si>
  <si>
    <t xml:space="preserve">PROGRAMA 929  Ministerio Público </t>
  </si>
  <si>
    <t>Tipo de vehículo</t>
  </si>
  <si>
    <t>Despacho solicitante</t>
  </si>
  <si>
    <t>Costo unitario</t>
  </si>
  <si>
    <t>Valor de rescate</t>
  </si>
  <si>
    <t>Monto total</t>
  </si>
  <si>
    <t>Cant</t>
  </si>
  <si>
    <t>EE22366</t>
  </si>
  <si>
    <t>Sustitución de montacargas</t>
  </si>
  <si>
    <t>Sustitución de automula verde</t>
  </si>
  <si>
    <t>Compra de Pick Up</t>
  </si>
  <si>
    <t>Oficina de Comunicaciones Judiciales de Puriscal</t>
  </si>
  <si>
    <t>Administración Regional de Corredores</t>
  </si>
  <si>
    <t>PJ 1200</t>
  </si>
  <si>
    <t>Compra de cuadraciclo</t>
  </si>
  <si>
    <t>Compra de motocicleta</t>
  </si>
  <si>
    <t>Delegación Regional de Liberia</t>
  </si>
  <si>
    <t>Delegación Regional de Pococí</t>
  </si>
  <si>
    <t>Sección de Legitimación de Capitales</t>
  </si>
  <si>
    <t>Sección Robo de Vehículos</t>
  </si>
  <si>
    <t>Sección de Transportes</t>
  </si>
  <si>
    <t>Compra de Sedan</t>
  </si>
  <si>
    <t>Transporte Forense</t>
  </si>
  <si>
    <t>Compra de Morguera</t>
  </si>
  <si>
    <t>Sección Especializada de Tránsito</t>
  </si>
  <si>
    <t>Oficina Regional de Bribri</t>
  </si>
  <si>
    <t>Unidad Regional de Orotina</t>
  </si>
  <si>
    <t>Unidad Regional de Upala</t>
  </si>
  <si>
    <t>Subdelegación Regional de La Unión</t>
  </si>
  <si>
    <t>Departamento de Medicina Legal</t>
  </si>
  <si>
    <t>Sección de Cárceles I y III Circuito Judicial de San José</t>
  </si>
  <si>
    <t>Oficina Regional de Osa</t>
  </si>
  <si>
    <t>Oficina Regional de La Fortuna</t>
  </si>
  <si>
    <t>Subdelegación Regional de Siquirres</t>
  </si>
  <si>
    <t>Unidad Regional de Atenas</t>
  </si>
  <si>
    <t>Compra de Pick Up (camioneta)</t>
  </si>
  <si>
    <t>Delegación Regional Cartago</t>
  </si>
  <si>
    <t>bdl 647</t>
  </si>
  <si>
    <t>Delegación Regional de Pococí-Guácimo</t>
  </si>
  <si>
    <t>bcp 469</t>
  </si>
  <si>
    <t>bcp 325</t>
  </si>
  <si>
    <t>bcp 240</t>
  </si>
  <si>
    <t>cst 108</t>
  </si>
  <si>
    <t>Sección de Cárceles I.C.J.S.J.</t>
  </si>
  <si>
    <t>bdv 216</t>
  </si>
  <si>
    <t>bcp 268</t>
  </si>
  <si>
    <t>bhw 816</t>
  </si>
  <si>
    <t>cl 240283</t>
  </si>
  <si>
    <t>zzz 900</t>
  </si>
  <si>
    <t>bdv 026</t>
  </si>
  <si>
    <t>Sustitución de Morguera</t>
  </si>
  <si>
    <t>cl 269317</t>
  </si>
  <si>
    <t>cl 269272</t>
  </si>
  <si>
    <t>cl 269355</t>
  </si>
  <si>
    <t>bdf 537</t>
  </si>
  <si>
    <t>Oficinas varias OIJ</t>
  </si>
  <si>
    <t>Placa inter</t>
  </si>
  <si>
    <t>Sustitución de Grúa de arrastre</t>
  </si>
  <si>
    <t>Oficina de Comunicaciones Judiciales I Circuito Judicial de San José</t>
  </si>
  <si>
    <t>Sección de Delitos Informáticos</t>
  </si>
  <si>
    <t>Compra de Grúa Plataforma</t>
  </si>
  <si>
    <t>Sub Delegación Regional de Sarapiqui</t>
  </si>
  <si>
    <t>Subdelegación Regional de Turrialba</t>
  </si>
  <si>
    <t xml:space="preserve">Compra de Microbús </t>
  </si>
  <si>
    <t>II Circuito Judicial de la Zona Atlántica, Pococi</t>
  </si>
  <si>
    <t>Administración Regional de Alajuela</t>
  </si>
  <si>
    <t>Circuito Judicial de Cartago</t>
  </si>
  <si>
    <t>Administración II Circuito Judicial de San José</t>
  </si>
  <si>
    <t>Circuito Judicial de Limón</t>
  </si>
  <si>
    <t>PJ1184</t>
  </si>
  <si>
    <t>PJ 1102</t>
  </si>
  <si>
    <t>PJ 1171</t>
  </si>
  <si>
    <t>PJ 1167</t>
  </si>
  <si>
    <t>Administración Regional de Limón</t>
  </si>
  <si>
    <t>PJ 1297</t>
  </si>
  <si>
    <t xml:space="preserve">Fiscalía Adjunta Contra la Delincuencia Organizada </t>
  </si>
  <si>
    <t>Fiscalía de Santa Cruz</t>
  </si>
  <si>
    <t>CL- 674328</t>
  </si>
  <si>
    <t>Fiscalía de Upala</t>
  </si>
  <si>
    <t xml:space="preserve">CL- 216168
</t>
  </si>
  <si>
    <t>Unidad Administrativa del Ministerio Público.</t>
  </si>
  <si>
    <t>Fiscalía de Los Chiles</t>
  </si>
  <si>
    <t>CL-216928</t>
  </si>
  <si>
    <t>CL-216921</t>
  </si>
  <si>
    <t>PJ 948</t>
  </si>
  <si>
    <t>PJ 1097</t>
  </si>
  <si>
    <t>PJ 1250</t>
  </si>
  <si>
    <t>PJ 1256</t>
  </si>
  <si>
    <t>Administración Regional de Puntarenas</t>
  </si>
  <si>
    <t>Administración Regional de Pérez Zeledón</t>
  </si>
  <si>
    <t>Administración Regional de Heredia</t>
  </si>
  <si>
    <t>Administración Regional de San Ramón</t>
  </si>
  <si>
    <t>ANTEPROYECTO DE VEHÍCULOS 2018</t>
  </si>
  <si>
    <t>Centro de Apoyo, Coordinación y Mejoramiento de la Función Jurisdiccional</t>
  </si>
  <si>
    <t>TOTAL PROGRAMA 928 Organismo de Investigación Judicial</t>
  </si>
  <si>
    <t xml:space="preserve">Delegaciones Regionales </t>
  </si>
  <si>
    <t>PJ 66</t>
  </si>
  <si>
    <t>BDV006</t>
  </si>
  <si>
    <t>MOT 244953</t>
  </si>
  <si>
    <t>BCP 295</t>
  </si>
  <si>
    <t>Fiscalía Heredia</t>
  </si>
  <si>
    <t>PJ 642</t>
  </si>
  <si>
    <t>Compra de Ambulancia (Privados de Libertad)</t>
  </si>
  <si>
    <t>Compra de vehículo Tipo Rural</t>
  </si>
  <si>
    <t>Sustitución Tipo Panel</t>
  </si>
  <si>
    <t>PJ 443</t>
  </si>
  <si>
    <t>Unidad de Protección de Funcionarios Judiciales</t>
  </si>
  <si>
    <t xml:space="preserve">Sustitución Tipo Sedan  (Todo Terreno) </t>
  </si>
  <si>
    <t xml:space="preserve">Compra de Pick Up </t>
  </si>
  <si>
    <t>PJ 444</t>
  </si>
  <si>
    <t>PJ 1093</t>
  </si>
  <si>
    <t>PJ 1094</t>
  </si>
  <si>
    <t xml:space="preserve">Sustitución Tipo Rural </t>
  </si>
  <si>
    <t>Mot 300510</t>
  </si>
  <si>
    <t>Mot 244954</t>
  </si>
  <si>
    <t>Mot 244948</t>
  </si>
  <si>
    <t>Mot 245103</t>
  </si>
  <si>
    <t>PJ 1274</t>
  </si>
  <si>
    <t>Mot 246229</t>
  </si>
  <si>
    <t>Mot 244961</t>
  </si>
  <si>
    <t>Mot 246243</t>
  </si>
  <si>
    <t>Mot 244863</t>
  </si>
  <si>
    <t>Mot 245389</t>
  </si>
  <si>
    <t xml:space="preserve">Sección de Delitos Varios </t>
  </si>
  <si>
    <t>Mot 246228</t>
  </si>
  <si>
    <t xml:space="preserve">Sección de Localizaciones y Presentaciones </t>
  </si>
  <si>
    <t>PRESUPUESTO 2017</t>
  </si>
  <si>
    <t>% Crecimiento</t>
  </si>
  <si>
    <t xml:space="preserve">Prioridad </t>
  </si>
  <si>
    <t>A</t>
  </si>
  <si>
    <t>B</t>
  </si>
  <si>
    <t>Compra de Ambulancia (Privados Libertad)</t>
  </si>
  <si>
    <t>ANTEPROYECTO DE VEHÍCULOS 2017</t>
  </si>
  <si>
    <t xml:space="preserve">PROGRAMA </t>
  </si>
  <si>
    <t xml:space="preserve">PROG: 926 Dirección y Administración </t>
  </si>
  <si>
    <t xml:space="preserve">PROG: 928 Organismo de Investigación Judicial </t>
  </si>
  <si>
    <t xml:space="preserve">PROG: 929 Ministerio Público  </t>
  </si>
  <si>
    <t xml:space="preserve">PROG: 930  Defensa Pública </t>
  </si>
  <si>
    <t xml:space="preserve">PROG: 950 Oficina Atención y Protec. Víctima  </t>
  </si>
  <si>
    <t xml:space="preserve">TOTAL GENERAL </t>
  </si>
  <si>
    <t>Total Solicitado 2018</t>
  </si>
  <si>
    <t>Costo Unitario       (incr.del 6%)</t>
  </si>
  <si>
    <t>DESCRIPCIÓN DE VEHÍCULO</t>
  </si>
  <si>
    <t xml:space="preserve"> VEHÍCULOS SOLICITADOS</t>
  </si>
  <si>
    <t>VALOR  DEL VEHICULO</t>
  </si>
  <si>
    <t>VALOR  DE REPOSICIÓN</t>
  </si>
  <si>
    <t xml:space="preserve">COSTO </t>
  </si>
  <si>
    <t xml:space="preserve">SUSTITUCIONES : </t>
  </si>
  <si>
    <t xml:space="preserve">COMPRA : </t>
  </si>
  <si>
    <t>Compra de Cuadraciclo</t>
  </si>
  <si>
    <t>Compra de Motocicleta</t>
  </si>
  <si>
    <t xml:space="preserve">TOTAL VEHÍCULOS </t>
  </si>
  <si>
    <t xml:space="preserve"> Total Anteproyecto  Vehículos 2018</t>
  </si>
  <si>
    <t>Sustitución  Tipo Panel</t>
  </si>
  <si>
    <t>Sustitución Tipo Rural</t>
  </si>
  <si>
    <t>Sustitución Sedan</t>
  </si>
  <si>
    <t>Compra  Vehículo  Tipo Rural</t>
  </si>
  <si>
    <t>Compra de Microbús</t>
  </si>
  <si>
    <t>TOTAL GENERAL</t>
  </si>
  <si>
    <t>TOTAL</t>
  </si>
  <si>
    <t xml:space="preserve">ANTEPROYECTO DE VEHÍCULOS 2018- SUSTITUCIONES </t>
  </si>
  <si>
    <t>Sustitución PICK Up   (Terios)</t>
  </si>
  <si>
    <t xml:space="preserve">Sustitución Tipo Rural (Fortuner) </t>
  </si>
  <si>
    <t>Sustitución de Automula Verde</t>
  </si>
  <si>
    <t>Sustitución de Microbús</t>
  </si>
  <si>
    <t>Sustitución de Montacargas</t>
  </si>
  <si>
    <t>Sustitución de Motocicleta</t>
  </si>
  <si>
    <t>PROGRAMA 926</t>
  </si>
  <si>
    <t>PROGRAMA 927</t>
  </si>
  <si>
    <t>PROGRAMA 928</t>
  </si>
  <si>
    <t>PROGRAMA 929</t>
  </si>
  <si>
    <t>PROGRAMA 950</t>
  </si>
  <si>
    <t>CONCEPTO Y TIPO DE VEHÍCULO</t>
  </si>
  <si>
    <t>CANTIDAD</t>
  </si>
  <si>
    <t>MONTO</t>
  </si>
  <si>
    <t xml:space="preserve">COMPRA: </t>
  </si>
  <si>
    <t xml:space="preserve">SUSTITUCIONES: </t>
  </si>
  <si>
    <t>Sustitución de Grúa de Arrastre</t>
  </si>
  <si>
    <t>Centro de Apoyo, Coord. y Meja. de la Función Jurisdiccional</t>
  </si>
  <si>
    <t>Oficina de Comunicaciones Judiciales de Cartago</t>
  </si>
  <si>
    <t>Sustitución de auto mula verde</t>
  </si>
  <si>
    <t xml:space="preserve">Sustitución  Tipo Rural (Fortuner) </t>
  </si>
  <si>
    <t>Unidad Regional de Cobano</t>
  </si>
  <si>
    <t xml:space="preserve">PROG: 927 Servicio Jurisdiccional </t>
  </si>
  <si>
    <t xml:space="preserve">TEMA ESTRATÉGICO: MODERNIZACIÓN DE LA GESTIÓN JUDICIAL </t>
  </si>
  <si>
    <t>ANTEPROYECTO DE VEHÍCULOS 2018 - COMPRAS</t>
  </si>
  <si>
    <t>Costo Unitario (incr.del 6%)</t>
  </si>
  <si>
    <t>ANTEPROYECTO DE PRESUPUESTO 2018 ÁREA DE VEHÍCULOS</t>
  </si>
  <si>
    <t>ANTEPROYECTO DE VEHÍCULOS 2018 RESUMEN POR PROGRAMA</t>
  </si>
  <si>
    <t>ANTEPROYECTO DE VEHÍCULOS 2018 - RESUMEN POR TIPO DE VEHÍCULO</t>
  </si>
  <si>
    <t>Total Aprobado 2017</t>
  </si>
  <si>
    <t xml:space="preserve">Delegación Regional de Alajuela </t>
  </si>
  <si>
    <t>Se incluye el artículo 19979 Equipo de Transporte para poder cerrar el monto del rebajo del programa 926</t>
  </si>
  <si>
    <t xml:space="preserve">Administración Regional de Pococí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</si>
</sst>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0;[Red]0"/>
    <numFmt numFmtId="165" formatCode="_(* #,##0_);_(* \(#,##0\);_(* &quot;-&quot;??_);_(@_)"/>
  </numFmts>
  <fonts count="3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9"/>
      <color indexed="81"/>
      <name val="Tahoma"/>
      <family val="2"/>
    </font>
    <font>
      <strike/>
      <sz val="10"/>
      <name val="Arial"/>
      <family val="2"/>
      <charset val="1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40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-0.249977111117893"/>
        <bgColor indexed="41"/>
      </patternFill>
    </fill>
    <fill>
      <patternFill patternType="solid">
        <fgColor theme="0" tint="-4.9989318521683403E-2"/>
        <bgColor indexed="40"/>
      </patternFill>
    </fill>
    <fill>
      <patternFill patternType="solid">
        <fgColor theme="9" tint="0.39997558519241921"/>
        <bgColor indexed="22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6" fillId="2" borderId="1" applyNumberFormat="0" applyAlignment="0" applyProtection="0"/>
    <xf numFmtId="0" fontId="4" fillId="11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8" fillId="3" borderId="1" applyNumberFormat="0" applyAlignment="0" applyProtection="0"/>
    <xf numFmtId="0" fontId="9" fillId="16" borderId="0" applyNumberFormat="0" applyBorder="0" applyAlignment="0" applyProtection="0"/>
    <xf numFmtId="43" fontId="18" fillId="0" borderId="0" applyFont="0" applyFill="0" applyBorder="0" applyAlignment="0" applyProtection="0"/>
    <xf numFmtId="164" fontId="18" fillId="0" borderId="0" applyFill="0" applyBorder="0" applyAlignment="0" applyProtection="0"/>
    <xf numFmtId="44" fontId="18" fillId="0" borderId="0" applyFont="0" applyFill="0" applyBorder="0" applyAlignment="0" applyProtection="0"/>
    <xf numFmtId="0" fontId="10" fillId="4" borderId="0" applyNumberFormat="0" applyBorder="0" applyAlignment="0" applyProtection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4" borderId="4" applyNumberFormat="0" applyAlignment="0" applyProtection="0"/>
    <xf numFmtId="0" fontId="11" fillId="2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</cellStyleXfs>
  <cellXfs count="344">
    <xf numFmtId="0" fontId="0" fillId="0" borderId="0" xfId="0"/>
    <xf numFmtId="3" fontId="19" fillId="28" borderId="11" xfId="38" applyNumberFormat="1" applyFont="1" applyFill="1" applyBorder="1" applyAlignment="1">
      <alignment horizontal="justify" vertical="center" wrapText="1"/>
    </xf>
    <xf numFmtId="3" fontId="19" fillId="28" borderId="11" xfId="38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18" borderId="0" xfId="0" applyFont="1" applyFill="1"/>
    <xf numFmtId="0" fontId="21" fillId="0" borderId="16" xfId="0" applyFont="1" applyFill="1" applyBorder="1" applyAlignment="1"/>
    <xf numFmtId="0" fontId="20" fillId="0" borderId="17" xfId="0" applyFont="1" applyFill="1" applyBorder="1" applyAlignment="1">
      <alignment vertical="center"/>
    </xf>
    <xf numFmtId="0" fontId="21" fillId="0" borderId="0" xfId="0" applyFont="1" applyFill="1" applyAlignment="1"/>
    <xf numFmtId="0" fontId="20" fillId="0" borderId="0" xfId="0" applyFont="1" applyFill="1" applyAlignment="1"/>
    <xf numFmtId="3" fontId="20" fillId="0" borderId="18" xfId="0" applyNumberFormat="1" applyFont="1" applyFill="1" applyBorder="1" applyAlignment="1">
      <alignment vertical="center"/>
    </xf>
    <xf numFmtId="3" fontId="21" fillId="0" borderId="0" xfId="0" applyNumberFormat="1" applyFont="1" applyFill="1" applyAlignment="1"/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3" fontId="20" fillId="0" borderId="0" xfId="0" applyNumberFormat="1" applyFont="1" applyFill="1" applyAlignment="1"/>
    <xf numFmtId="0" fontId="21" fillId="0" borderId="0" xfId="0" applyFont="1" applyFill="1" applyAlignment="1">
      <alignment vertical="center" wrapText="1"/>
    </xf>
    <xf numFmtId="2" fontId="21" fillId="23" borderId="0" xfId="0" applyNumberFormat="1" applyFont="1" applyFill="1" applyAlignment="1">
      <alignment horizontal="center" vertical="center" wrapText="1"/>
    </xf>
    <xf numFmtId="0" fontId="21" fillId="19" borderId="0" xfId="0" applyFont="1" applyFill="1" applyAlignment="1">
      <alignment vertical="center" wrapText="1"/>
    </xf>
    <xf numFmtId="0" fontId="21" fillId="26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0" fillId="27" borderId="11" xfId="0" applyFont="1" applyFill="1" applyBorder="1" applyAlignment="1">
      <alignment horizontal="center" vertical="center" wrapText="1"/>
    </xf>
    <xf numFmtId="1" fontId="20" fillId="27" borderId="11" xfId="0" applyNumberFormat="1" applyFont="1" applyFill="1" applyBorder="1" applyAlignment="1">
      <alignment horizontal="center" vertical="center" wrapText="1"/>
    </xf>
    <xf numFmtId="3" fontId="20" fillId="27" borderId="11" xfId="0" applyNumberFormat="1" applyFont="1" applyFill="1" applyBorder="1" applyAlignment="1">
      <alignment horizontal="center" vertical="center" wrapText="1"/>
    </xf>
    <xf numFmtId="2" fontId="20" fillId="27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1" fillId="30" borderId="0" xfId="0" applyNumberFormat="1" applyFont="1" applyFill="1" applyAlignment="1">
      <alignment horizontal="center" vertical="center" wrapText="1"/>
    </xf>
    <xf numFmtId="3" fontId="20" fillId="28" borderId="11" xfId="38" applyNumberFormat="1" applyFont="1" applyFill="1" applyBorder="1" applyAlignment="1">
      <alignment horizontal="justify" vertical="center" wrapText="1"/>
    </xf>
    <xf numFmtId="3" fontId="20" fillId="28" borderId="11" xfId="38" applyNumberFormat="1" applyFont="1" applyFill="1" applyBorder="1" applyAlignment="1">
      <alignment horizontal="center" vertical="center" wrapText="1"/>
    </xf>
    <xf numFmtId="2" fontId="20" fillId="28" borderId="11" xfId="38" applyNumberFormat="1" applyFont="1" applyFill="1" applyBorder="1" applyAlignment="1">
      <alignment horizontal="center" vertical="center" wrapText="1"/>
    </xf>
    <xf numFmtId="0" fontId="21" fillId="25" borderId="0" xfId="0" applyFont="1" applyFill="1" applyAlignment="1">
      <alignment horizontal="center" vertical="center" wrapText="1"/>
    </xf>
    <xf numFmtId="3" fontId="20" fillId="22" borderId="11" xfId="0" applyNumberFormat="1" applyFont="1" applyFill="1" applyBorder="1" applyAlignment="1">
      <alignment horizontal="right" vertical="center" wrapText="1"/>
    </xf>
    <xf numFmtId="1" fontId="20" fillId="22" borderId="11" xfId="0" applyNumberFormat="1" applyFont="1" applyFill="1" applyBorder="1" applyAlignment="1">
      <alignment horizontal="center" vertical="center" wrapText="1"/>
    </xf>
    <xf numFmtId="0" fontId="21" fillId="23" borderId="0" xfId="0" applyFont="1" applyFill="1" applyAlignment="1">
      <alignment horizontal="justify" vertical="center" wrapText="1"/>
    </xf>
    <xf numFmtId="0" fontId="21" fillId="0" borderId="0" xfId="0" applyFont="1" applyFill="1" applyAlignment="1">
      <alignment horizontal="justify" vertical="center" wrapText="1"/>
    </xf>
    <xf numFmtId="3" fontId="20" fillId="24" borderId="11" xfId="0" applyNumberFormat="1" applyFont="1" applyFill="1" applyBorder="1" applyAlignment="1">
      <alignment horizontal="center" vertical="center" wrapText="1"/>
    </xf>
    <xf numFmtId="3" fontId="20" fillId="24" borderId="11" xfId="0" applyNumberFormat="1" applyFont="1" applyFill="1" applyBorder="1" applyAlignment="1">
      <alignment horizontal="right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19" borderId="0" xfId="0" applyFont="1" applyFill="1" applyAlignment="1">
      <alignment horizontal="justify" vertical="center" wrapText="1"/>
    </xf>
    <xf numFmtId="0" fontId="21" fillId="20" borderId="0" xfId="0" applyFont="1" applyFill="1" applyAlignment="1">
      <alignment horizontal="justify" vertical="center" wrapText="1"/>
    </xf>
    <xf numFmtId="3" fontId="21" fillId="0" borderId="11" xfId="38" applyNumberFormat="1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right" vertical="center" wrapText="1"/>
    </xf>
    <xf numFmtId="3" fontId="21" fillId="0" borderId="11" xfId="0" applyNumberFormat="1" applyFont="1" applyFill="1" applyBorder="1" applyAlignment="1">
      <alignment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1" fillId="21" borderId="0" xfId="0" applyFont="1" applyFill="1" applyAlignment="1">
      <alignment horizontal="justify" vertical="center" wrapText="1"/>
    </xf>
    <xf numFmtId="49" fontId="21" fillId="0" borderId="11" xfId="0" applyNumberFormat="1" applyFont="1" applyFill="1" applyBorder="1" applyAlignment="1">
      <alignment horizontal="left" vertical="center" wrapText="1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3" fontId="21" fillId="19" borderId="12" xfId="38" applyNumberFormat="1" applyFont="1" applyFill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1" fontId="21" fillId="19" borderId="11" xfId="0" applyNumberFormat="1" applyFont="1" applyFill="1" applyBorder="1" applyAlignment="1">
      <alignment horizontal="center" vertical="center" wrapText="1"/>
    </xf>
    <xf numFmtId="164" fontId="21" fillId="19" borderId="11" xfId="0" applyNumberFormat="1" applyFont="1" applyFill="1" applyBorder="1" applyAlignment="1">
      <alignment horizontal="center" vertical="center" wrapText="1"/>
    </xf>
    <xf numFmtId="0" fontId="21" fillId="19" borderId="11" xfId="0" applyFont="1" applyFill="1" applyBorder="1" applyAlignment="1">
      <alignment horizontal="center" vertical="center" wrapText="1"/>
    </xf>
    <xf numFmtId="3" fontId="21" fillId="19" borderId="11" xfId="0" applyNumberFormat="1" applyFont="1" applyFill="1" applyBorder="1" applyAlignment="1">
      <alignment horizontal="right" vertical="center" wrapText="1"/>
    </xf>
    <xf numFmtId="49" fontId="21" fillId="0" borderId="11" xfId="36" applyNumberFormat="1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17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3" fontId="21" fillId="0" borderId="12" xfId="38" applyNumberFormat="1" applyFont="1" applyFill="1" applyBorder="1" applyAlignment="1">
      <alignment horizontal="left" vertical="center" wrapText="1"/>
    </xf>
    <xf numFmtId="0" fontId="20" fillId="22" borderId="14" xfId="0" applyFont="1" applyFill="1" applyBorder="1" applyAlignment="1">
      <alignment horizontal="left" vertical="center" wrapText="1"/>
    </xf>
    <xf numFmtId="0" fontId="20" fillId="22" borderId="15" xfId="0" applyFont="1" applyFill="1" applyBorder="1" applyAlignment="1">
      <alignment horizontal="left" vertical="center" wrapText="1"/>
    </xf>
    <xf numFmtId="0" fontId="20" fillId="23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0" fillId="23" borderId="0" xfId="0" applyFont="1" applyFill="1" applyAlignment="1">
      <alignment horizontal="left" vertical="center" wrapText="1"/>
    </xf>
    <xf numFmtId="3" fontId="20" fillId="24" borderId="14" xfId="38" applyNumberFormat="1" applyFont="1" applyFill="1" applyBorder="1" applyAlignment="1">
      <alignment horizontal="left" vertical="center" wrapText="1"/>
    </xf>
    <xf numFmtId="3" fontId="20" fillId="24" borderId="15" xfId="38" applyNumberFormat="1" applyFont="1" applyFill="1" applyBorder="1" applyAlignment="1">
      <alignment horizontal="left" vertical="center" wrapText="1"/>
    </xf>
    <xf numFmtId="165" fontId="20" fillId="22" borderId="11" xfId="32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justify" vertical="center" wrapText="1"/>
    </xf>
    <xf numFmtId="0" fontId="20" fillId="23" borderId="0" xfId="0" applyFont="1" applyFill="1" applyAlignment="1">
      <alignment horizontal="justify" vertical="center" wrapText="1"/>
    </xf>
    <xf numFmtId="3" fontId="20" fillId="24" borderId="12" xfId="0" applyNumberFormat="1" applyFont="1" applyFill="1" applyBorder="1" applyAlignment="1">
      <alignment horizontal="center" vertical="center" wrapText="1"/>
    </xf>
    <xf numFmtId="3" fontId="20" fillId="24" borderId="12" xfId="0" applyNumberFormat="1" applyFont="1" applyFill="1" applyBorder="1" applyAlignment="1">
      <alignment horizontal="right" vertical="center" wrapText="1"/>
    </xf>
    <xf numFmtId="49" fontId="21" fillId="17" borderId="11" xfId="0" applyNumberFormat="1" applyFont="1" applyFill="1" applyBorder="1" applyAlignment="1">
      <alignment horizontal="left" vertical="center" wrapText="1"/>
    </xf>
    <xf numFmtId="0" fontId="21" fillId="17" borderId="11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" fontId="21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2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3" fontId="21" fillId="0" borderId="0" xfId="32" applyFont="1" applyAlignment="1">
      <alignment horizontal="left" vertical="center" wrapText="1"/>
    </xf>
    <xf numFmtId="3" fontId="21" fillId="0" borderId="0" xfId="0" applyNumberFormat="1" applyFont="1" applyAlignment="1">
      <alignment horizontal="left" vertical="center" wrapText="1"/>
    </xf>
    <xf numFmtId="3" fontId="20" fillId="0" borderId="18" xfId="0" applyNumberFormat="1" applyFont="1" applyFill="1" applyBorder="1" applyAlignment="1">
      <alignment horizontal="right" vertical="center"/>
    </xf>
    <xf numFmtId="44" fontId="21" fillId="31" borderId="21" xfId="34" applyFont="1" applyFill="1" applyBorder="1" applyAlignment="1"/>
    <xf numFmtId="44" fontId="22" fillId="31" borderId="22" xfId="34" applyFont="1" applyFill="1" applyBorder="1" applyAlignment="1">
      <alignment vertical="center"/>
    </xf>
    <xf numFmtId="0" fontId="21" fillId="30" borderId="23" xfId="0" applyFont="1" applyFill="1" applyBorder="1" applyAlignment="1"/>
    <xf numFmtId="0" fontId="20" fillId="30" borderId="24" xfId="0" applyFont="1" applyFill="1" applyBorder="1" applyAlignment="1">
      <alignment vertical="center"/>
    </xf>
    <xf numFmtId="3" fontId="20" fillId="30" borderId="18" xfId="32" applyNumberFormat="1" applyFont="1" applyFill="1" applyBorder="1" applyAlignment="1">
      <alignment vertical="center"/>
    </xf>
    <xf numFmtId="44" fontId="21" fillId="0" borderId="0" xfId="34" applyFont="1" applyFill="1" applyBorder="1" applyAlignment="1">
      <alignment vertical="center"/>
    </xf>
    <xf numFmtId="0" fontId="21" fillId="0" borderId="0" xfId="0" applyFont="1" applyFill="1" applyAlignment="1">
      <alignment horizontal="center"/>
    </xf>
    <xf numFmtId="1" fontId="21" fillId="0" borderId="0" xfId="0" applyNumberFormat="1" applyFont="1" applyFill="1" applyAlignment="1">
      <alignment horizontal="center"/>
    </xf>
    <xf numFmtId="0" fontId="21" fillId="23" borderId="0" xfId="0" applyFont="1" applyFill="1" applyAlignment="1">
      <alignment horizontal="center" vertical="center" wrapText="1"/>
    </xf>
    <xf numFmtId="2" fontId="20" fillId="32" borderId="11" xfId="38" applyNumberFormat="1" applyFont="1" applyFill="1" applyBorder="1" applyAlignment="1">
      <alignment horizontal="center" vertical="center" wrapText="1"/>
    </xf>
    <xf numFmtId="44" fontId="20" fillId="27" borderId="10" xfId="34" applyFont="1" applyFill="1" applyBorder="1" applyAlignment="1">
      <alignment horizontal="center" vertical="center" wrapText="1"/>
    </xf>
    <xf numFmtId="2" fontId="21" fillId="20" borderId="11" xfId="0" applyNumberFormat="1" applyFont="1" applyFill="1" applyBorder="1" applyAlignment="1">
      <alignment horizontal="center" vertical="center" wrapText="1"/>
    </xf>
    <xf numFmtId="0" fontId="20" fillId="20" borderId="11" xfId="0" applyFont="1" applyFill="1" applyBorder="1" applyAlignment="1">
      <alignment horizontal="center" vertical="center" wrapText="1"/>
    </xf>
    <xf numFmtId="3" fontId="21" fillId="0" borderId="0" xfId="0" applyNumberFormat="1" applyFont="1" applyFill="1" applyAlignment="1">
      <alignment horizontal="center"/>
    </xf>
    <xf numFmtId="3" fontId="20" fillId="24" borderId="29" xfId="38" applyNumberFormat="1" applyFont="1" applyFill="1" applyBorder="1" applyAlignment="1">
      <alignment horizontal="left" vertical="center" wrapText="1"/>
    </xf>
    <xf numFmtId="3" fontId="20" fillId="24" borderId="30" xfId="0" applyNumberFormat="1" applyFont="1" applyFill="1" applyBorder="1" applyAlignment="1">
      <alignment horizontal="right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Fill="1" applyBorder="1" applyAlignment="1">
      <alignment vertical="center" wrapText="1"/>
    </xf>
    <xf numFmtId="9" fontId="19" fillId="3" borderId="33" xfId="39" applyNumberFormat="1" applyFont="1" applyFill="1" applyBorder="1" applyAlignment="1">
      <alignment vertical="center" wrapText="1"/>
    </xf>
    <xf numFmtId="3" fontId="19" fillId="3" borderId="11" xfId="39" applyNumberFormat="1" applyFont="1" applyFill="1" applyBorder="1" applyAlignment="1">
      <alignment horizontal="center" vertical="center" wrapText="1"/>
    </xf>
    <xf numFmtId="165" fontId="19" fillId="3" borderId="11" xfId="32" applyNumberFormat="1" applyFont="1" applyFill="1" applyBorder="1" applyAlignment="1">
      <alignment horizontal="center" vertical="center" wrapText="1"/>
    </xf>
    <xf numFmtId="165" fontId="19" fillId="3" borderId="39" xfId="32" applyNumberFormat="1" applyFont="1" applyFill="1" applyBorder="1" applyAlignment="1">
      <alignment vertical="center" wrapText="1"/>
    </xf>
    <xf numFmtId="3" fontId="19" fillId="3" borderId="40" xfId="39" applyNumberFormat="1" applyFont="1" applyFill="1" applyBorder="1" applyAlignment="1">
      <alignment vertical="center" wrapText="1"/>
    </xf>
    <xf numFmtId="3" fontId="19" fillId="3" borderId="41" xfId="39" applyNumberFormat="1" applyFont="1" applyFill="1" applyBorder="1" applyAlignment="1">
      <alignment horizontal="center" vertical="center" wrapText="1"/>
    </xf>
    <xf numFmtId="165" fontId="19" fillId="3" borderId="42" xfId="32" applyNumberFormat="1" applyFont="1" applyFill="1" applyBorder="1" applyAlignment="1">
      <alignment horizontal="center" vertical="center" wrapText="1"/>
    </xf>
    <xf numFmtId="165" fontId="19" fillId="3" borderId="43" xfId="32" applyNumberFormat="1" applyFont="1" applyFill="1" applyBorder="1" applyAlignment="1">
      <alignment vertical="center" wrapText="1"/>
    </xf>
    <xf numFmtId="0" fontId="20" fillId="34" borderId="0" xfId="0" applyFont="1" applyFill="1" applyBorder="1" applyAlignment="1">
      <alignment vertical="center"/>
    </xf>
    <xf numFmtId="3" fontId="20" fillId="24" borderId="28" xfId="0" applyNumberFormat="1" applyFont="1" applyFill="1" applyBorder="1" applyAlignment="1">
      <alignment horizontal="center" vertical="center" wrapText="1"/>
    </xf>
    <xf numFmtId="0" fontId="21" fillId="30" borderId="0" xfId="0" applyFont="1" applyFill="1" applyBorder="1" applyAlignment="1"/>
    <xf numFmtId="0" fontId="20" fillId="23" borderId="14" xfId="0" applyFont="1" applyFill="1" applyBorder="1" applyAlignment="1">
      <alignment vertical="center" wrapText="1"/>
    </xf>
    <xf numFmtId="0" fontId="20" fillId="23" borderId="44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19" fillId="27" borderId="11" xfId="0" applyFont="1" applyFill="1" applyBorder="1" applyAlignment="1">
      <alignment horizontal="center" vertical="center" wrapText="1"/>
    </xf>
    <xf numFmtId="1" fontId="19" fillId="27" borderId="11" xfId="0" applyNumberFormat="1" applyFont="1" applyFill="1" applyBorder="1" applyAlignment="1">
      <alignment horizontal="center" vertical="center" wrapText="1"/>
    </xf>
    <xf numFmtId="3" fontId="19" fillId="27" borderId="11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0" fillId="0" borderId="0" xfId="0" applyFont="1"/>
    <xf numFmtId="0" fontId="19" fillId="9" borderId="11" xfId="0" applyFont="1" applyFill="1" applyBorder="1" applyAlignment="1">
      <alignment horizontal="center" vertical="center" wrapText="1"/>
    </xf>
    <xf numFmtId="9" fontId="19" fillId="3" borderId="11" xfId="39" applyNumberFormat="1" applyFont="1" applyFill="1" applyBorder="1" applyAlignment="1">
      <alignment vertical="center" wrapText="1"/>
    </xf>
    <xf numFmtId="3" fontId="25" fillId="3" borderId="11" xfId="37" applyNumberFormat="1" applyFont="1" applyFill="1" applyBorder="1" applyAlignment="1">
      <alignment vertical="center" wrapText="1"/>
    </xf>
    <xf numFmtId="0" fontId="19" fillId="19" borderId="33" xfId="0" applyFont="1" applyFill="1" applyBorder="1" applyAlignment="1">
      <alignment horizontal="left" vertical="center" wrapText="1"/>
    </xf>
    <xf numFmtId="3" fontId="23" fillId="0" borderId="11" xfId="37" applyNumberFormat="1" applyFont="1" applyFill="1" applyBorder="1" applyAlignment="1">
      <alignment horizontal="center" vertical="center" wrapText="1"/>
    </xf>
    <xf numFmtId="3" fontId="23" fillId="0" borderId="11" xfId="37" applyNumberFormat="1" applyFont="1" applyFill="1" applyBorder="1" applyAlignment="1">
      <alignment vertical="center" wrapText="1"/>
    </xf>
    <xf numFmtId="3" fontId="19" fillId="0" borderId="11" xfId="39" applyNumberFormat="1" applyFont="1" applyFill="1" applyBorder="1" applyAlignment="1">
      <alignment horizontal="center" vertical="center" wrapText="1"/>
    </xf>
    <xf numFmtId="3" fontId="25" fillId="0" borderId="11" xfId="37" applyNumberFormat="1" applyFont="1" applyFill="1" applyBorder="1" applyAlignment="1">
      <alignment vertical="center" wrapText="1"/>
    </xf>
    <xf numFmtId="0" fontId="19" fillId="0" borderId="33" xfId="0" applyFont="1" applyFill="1" applyBorder="1" applyAlignment="1">
      <alignment horizontal="left" vertical="center" wrapText="1"/>
    </xf>
    <xf numFmtId="3" fontId="0" fillId="0" borderId="0" xfId="0" applyNumberFormat="1" applyFont="1"/>
    <xf numFmtId="49" fontId="19" fillId="19" borderId="33" xfId="36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3" fontId="23" fillId="0" borderId="15" xfId="37" applyNumberFormat="1" applyFont="1" applyFill="1" applyBorder="1" applyAlignment="1">
      <alignment horizontal="center" vertical="center" wrapText="1"/>
    </xf>
    <xf numFmtId="3" fontId="23" fillId="0" borderId="15" xfId="37" applyNumberFormat="1" applyFont="1" applyFill="1" applyBorder="1" applyAlignment="1">
      <alignment vertical="center" wrapText="1"/>
    </xf>
    <xf numFmtId="0" fontId="0" fillId="0" borderId="0" xfId="0" applyFont="1" applyFill="1"/>
    <xf numFmtId="49" fontId="19" fillId="0" borderId="35" xfId="36" applyNumberFormat="1" applyFont="1" applyFill="1" applyBorder="1" applyAlignment="1">
      <alignment horizontal="left" vertical="center" wrapText="1"/>
    </xf>
    <xf numFmtId="3" fontId="23" fillId="0" borderId="29" xfId="37" applyNumberFormat="1" applyFont="1" applyFill="1" applyBorder="1" applyAlignment="1">
      <alignment horizontal="center" vertical="center" wrapText="1"/>
    </xf>
    <xf numFmtId="3" fontId="23" fillId="0" borderId="29" xfId="37" applyNumberFormat="1" applyFont="1" applyFill="1" applyBorder="1" applyAlignment="1">
      <alignment vertical="center" wrapText="1"/>
    </xf>
    <xf numFmtId="3" fontId="19" fillId="0" borderId="12" xfId="39" applyNumberFormat="1" applyFont="1" applyFill="1" applyBorder="1" applyAlignment="1">
      <alignment horizontal="center" vertical="center" wrapText="1"/>
    </xf>
    <xf numFmtId="3" fontId="25" fillId="3" borderId="36" xfId="39" applyNumberFormat="1" applyFont="1" applyFill="1" applyBorder="1" applyAlignment="1">
      <alignment horizontal="center" vertical="center" wrapText="1"/>
    </xf>
    <xf numFmtId="3" fontId="25" fillId="3" borderId="37" xfId="39" applyNumberFormat="1" applyFont="1" applyFill="1" applyBorder="1" applyAlignment="1">
      <alignment horizontal="center" vertical="center" wrapText="1"/>
    </xf>
    <xf numFmtId="3" fontId="25" fillId="3" borderId="37" xfId="33" applyNumberFormat="1" applyFont="1" applyFill="1" applyBorder="1" applyAlignment="1" applyProtection="1">
      <alignment horizontal="center" vertical="center" wrapText="1"/>
    </xf>
    <xf numFmtId="49" fontId="19" fillId="0" borderId="33" xfId="36" applyNumberFormat="1" applyFont="1" applyFill="1" applyBorder="1" applyAlignment="1">
      <alignment horizontal="left" vertical="center" wrapText="1"/>
    </xf>
    <xf numFmtId="3" fontId="19" fillId="3" borderId="33" xfId="39" applyNumberFormat="1" applyFont="1" applyFill="1" applyBorder="1" applyAlignment="1">
      <alignment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27" xfId="0" applyFont="1" applyFill="1" applyBorder="1" applyAlignment="1">
      <alignment horizontal="center" vertical="center" wrapText="1"/>
    </xf>
    <xf numFmtId="165" fontId="19" fillId="33" borderId="27" xfId="32" applyNumberFormat="1" applyFont="1" applyFill="1" applyBorder="1" applyAlignment="1">
      <alignment horizontal="center" vertical="center" wrapText="1"/>
    </xf>
    <xf numFmtId="165" fontId="19" fillId="33" borderId="31" xfId="32" applyNumberFormat="1" applyFont="1" applyFill="1" applyBorder="1" applyAlignment="1">
      <alignment horizontal="center" vertical="center" wrapText="1"/>
    </xf>
    <xf numFmtId="3" fontId="19" fillId="3" borderId="34" xfId="39" applyNumberFormat="1" applyFont="1" applyFill="1" applyBorder="1" applyAlignment="1">
      <alignment vertical="center" wrapText="1"/>
    </xf>
    <xf numFmtId="3" fontId="19" fillId="3" borderId="25" xfId="39" applyNumberFormat="1" applyFont="1" applyFill="1" applyBorder="1" applyAlignment="1">
      <alignment horizontal="center" vertical="center" wrapText="1"/>
    </xf>
    <xf numFmtId="165" fontId="19" fillId="3" borderId="25" xfId="32" applyNumberFormat="1" applyFont="1" applyFill="1" applyBorder="1" applyAlignment="1">
      <alignment horizontal="center" vertical="center" wrapText="1"/>
    </xf>
    <xf numFmtId="165" fontId="19" fillId="3" borderId="32" xfId="32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165" fontId="18" fillId="0" borderId="11" xfId="32" applyNumberFormat="1" applyFont="1" applyFill="1" applyBorder="1" applyAlignment="1">
      <alignment horizontal="right" vertical="center" wrapText="1"/>
    </xf>
    <xf numFmtId="165" fontId="18" fillId="0" borderId="11" xfId="32" applyNumberFormat="1" applyFont="1" applyFill="1" applyBorder="1" applyAlignment="1">
      <alignment vertical="center" wrapText="1"/>
    </xf>
    <xf numFmtId="49" fontId="18" fillId="0" borderId="11" xfId="36" applyNumberFormat="1" applyFont="1" applyFill="1" applyBorder="1" applyAlignment="1">
      <alignment horizontal="left" vertical="center" wrapText="1"/>
    </xf>
    <xf numFmtId="0" fontId="20" fillId="22" borderId="14" xfId="0" applyFont="1" applyFill="1" applyBorder="1" applyAlignment="1">
      <alignment horizontal="left" vertical="center" wrapText="1"/>
    </xf>
    <xf numFmtId="0" fontId="20" fillId="22" borderId="15" xfId="0" applyFont="1" applyFill="1" applyBorder="1" applyAlignment="1">
      <alignment horizontal="left" vertical="center" wrapText="1"/>
    </xf>
    <xf numFmtId="3" fontId="20" fillId="24" borderId="14" xfId="38" applyNumberFormat="1" applyFont="1" applyFill="1" applyBorder="1" applyAlignment="1">
      <alignment horizontal="left" vertical="center" wrapText="1"/>
    </xf>
    <xf numFmtId="3" fontId="21" fillId="0" borderId="12" xfId="38" applyNumberFormat="1" applyFont="1" applyFill="1" applyBorder="1" applyAlignment="1">
      <alignment horizontal="left" vertical="center" wrapText="1"/>
    </xf>
    <xf numFmtId="3" fontId="21" fillId="0" borderId="13" xfId="38" applyNumberFormat="1" applyFont="1" applyFill="1" applyBorder="1" applyAlignment="1">
      <alignment horizontal="left" vertical="center" wrapText="1"/>
    </xf>
    <xf numFmtId="3" fontId="21" fillId="0" borderId="30" xfId="38" applyNumberFormat="1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3" fontId="20" fillId="24" borderId="28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left" vertical="center" wrapText="1"/>
    </xf>
    <xf numFmtId="49" fontId="21" fillId="17" borderId="13" xfId="0" applyNumberFormat="1" applyFont="1" applyFill="1" applyBorder="1" applyAlignment="1">
      <alignment horizontal="left" vertical="center" wrapText="1"/>
    </xf>
    <xf numFmtId="0" fontId="21" fillId="17" borderId="12" xfId="0" applyNumberFormat="1" applyFont="1" applyFill="1" applyBorder="1" applyAlignment="1">
      <alignment horizontal="left" vertical="center" wrapText="1"/>
    </xf>
    <xf numFmtId="49" fontId="21" fillId="17" borderId="12" xfId="0" applyNumberFormat="1" applyFont="1" applyFill="1" applyBorder="1" applyAlignment="1">
      <alignment vertical="center" wrapText="1"/>
    </xf>
    <xf numFmtId="0" fontId="19" fillId="0" borderId="11" xfId="37" applyFont="1" applyFill="1" applyBorder="1" applyAlignment="1">
      <alignment horizontal="center" vertical="center" wrapText="1"/>
    </xf>
    <xf numFmtId="3" fontId="21" fillId="0" borderId="12" xfId="38" applyNumberFormat="1" applyFont="1" applyFill="1" applyBorder="1" applyAlignment="1">
      <alignment vertical="center" wrapText="1"/>
    </xf>
    <xf numFmtId="3" fontId="21" fillId="0" borderId="30" xfId="38" applyNumberFormat="1" applyFont="1" applyFill="1" applyBorder="1" applyAlignment="1">
      <alignment vertical="center" wrapText="1"/>
    </xf>
    <xf numFmtId="43" fontId="20" fillId="23" borderId="44" xfId="32" applyFont="1" applyFill="1" applyBorder="1" applyAlignment="1">
      <alignment vertical="center" wrapText="1"/>
    </xf>
    <xf numFmtId="43" fontId="20" fillId="27" borderId="11" xfId="32" applyFont="1" applyFill="1" applyBorder="1" applyAlignment="1">
      <alignment horizontal="center" vertical="center" wrapText="1"/>
    </xf>
    <xf numFmtId="43" fontId="20" fillId="28" borderId="11" xfId="32" applyFont="1" applyFill="1" applyBorder="1" applyAlignment="1">
      <alignment horizontal="justify" vertical="center" wrapText="1"/>
    </xf>
    <xf numFmtId="43" fontId="21" fillId="0" borderId="11" xfId="32" applyFont="1" applyFill="1" applyBorder="1" applyAlignment="1">
      <alignment vertical="center" wrapText="1"/>
    </xf>
    <xf numFmtId="43" fontId="21" fillId="19" borderId="11" xfId="32" applyFont="1" applyFill="1" applyBorder="1" applyAlignment="1">
      <alignment vertical="center" wrapText="1"/>
    </xf>
    <xf numFmtId="43" fontId="21" fillId="0" borderId="0" xfId="32" applyFont="1" applyAlignment="1">
      <alignment vertical="center" wrapText="1"/>
    </xf>
    <xf numFmtId="0" fontId="20" fillId="30" borderId="47" xfId="0" applyFont="1" applyFill="1" applyBorder="1" applyAlignment="1">
      <alignment vertical="center"/>
    </xf>
    <xf numFmtId="0" fontId="20" fillId="0" borderId="47" xfId="0" applyFont="1" applyFill="1" applyBorder="1" applyAlignment="1">
      <alignment vertical="center"/>
    </xf>
    <xf numFmtId="3" fontId="21" fillId="0" borderId="0" xfId="0" applyNumberFormat="1" applyFont="1" applyFill="1"/>
    <xf numFmtId="3" fontId="20" fillId="24" borderId="11" xfId="38" applyNumberFormat="1" applyFont="1" applyFill="1" applyBorder="1" applyAlignment="1">
      <alignment horizontal="left" vertical="center" wrapText="1"/>
    </xf>
    <xf numFmtId="2" fontId="21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26" fillId="0" borderId="0" xfId="0" applyFont="1" applyFill="1" applyAlignment="1">
      <alignment horizontal="justify" vertical="center" wrapText="1"/>
    </xf>
    <xf numFmtId="0" fontId="26" fillId="19" borderId="0" xfId="0" applyFont="1" applyFill="1" applyAlignment="1">
      <alignment horizontal="justify" vertical="center" wrapText="1"/>
    </xf>
    <xf numFmtId="0" fontId="26" fillId="29" borderId="0" xfId="0" applyFont="1" applyFill="1" applyAlignment="1">
      <alignment horizontal="justify" vertical="center" wrapText="1"/>
    </xf>
    <xf numFmtId="3" fontId="27" fillId="0" borderId="12" xfId="38" applyNumberFormat="1" applyFont="1" applyFill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horizontal="right" vertical="center" wrapText="1"/>
    </xf>
    <xf numFmtId="3" fontId="27" fillId="0" borderId="11" xfId="0" applyNumberFormat="1" applyFont="1" applyFill="1" applyBorder="1" applyAlignment="1">
      <alignment vertical="center" wrapText="1"/>
    </xf>
    <xf numFmtId="3" fontId="27" fillId="0" borderId="11" xfId="0" applyNumberFormat="1" applyFont="1" applyBorder="1" applyAlignment="1">
      <alignment horizontal="right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49" fontId="27" fillId="0" borderId="11" xfId="36" applyNumberFormat="1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3" fontId="27" fillId="0" borderId="12" xfId="38" applyNumberFormat="1" applyFont="1" applyFill="1" applyBorder="1" applyAlignment="1">
      <alignment horizontal="left" vertical="center" wrapText="1"/>
    </xf>
    <xf numFmtId="3" fontId="27" fillId="0" borderId="11" xfId="38" applyNumberFormat="1" applyFont="1" applyFill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/>
    </xf>
    <xf numFmtId="165" fontId="18" fillId="0" borderId="11" xfId="32" applyNumberFormat="1" applyFont="1" applyFill="1" applyBorder="1" applyAlignment="1">
      <alignment horizontal="right" vertical="center"/>
    </xf>
    <xf numFmtId="0" fontId="21" fillId="0" borderId="11" xfId="0" applyNumberFormat="1" applyFont="1" applyFill="1" applyBorder="1" applyAlignment="1">
      <alignment horizontal="left" vertical="center" wrapText="1"/>
    </xf>
    <xf numFmtId="43" fontId="20" fillId="0" borderId="0" xfId="32" applyFont="1" applyFill="1" applyAlignment="1"/>
    <xf numFmtId="43" fontId="21" fillId="0" borderId="0" xfId="32" applyFont="1" applyFill="1" applyAlignment="1"/>
    <xf numFmtId="43" fontId="0" fillId="0" borderId="0" xfId="32" applyFont="1"/>
    <xf numFmtId="43" fontId="0" fillId="0" borderId="0" xfId="0" applyNumberFormat="1" applyFont="1"/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3" fontId="21" fillId="0" borderId="0" xfId="0" applyNumberFormat="1" applyFont="1" applyFill="1" applyAlignment="1">
      <alignment horizontal="justify" vertical="center" wrapText="1"/>
    </xf>
    <xf numFmtId="165" fontId="0" fillId="0" borderId="11" xfId="32" applyNumberFormat="1" applyFont="1" applyFill="1" applyBorder="1" applyAlignment="1">
      <alignment vertical="center" wrapText="1"/>
    </xf>
    <xf numFmtId="3" fontId="25" fillId="3" borderId="38" xfId="33" applyNumberFormat="1" applyFont="1" applyFill="1" applyBorder="1" applyAlignment="1" applyProtection="1">
      <alignment horizontal="right" vertical="center" wrapText="1"/>
    </xf>
    <xf numFmtId="165" fontId="20" fillId="0" borderId="0" xfId="32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Alignment="1">
      <alignment horizontal="center" vertical="center" wrapText="1"/>
    </xf>
    <xf numFmtId="3" fontId="20" fillId="24" borderId="14" xfId="38" applyNumberFormat="1" applyFont="1" applyFill="1" applyBorder="1" applyAlignment="1">
      <alignment horizontal="left" vertical="center" wrapText="1"/>
    </xf>
    <xf numFmtId="3" fontId="20" fillId="24" borderId="15" xfId="38" applyNumberFormat="1" applyFont="1" applyFill="1" applyBorder="1" applyAlignment="1">
      <alignment horizontal="left" vertical="center" wrapText="1"/>
    </xf>
    <xf numFmtId="0" fontId="20" fillId="22" borderId="14" xfId="0" applyFont="1" applyFill="1" applyBorder="1" applyAlignment="1">
      <alignment horizontal="left" vertical="center" wrapText="1"/>
    </xf>
    <xf numFmtId="0" fontId="20" fillId="22" borderId="15" xfId="0" applyFont="1" applyFill="1" applyBorder="1" applyAlignment="1">
      <alignment horizontal="left" vertical="center" wrapText="1"/>
    </xf>
    <xf numFmtId="3" fontId="21" fillId="0" borderId="12" xfId="38" applyNumberFormat="1" applyFont="1" applyFill="1" applyBorder="1" applyAlignment="1">
      <alignment horizontal="left" vertical="center" wrapText="1"/>
    </xf>
    <xf numFmtId="3" fontId="21" fillId="0" borderId="13" xfId="38" applyNumberFormat="1" applyFont="1" applyFill="1" applyBorder="1" applyAlignment="1">
      <alignment horizontal="left" vertical="center" wrapText="1"/>
    </xf>
    <xf numFmtId="3" fontId="21" fillId="0" borderId="30" xfId="38" applyNumberFormat="1" applyFont="1" applyFill="1" applyBorder="1" applyAlignment="1">
      <alignment horizontal="left" vertical="center" wrapText="1"/>
    </xf>
    <xf numFmtId="3" fontId="20" fillId="24" borderId="28" xfId="0" applyNumberFormat="1" applyFont="1" applyFill="1" applyBorder="1" applyAlignment="1">
      <alignment horizontal="center" vertical="center" wrapText="1"/>
    </xf>
    <xf numFmtId="3" fontId="20" fillId="22" borderId="14" xfId="0" applyNumberFormat="1" applyFont="1" applyFill="1" applyBorder="1" applyAlignment="1">
      <alignment horizontal="right" vertical="center" wrapText="1"/>
    </xf>
    <xf numFmtId="2" fontId="30" fillId="0" borderId="11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vertical="center" wrapText="1"/>
    </xf>
    <xf numFmtId="49" fontId="21" fillId="0" borderId="12" xfId="0" applyNumberFormat="1" applyFont="1" applyFill="1" applyBorder="1" applyAlignment="1">
      <alignment horizontal="left" vertical="center" wrapText="1"/>
    </xf>
    <xf numFmtId="0" fontId="21" fillId="0" borderId="12" xfId="0" applyNumberFormat="1" applyFont="1" applyFill="1" applyBorder="1" applyAlignment="1">
      <alignment horizontal="left" vertical="center" wrapText="1"/>
    </xf>
    <xf numFmtId="0" fontId="21" fillId="0" borderId="12" xfId="0" applyNumberFormat="1" applyFont="1" applyFill="1" applyBorder="1" applyAlignment="1">
      <alignment vertical="center" wrapText="1"/>
    </xf>
    <xf numFmtId="0" fontId="21" fillId="0" borderId="30" xfId="0" applyNumberFormat="1" applyFont="1" applyFill="1" applyBorder="1" applyAlignment="1">
      <alignment horizontal="left" vertical="center" wrapText="1"/>
    </xf>
    <xf numFmtId="43" fontId="20" fillId="0" borderId="0" xfId="32" applyFont="1" applyFill="1" applyAlignment="1">
      <alignment horizontal="left" vertical="center" wrapText="1"/>
    </xf>
    <xf numFmtId="165" fontId="20" fillId="22" borderId="14" xfId="32" applyNumberFormat="1" applyFont="1" applyFill="1" applyBorder="1" applyAlignment="1">
      <alignment horizontal="center" vertical="center" wrapText="1"/>
    </xf>
    <xf numFmtId="0" fontId="19" fillId="27" borderId="15" xfId="0" applyFont="1" applyFill="1" applyBorder="1" applyAlignment="1">
      <alignment horizontal="center" vertical="center" wrapText="1"/>
    </xf>
    <xf numFmtId="3" fontId="19" fillId="28" borderId="15" xfId="38" applyNumberFormat="1" applyFont="1" applyFill="1" applyBorder="1" applyAlignment="1">
      <alignment horizontal="justify" vertical="center" wrapText="1"/>
    </xf>
    <xf numFmtId="3" fontId="21" fillId="0" borderId="29" xfId="38" applyNumberFormat="1" applyFont="1" applyFill="1" applyBorder="1" applyAlignment="1">
      <alignment vertical="center" wrapText="1"/>
    </xf>
    <xf numFmtId="0" fontId="20" fillId="22" borderId="44" xfId="0" applyFont="1" applyFill="1" applyBorder="1" applyAlignment="1">
      <alignment horizontal="left" vertical="center" wrapText="1"/>
    </xf>
    <xf numFmtId="3" fontId="21" fillId="0" borderId="15" xfId="38" applyNumberFormat="1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49" fontId="21" fillId="17" borderId="29" xfId="0" applyNumberFormat="1" applyFont="1" applyFill="1" applyBorder="1" applyAlignment="1">
      <alignment vertical="center" wrapText="1"/>
    </xf>
    <xf numFmtId="49" fontId="21" fillId="17" borderId="52" xfId="0" applyNumberFormat="1" applyFont="1" applyFill="1" applyBorder="1" applyAlignment="1">
      <alignment horizontal="left" vertical="center" wrapText="1"/>
    </xf>
    <xf numFmtId="0" fontId="21" fillId="17" borderId="29" xfId="0" applyNumberFormat="1" applyFont="1" applyFill="1" applyBorder="1" applyAlignment="1">
      <alignment horizontal="left" vertical="center" wrapText="1"/>
    </xf>
    <xf numFmtId="49" fontId="21" fillId="0" borderId="29" xfId="0" applyNumberFormat="1" applyFont="1" applyFill="1" applyBorder="1" applyAlignment="1">
      <alignment vertical="center" wrapText="1"/>
    </xf>
    <xf numFmtId="0" fontId="21" fillId="0" borderId="15" xfId="0" applyFont="1" applyFill="1" applyBorder="1" applyAlignment="1">
      <alignment horizontal="left" vertical="center" wrapText="1"/>
    </xf>
    <xf numFmtId="49" fontId="21" fillId="0" borderId="29" xfId="0" applyNumberFormat="1" applyFont="1" applyFill="1" applyBorder="1" applyAlignment="1">
      <alignment horizontal="left" vertical="center" wrapText="1"/>
    </xf>
    <xf numFmtId="0" fontId="21" fillId="0" borderId="29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left" vertical="center" wrapText="1"/>
    </xf>
    <xf numFmtId="0" fontId="21" fillId="0" borderId="29" xfId="0" applyNumberFormat="1" applyFont="1" applyFill="1" applyBorder="1" applyAlignment="1">
      <alignment vertical="center" wrapText="1"/>
    </xf>
    <xf numFmtId="0" fontId="21" fillId="0" borderId="45" xfId="0" applyNumberFormat="1" applyFont="1" applyFill="1" applyBorder="1" applyAlignment="1">
      <alignment horizontal="left" vertical="center" wrapText="1"/>
    </xf>
    <xf numFmtId="0" fontId="21" fillId="17" borderId="15" xfId="0" applyNumberFormat="1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49" fontId="21" fillId="17" borderId="15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3" fontId="21" fillId="0" borderId="15" xfId="38" applyNumberFormat="1" applyFont="1" applyFill="1" applyBorder="1" applyAlignment="1">
      <alignment vertical="center" wrapText="1"/>
    </xf>
    <xf numFmtId="0" fontId="21" fillId="0" borderId="45" xfId="0" applyFont="1" applyFill="1" applyBorder="1" applyAlignment="1">
      <alignment vertical="center" wrapText="1"/>
    </xf>
    <xf numFmtId="3" fontId="20" fillId="0" borderId="45" xfId="0" applyNumberFormat="1" applyFont="1" applyFill="1" applyBorder="1" applyAlignment="1">
      <alignment horizontal="right" vertical="center" wrapText="1"/>
    </xf>
    <xf numFmtId="0" fontId="21" fillId="0" borderId="45" xfId="0" applyFont="1" applyFill="1" applyBorder="1" applyAlignment="1">
      <alignment horizontal="justify" vertical="center" wrapText="1"/>
    </xf>
    <xf numFmtId="165" fontId="20" fillId="0" borderId="45" xfId="32" applyNumberFormat="1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justify" vertical="center" wrapText="1"/>
    </xf>
    <xf numFmtId="3" fontId="23" fillId="19" borderId="11" xfId="37" applyNumberFormat="1" applyFont="1" applyFill="1" applyBorder="1" applyAlignment="1">
      <alignment vertical="center" wrapText="1"/>
    </xf>
    <xf numFmtId="3" fontId="21" fillId="0" borderId="0" xfId="0" applyNumberFormat="1" applyFont="1" applyFill="1" applyAlignment="1">
      <alignment vertical="center" wrapText="1"/>
    </xf>
    <xf numFmtId="3" fontId="23" fillId="19" borderId="11" xfId="37" applyNumberFormat="1" applyFont="1" applyFill="1" applyBorder="1" applyAlignment="1">
      <alignment horizontal="center" vertical="center" wrapText="1"/>
    </xf>
    <xf numFmtId="3" fontId="23" fillId="19" borderId="15" xfId="37" applyNumberFormat="1" applyFont="1" applyFill="1" applyBorder="1" applyAlignment="1">
      <alignment horizontal="center" vertical="center" wrapText="1"/>
    </xf>
    <xf numFmtId="3" fontId="23" fillId="19" borderId="15" xfId="37" applyNumberFormat="1" applyFont="1" applyFill="1" applyBorder="1" applyAlignment="1">
      <alignment vertical="center" wrapText="1"/>
    </xf>
    <xf numFmtId="3" fontId="24" fillId="19" borderId="11" xfId="37" applyNumberFormat="1" applyFont="1" applyFill="1" applyBorder="1" applyAlignment="1">
      <alignment vertical="center" wrapText="1"/>
    </xf>
    <xf numFmtId="165" fontId="24" fillId="0" borderId="11" xfId="32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/>
    </xf>
    <xf numFmtId="165" fontId="24" fillId="0" borderId="11" xfId="32" applyNumberFormat="1" applyFont="1" applyFill="1" applyBorder="1" applyAlignment="1">
      <alignment horizontal="right" vertical="center"/>
    </xf>
    <xf numFmtId="37" fontId="18" fillId="0" borderId="11" xfId="32" applyNumberFormat="1" applyFont="1" applyFill="1" applyBorder="1" applyAlignment="1">
      <alignment horizontal="right" vertical="center"/>
    </xf>
    <xf numFmtId="0" fontId="20" fillId="22" borderId="14" xfId="0" applyFont="1" applyFill="1" applyBorder="1" applyAlignment="1">
      <alignment horizontal="center" vertical="center" wrapText="1"/>
    </xf>
    <xf numFmtId="0" fontId="20" fillId="22" borderId="44" xfId="0" applyFont="1" applyFill="1" applyBorder="1" applyAlignment="1">
      <alignment horizontal="center" vertical="center" wrapText="1"/>
    </xf>
    <xf numFmtId="0" fontId="20" fillId="22" borderId="15" xfId="0" applyFont="1" applyFill="1" applyBorder="1" applyAlignment="1">
      <alignment horizontal="center" vertical="center" wrapText="1"/>
    </xf>
    <xf numFmtId="3" fontId="20" fillId="24" borderId="14" xfId="0" applyNumberFormat="1" applyFont="1" applyFill="1" applyBorder="1" applyAlignment="1">
      <alignment horizontal="center" vertical="center" wrapText="1"/>
    </xf>
    <xf numFmtId="3" fontId="20" fillId="24" borderId="44" xfId="0" applyNumberFormat="1" applyFont="1" applyFill="1" applyBorder="1" applyAlignment="1">
      <alignment horizontal="center" vertical="center" wrapText="1"/>
    </xf>
    <xf numFmtId="3" fontId="20" fillId="24" borderId="15" xfId="0" applyNumberFormat="1" applyFont="1" applyFill="1" applyBorder="1" applyAlignment="1">
      <alignment horizontal="center" vertical="center" wrapText="1"/>
    </xf>
    <xf numFmtId="3" fontId="20" fillId="24" borderId="14" xfId="38" applyNumberFormat="1" applyFont="1" applyFill="1" applyBorder="1" applyAlignment="1">
      <alignment horizontal="left" vertical="center" wrapText="1"/>
    </xf>
    <xf numFmtId="3" fontId="20" fillId="24" borderId="15" xfId="38" applyNumberFormat="1" applyFont="1" applyFill="1" applyBorder="1" applyAlignment="1">
      <alignment horizontal="left" vertical="center" wrapText="1"/>
    </xf>
    <xf numFmtId="3" fontId="21" fillId="0" borderId="12" xfId="38" applyNumberFormat="1" applyFont="1" applyFill="1" applyBorder="1" applyAlignment="1">
      <alignment horizontal="left" vertical="center" wrapText="1"/>
    </xf>
    <xf numFmtId="3" fontId="21" fillId="0" borderId="30" xfId="38" applyNumberFormat="1" applyFont="1" applyFill="1" applyBorder="1" applyAlignment="1">
      <alignment horizontal="left" vertical="center" wrapText="1"/>
    </xf>
    <xf numFmtId="3" fontId="21" fillId="0" borderId="13" xfId="38" applyNumberFormat="1" applyFont="1" applyFill="1" applyBorder="1" applyAlignment="1">
      <alignment horizontal="left" vertical="center" wrapText="1"/>
    </xf>
    <xf numFmtId="1" fontId="20" fillId="22" borderId="14" xfId="0" applyNumberFormat="1" applyFont="1" applyFill="1" applyBorder="1" applyAlignment="1">
      <alignment horizontal="center" vertical="center" wrapText="1"/>
    </xf>
    <xf numFmtId="1" fontId="20" fillId="22" borderId="44" xfId="0" applyNumberFormat="1" applyFont="1" applyFill="1" applyBorder="1" applyAlignment="1">
      <alignment horizontal="center" vertical="center" wrapText="1"/>
    </xf>
    <xf numFmtId="1" fontId="20" fillId="22" borderId="15" xfId="0" applyNumberFormat="1" applyFont="1" applyFill="1" applyBorder="1" applyAlignment="1">
      <alignment horizontal="center" vertical="center" wrapText="1"/>
    </xf>
    <xf numFmtId="3" fontId="20" fillId="24" borderId="28" xfId="0" applyNumberFormat="1" applyFont="1" applyFill="1" applyBorder="1" applyAlignment="1">
      <alignment horizontal="center" vertical="center" wrapText="1"/>
    </xf>
    <xf numFmtId="3" fontId="20" fillId="24" borderId="46" xfId="0" applyNumberFormat="1" applyFont="1" applyFill="1" applyBorder="1" applyAlignment="1">
      <alignment horizontal="center" vertical="center" wrapText="1"/>
    </xf>
    <xf numFmtId="3" fontId="20" fillId="24" borderId="29" xfId="0" applyNumberFormat="1" applyFont="1" applyFill="1" applyBorder="1" applyAlignment="1">
      <alignment horizontal="center" vertical="center" wrapText="1"/>
    </xf>
    <xf numFmtId="0" fontId="21" fillId="0" borderId="30" xfId="0" applyNumberFormat="1" applyFont="1" applyFill="1" applyBorder="1" applyAlignment="1">
      <alignment horizontal="left" vertical="center" wrapText="1"/>
    </xf>
    <xf numFmtId="0" fontId="21" fillId="0" borderId="13" xfId="0" applyNumberFormat="1" applyFont="1" applyFill="1" applyBorder="1" applyAlignment="1">
      <alignment horizontal="left" vertical="center" wrapText="1"/>
    </xf>
    <xf numFmtId="49" fontId="21" fillId="0" borderId="30" xfId="0" applyNumberFormat="1" applyFont="1" applyFill="1" applyBorder="1" applyAlignment="1">
      <alignment horizontal="left" vertical="center" wrapText="1"/>
    </xf>
    <xf numFmtId="49" fontId="21" fillId="0" borderId="13" xfId="0" applyNumberFormat="1" applyFont="1" applyFill="1" applyBorder="1" applyAlignment="1">
      <alignment horizontal="left" vertical="center" wrapText="1"/>
    </xf>
    <xf numFmtId="0" fontId="21" fillId="17" borderId="12" xfId="0" applyNumberFormat="1" applyFont="1" applyFill="1" applyBorder="1" applyAlignment="1">
      <alignment horizontal="left" vertical="center" wrapText="1"/>
    </xf>
    <xf numFmtId="0" fontId="21" fillId="17" borderId="30" xfId="0" applyNumberFormat="1" applyFont="1" applyFill="1" applyBorder="1" applyAlignment="1">
      <alignment horizontal="left" vertical="center" wrapText="1"/>
    </xf>
    <xf numFmtId="0" fontId="21" fillId="17" borderId="13" xfId="0" applyNumberFormat="1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49" fontId="21" fillId="0" borderId="12" xfId="0" applyNumberFormat="1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12" xfId="0" applyNumberFormat="1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3" fontId="20" fillId="0" borderId="15" xfId="38" applyNumberFormat="1" applyFont="1" applyFill="1" applyBorder="1" applyAlignment="1">
      <alignment horizontal="left" vertical="center" wrapText="1"/>
    </xf>
    <xf numFmtId="0" fontId="0" fillId="0" borderId="13" xfId="0" applyFill="1" applyBorder="1"/>
    <xf numFmtId="49" fontId="21" fillId="17" borderId="12" xfId="0" applyNumberFormat="1" applyFont="1" applyFill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0" fillId="22" borderId="14" xfId="0" applyFont="1" applyFill="1" applyBorder="1" applyAlignment="1">
      <alignment horizontal="left" vertical="center" wrapText="1"/>
    </xf>
    <xf numFmtId="0" fontId="20" fillId="22" borderId="15" xfId="0" applyFont="1" applyFill="1" applyBorder="1" applyAlignment="1">
      <alignment horizontal="left" vertical="center" wrapText="1"/>
    </xf>
    <xf numFmtId="1" fontId="20" fillId="22" borderId="14" xfId="0" applyNumberFormat="1" applyFont="1" applyFill="1" applyBorder="1" applyAlignment="1">
      <alignment horizontal="left" vertical="center" wrapText="1"/>
    </xf>
    <xf numFmtId="1" fontId="20" fillId="22" borderId="44" xfId="0" applyNumberFormat="1" applyFont="1" applyFill="1" applyBorder="1" applyAlignment="1">
      <alignment horizontal="left" vertical="center" wrapText="1"/>
    </xf>
    <xf numFmtId="1" fontId="20" fillId="22" borderId="15" xfId="0" applyNumberFormat="1" applyFont="1" applyFill="1" applyBorder="1" applyAlignment="1">
      <alignment horizontal="left" vertical="center" wrapText="1"/>
    </xf>
    <xf numFmtId="3" fontId="21" fillId="0" borderId="45" xfId="38" applyNumberFormat="1" applyFont="1" applyFill="1" applyBorder="1" applyAlignment="1">
      <alignment horizontal="left" vertical="center" wrapText="1"/>
    </xf>
    <xf numFmtId="3" fontId="21" fillId="0" borderId="52" xfId="38" applyNumberFormat="1" applyFont="1" applyFill="1" applyBorder="1" applyAlignment="1">
      <alignment horizontal="left" vertical="center" wrapText="1"/>
    </xf>
    <xf numFmtId="0" fontId="19" fillId="23" borderId="14" xfId="0" applyFont="1" applyFill="1" applyBorder="1" applyAlignment="1">
      <alignment horizontal="center" vertical="center" wrapText="1"/>
    </xf>
    <xf numFmtId="0" fontId="19" fillId="23" borderId="44" xfId="0" applyFont="1" applyFill="1" applyBorder="1" applyAlignment="1">
      <alignment horizontal="center" vertical="center" wrapText="1"/>
    </xf>
    <xf numFmtId="0" fontId="21" fillId="0" borderId="29" xfId="0" applyNumberFormat="1" applyFont="1" applyFill="1" applyBorder="1" applyAlignment="1">
      <alignment horizontal="left" vertical="center" wrapText="1"/>
    </xf>
    <xf numFmtId="0" fontId="21" fillId="0" borderId="52" xfId="0" applyFont="1" applyFill="1" applyBorder="1" applyAlignment="1">
      <alignment horizontal="left" vertical="center" wrapText="1"/>
    </xf>
    <xf numFmtId="0" fontId="21" fillId="0" borderId="45" xfId="0" applyFont="1" applyFill="1" applyBorder="1" applyAlignment="1">
      <alignment horizontal="left" vertical="center" wrapText="1"/>
    </xf>
    <xf numFmtId="49" fontId="21" fillId="0" borderId="45" xfId="0" applyNumberFormat="1" applyFont="1" applyFill="1" applyBorder="1" applyAlignment="1">
      <alignment horizontal="left" vertical="center" wrapText="1"/>
    </xf>
    <xf numFmtId="0" fontId="21" fillId="17" borderId="29" xfId="0" applyNumberFormat="1" applyFont="1" applyFill="1" applyBorder="1" applyAlignment="1">
      <alignment horizontal="left" vertical="center" wrapText="1"/>
    </xf>
    <xf numFmtId="0" fontId="21" fillId="17" borderId="45" xfId="0" applyNumberFormat="1" applyFont="1" applyFill="1" applyBorder="1" applyAlignment="1">
      <alignment horizontal="left" vertical="center" wrapText="1"/>
    </xf>
    <xf numFmtId="0" fontId="21" fillId="17" borderId="52" xfId="0" applyNumberFormat="1" applyFont="1" applyFill="1" applyBorder="1" applyAlignment="1">
      <alignment horizontal="left" vertical="center" wrapText="1"/>
    </xf>
    <xf numFmtId="0" fontId="21" fillId="0" borderId="45" xfId="0" applyNumberFormat="1" applyFont="1" applyFill="1" applyBorder="1" applyAlignment="1">
      <alignment horizontal="left" vertical="center" wrapText="1"/>
    </xf>
    <xf numFmtId="0" fontId="21" fillId="0" borderId="52" xfId="0" applyNumberFormat="1" applyFont="1" applyFill="1" applyBorder="1" applyAlignment="1">
      <alignment horizontal="left" vertical="center" wrapText="1"/>
    </xf>
    <xf numFmtId="3" fontId="21" fillId="0" borderId="29" xfId="38" applyNumberFormat="1" applyFont="1" applyFill="1" applyBorder="1" applyAlignment="1">
      <alignment horizontal="left" vertical="center" wrapText="1"/>
    </xf>
    <xf numFmtId="49" fontId="21" fillId="0" borderId="52" xfId="0" applyNumberFormat="1" applyFont="1" applyFill="1" applyBorder="1" applyAlignment="1">
      <alignment horizontal="left" vertical="center" wrapText="1"/>
    </xf>
    <xf numFmtId="0" fontId="0" fillId="0" borderId="52" xfId="0" applyFill="1" applyBorder="1"/>
    <xf numFmtId="49" fontId="21" fillId="17" borderId="29" xfId="0" applyNumberFormat="1" applyFont="1" applyFill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49" fontId="21" fillId="0" borderId="30" xfId="0" applyNumberFormat="1" applyFont="1" applyFill="1" applyBorder="1" applyAlignment="1">
      <alignment vertical="center" wrapText="1"/>
    </xf>
    <xf numFmtId="49" fontId="21" fillId="0" borderId="13" xfId="0" applyNumberFormat="1" applyFont="1" applyFill="1" applyBorder="1" applyAlignment="1">
      <alignment vertical="center" wrapText="1"/>
    </xf>
    <xf numFmtId="0" fontId="19" fillId="23" borderId="51" xfId="0" applyFont="1" applyFill="1" applyBorder="1" applyAlignment="1">
      <alignment horizontal="center" vertical="center" wrapText="1"/>
    </xf>
    <xf numFmtId="0" fontId="19" fillId="23" borderId="47" xfId="0" applyFont="1" applyFill="1" applyBorder="1" applyAlignment="1">
      <alignment horizontal="center" vertical="center" wrapText="1"/>
    </xf>
    <xf numFmtId="0" fontId="19" fillId="0" borderId="11" xfId="37" applyFont="1" applyFill="1" applyBorder="1" applyAlignment="1">
      <alignment horizontal="center" vertical="center" wrapText="1"/>
    </xf>
    <xf numFmtId="0" fontId="19" fillId="22" borderId="48" xfId="0" applyFont="1" applyFill="1" applyBorder="1" applyAlignment="1">
      <alignment horizontal="center" vertical="center" wrapText="1"/>
    </xf>
    <xf numFmtId="0" fontId="19" fillId="22" borderId="49" xfId="0" applyFont="1" applyFill="1" applyBorder="1" applyAlignment="1">
      <alignment horizontal="center" vertical="center" wrapText="1"/>
    </xf>
    <xf numFmtId="0" fontId="19" fillId="22" borderId="50" xfId="0" applyFont="1" applyFill="1" applyBorder="1" applyAlignment="1">
      <alignment horizontal="center" vertical="center" wrapText="1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5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_Hoja1" xfId="33"/>
    <cellStyle name="Moneda" xfId="34" builtinId="4"/>
    <cellStyle name="Neutral" xfId="35" builtinId="28" customBuiltin="1"/>
    <cellStyle name="Normal" xfId="0" builtinId="0"/>
    <cellStyle name="Normal_Hoja1" xfId="36"/>
    <cellStyle name="Normal_Hoja1_Hoja1" xfId="37"/>
    <cellStyle name="Normal_Vehiculos al 9-02-2011" xfId="38"/>
    <cellStyle name="Normal_Vehiculos al 9-02-2011_Hoja1" xfId="39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6" builtinId="17" customBuiltin="1"/>
    <cellStyle name="Título 3" xfId="47" builtinId="18" customBuiltin="1"/>
    <cellStyle name="Total" xfId="4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URILLOB\Desktop\PRELIMINAR%20VEHICULOS%202018-16-0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Vehículos 2018"/>
      <sheetName val="Vehículos Eliminados"/>
      <sheetName val="Detalle Vehículos 2018"/>
      <sheetName val="Cuad 2 Resum Det Prog X Sust"/>
      <sheetName val="Cuad 3 DET.X PROG COM."/>
      <sheetName val="Cuad. 4 Vehículos OIJ "/>
      <sheetName val="compra y sustitución de vehícul"/>
      <sheetName val="Hoja5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M197"/>
  <sheetViews>
    <sheetView tabSelected="1" topLeftCell="B1" zoomScale="90" zoomScaleNormal="90" workbookViewId="0">
      <selection activeCell="B1" sqref="B1"/>
    </sheetView>
  </sheetViews>
  <sheetFormatPr baseColWidth="10" defaultColWidth="11.44140625" defaultRowHeight="13.2" x14ac:dyDescent="0.25"/>
  <cols>
    <col min="1" max="1" width="19.6640625" style="14" hidden="1" customWidth="1"/>
    <col min="2" max="2" width="52.33203125" style="78" customWidth="1"/>
    <col min="3" max="3" width="37.6640625" style="78" customWidth="1"/>
    <col min="4" max="4" width="19.109375" style="79" customWidth="1"/>
    <col min="5" max="5" width="16.33203125" style="79" customWidth="1"/>
    <col min="6" max="6" width="15.6640625" style="79" customWidth="1"/>
    <col min="7" max="7" width="8.5546875" style="79" customWidth="1"/>
    <col min="8" max="8" width="14.88671875" style="80" customWidth="1"/>
    <col min="9" max="9" width="15.109375" style="80" bestFit="1" customWidth="1"/>
    <col min="10" max="10" width="16.5546875" style="182" customWidth="1"/>
    <col min="11" max="11" width="15.109375" style="80" bestFit="1" customWidth="1"/>
    <col min="12" max="12" width="16.5546875" style="81" hidden="1" customWidth="1"/>
    <col min="13" max="13" width="14" style="18" hidden="1" customWidth="1"/>
    <col min="14" max="14" width="19.109375" style="14" customWidth="1"/>
    <col min="15" max="163" width="11.5546875" style="14" customWidth="1"/>
    <col min="164" max="221" width="11.44140625" style="14"/>
    <col min="222" max="16384" width="11.44140625" style="82"/>
  </cols>
  <sheetData>
    <row r="1" spans="1:221" s="4" customFormat="1" ht="31.5" customHeight="1" thickBot="1" x14ac:dyDescent="0.3">
      <c r="A1" s="114" t="s">
        <v>174</v>
      </c>
      <c r="B1" s="114" t="s">
        <v>229</v>
      </c>
      <c r="C1" s="114"/>
      <c r="D1" s="114"/>
      <c r="E1" s="7"/>
      <c r="F1" s="7"/>
      <c r="G1" s="158"/>
      <c r="H1" s="3"/>
      <c r="I1" s="3"/>
      <c r="J1" s="10"/>
      <c r="K1" s="9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</row>
    <row r="2" spans="1:221" s="4" customFormat="1" ht="27" customHeight="1" thickBot="1" x14ac:dyDescent="0.3">
      <c r="A2" s="86"/>
      <c r="B2" s="87" t="s">
        <v>175</v>
      </c>
      <c r="C2" s="96" t="s">
        <v>232</v>
      </c>
      <c r="D2" s="96" t="s">
        <v>182</v>
      </c>
      <c r="E2" s="10"/>
      <c r="F2" s="10"/>
      <c r="G2" s="91"/>
      <c r="H2" s="3"/>
      <c r="I2" s="3"/>
      <c r="J2" s="213"/>
      <c r="K2" s="9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</row>
    <row r="3" spans="1:221" s="3" customFormat="1" ht="13.8" thickBot="1" x14ac:dyDescent="0.3">
      <c r="A3" s="5"/>
      <c r="B3" s="6"/>
      <c r="C3" s="11"/>
      <c r="D3" s="9"/>
      <c r="G3" s="7"/>
      <c r="I3" s="7"/>
      <c r="J3" s="212"/>
      <c r="K3" s="92"/>
    </row>
    <row r="4" spans="1:221" s="3" customFormat="1" ht="13.8" thickBot="1" x14ac:dyDescent="0.3">
      <c r="A4" s="5"/>
      <c r="B4" s="12" t="s">
        <v>176</v>
      </c>
      <c r="C4" s="85">
        <v>698532686.87314987</v>
      </c>
      <c r="D4" s="85">
        <f>+K15</f>
        <v>557672229.17999995</v>
      </c>
      <c r="E4" s="185"/>
      <c r="F4" s="185"/>
      <c r="G4" s="10"/>
      <c r="I4" s="7"/>
      <c r="J4" s="8"/>
      <c r="K4" s="92"/>
    </row>
    <row r="5" spans="1:221" s="3" customFormat="1" ht="13.8" thickBot="1" x14ac:dyDescent="0.3">
      <c r="A5" s="5"/>
      <c r="B5" s="12" t="s">
        <v>225</v>
      </c>
      <c r="C5" s="85">
        <v>169255047.98000002</v>
      </c>
      <c r="D5" s="85">
        <f>+K69</f>
        <v>51410503.5</v>
      </c>
      <c r="E5" s="185"/>
      <c r="F5" s="185"/>
      <c r="G5" s="10"/>
      <c r="I5" s="10"/>
      <c r="J5" s="13"/>
      <c r="K5" s="99"/>
      <c r="N5" s="14"/>
      <c r="O5" s="14"/>
    </row>
    <row r="6" spans="1:221" s="3" customFormat="1" ht="13.8" thickBot="1" x14ac:dyDescent="0.3">
      <c r="A6" s="5"/>
      <c r="B6" s="12" t="s">
        <v>177</v>
      </c>
      <c r="C6" s="85">
        <v>2488129813.3212004</v>
      </c>
      <c r="D6" s="85">
        <f>+K82</f>
        <v>3099799311.6972008</v>
      </c>
      <c r="E6" s="185"/>
      <c r="F6" s="185"/>
      <c r="G6" s="10"/>
      <c r="H6" s="185"/>
      <c r="I6" s="7"/>
      <c r="J6" s="8"/>
      <c r="K6" s="92"/>
      <c r="N6" s="18"/>
      <c r="O6" s="18"/>
    </row>
    <row r="7" spans="1:221" s="3" customFormat="1" ht="13.8" thickBot="1" x14ac:dyDescent="0.3">
      <c r="A7" s="5"/>
      <c r="B7" s="12" t="s">
        <v>178</v>
      </c>
      <c r="C7" s="85">
        <v>375543335.95877498</v>
      </c>
      <c r="D7" s="85">
        <f>+K173</f>
        <v>234388822.40000001</v>
      </c>
      <c r="E7" s="10"/>
      <c r="F7" s="185"/>
      <c r="G7" s="7"/>
      <c r="I7" s="7"/>
      <c r="J7" s="212"/>
      <c r="K7" s="92"/>
      <c r="M7" s="7"/>
      <c r="N7" s="18"/>
      <c r="O7" s="18"/>
    </row>
    <row r="8" spans="1:221" s="3" customFormat="1" ht="13.8" thickBot="1" x14ac:dyDescent="0.3">
      <c r="A8" s="5"/>
      <c r="B8" s="12" t="s">
        <v>179</v>
      </c>
      <c r="C8" s="85">
        <v>364256831.03027493</v>
      </c>
      <c r="D8" s="85">
        <v>0</v>
      </c>
      <c r="F8" s="185"/>
      <c r="G8" s="10"/>
      <c r="I8" s="7"/>
      <c r="J8" s="8"/>
      <c r="K8" s="92"/>
      <c r="M8" s="10"/>
      <c r="N8" s="14"/>
      <c r="O8" s="14"/>
    </row>
    <row r="9" spans="1:221" s="3" customFormat="1" ht="13.8" thickBot="1" x14ac:dyDescent="0.3">
      <c r="A9" s="5"/>
      <c r="B9" s="12" t="s">
        <v>180</v>
      </c>
      <c r="C9" s="85">
        <v>92197375.103750005</v>
      </c>
      <c r="D9" s="85">
        <f>+K187</f>
        <v>49790478.399999999</v>
      </c>
      <c r="E9" s="185"/>
      <c r="F9" s="185"/>
      <c r="G9" s="7"/>
      <c r="I9" s="7"/>
      <c r="J9" s="212"/>
      <c r="K9" s="92"/>
      <c r="M9" s="7"/>
      <c r="N9" s="18"/>
      <c r="O9" s="18"/>
    </row>
    <row r="10" spans="1:221" s="3" customFormat="1" ht="24" customHeight="1" thickBot="1" x14ac:dyDescent="0.3">
      <c r="A10" s="88"/>
      <c r="B10" s="89" t="s">
        <v>181</v>
      </c>
      <c r="C10" s="90">
        <f>SUM(C4:C9)</f>
        <v>4187915090.2671504</v>
      </c>
      <c r="D10" s="90">
        <f>SUM(D4:D9)</f>
        <v>3993061345.1772008</v>
      </c>
      <c r="E10" s="185"/>
      <c r="F10" s="185"/>
      <c r="G10" s="10"/>
      <c r="H10" s="185"/>
      <c r="I10" s="7"/>
      <c r="J10" s="13"/>
      <c r="K10" s="92"/>
      <c r="M10" s="10"/>
      <c r="N10" s="18"/>
      <c r="O10" s="18"/>
    </row>
    <row r="11" spans="1:221" s="3" customFormat="1" ht="24" customHeight="1" x14ac:dyDescent="0.25">
      <c r="A11" s="116"/>
      <c r="B11" s="183" t="s">
        <v>226</v>
      </c>
      <c r="C11" s="183"/>
      <c r="D11" s="183"/>
      <c r="E11" s="184"/>
      <c r="F11" s="10"/>
      <c r="G11" s="185"/>
      <c r="I11" s="7"/>
      <c r="J11" s="184"/>
      <c r="K11" s="10"/>
      <c r="L11" s="8"/>
      <c r="M11" s="93"/>
    </row>
    <row r="12" spans="1:221" s="17" customFormat="1" ht="24" customHeight="1" x14ac:dyDescent="0.25">
      <c r="A12" s="14" t="s">
        <v>168</v>
      </c>
      <c r="B12" s="117" t="s">
        <v>134</v>
      </c>
      <c r="C12" s="118"/>
      <c r="D12" s="118"/>
      <c r="E12" s="118"/>
      <c r="F12" s="118"/>
      <c r="G12" s="118"/>
      <c r="H12" s="118"/>
      <c r="I12" s="118"/>
      <c r="J12" s="177"/>
      <c r="K12" s="118"/>
      <c r="L12" s="15"/>
      <c r="M12" s="9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</row>
    <row r="13" spans="1:221" s="23" customFormat="1" ht="26.4" x14ac:dyDescent="0.25">
      <c r="A13" s="18"/>
      <c r="B13" s="19" t="s">
        <v>44</v>
      </c>
      <c r="C13" s="19" t="s">
        <v>43</v>
      </c>
      <c r="D13" s="20" t="s">
        <v>48</v>
      </c>
      <c r="E13" s="20" t="s">
        <v>2</v>
      </c>
      <c r="F13" s="20" t="s">
        <v>98</v>
      </c>
      <c r="G13" s="20" t="s">
        <v>3</v>
      </c>
      <c r="H13" s="21" t="s">
        <v>45</v>
      </c>
      <c r="I13" s="21" t="s">
        <v>183</v>
      </c>
      <c r="J13" s="178" t="s">
        <v>46</v>
      </c>
      <c r="K13" s="21" t="s">
        <v>47</v>
      </c>
      <c r="L13" s="22" t="s">
        <v>169</v>
      </c>
      <c r="M13" s="21" t="s">
        <v>170</v>
      </c>
      <c r="N13" s="223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</row>
    <row r="14" spans="1:221" s="28" customFormat="1" ht="21" customHeight="1" x14ac:dyDescent="0.25">
      <c r="A14" s="24">
        <v>4187915090</v>
      </c>
      <c r="B14" s="25" t="s">
        <v>4</v>
      </c>
      <c r="C14" s="25"/>
      <c r="D14" s="26">
        <f>+D15+D69+D82+D173+D187</f>
        <v>192</v>
      </c>
      <c r="E14" s="26"/>
      <c r="F14" s="26"/>
      <c r="G14" s="26"/>
      <c r="H14" s="25"/>
      <c r="I14" s="25"/>
      <c r="J14" s="179"/>
      <c r="K14" s="26">
        <f>+K15+K69+K82+K173+K187</f>
        <v>3993061345.1772008</v>
      </c>
      <c r="L14" s="27"/>
      <c r="M14" s="26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</row>
    <row r="15" spans="1:221" s="31" customFormat="1" x14ac:dyDescent="0.25">
      <c r="A15" s="29">
        <v>698532687</v>
      </c>
      <c r="B15" s="312" t="s">
        <v>5</v>
      </c>
      <c r="C15" s="313"/>
      <c r="D15" s="30">
        <f>+D16+D18+D21+D23+D25+D27+D30+D32+D37+D43+D46+D50</f>
        <v>41</v>
      </c>
      <c r="E15" s="277"/>
      <c r="F15" s="278"/>
      <c r="G15" s="278"/>
      <c r="H15" s="278"/>
      <c r="I15" s="278"/>
      <c r="J15" s="279"/>
      <c r="K15" s="29">
        <f>+K16+K18+K21+K23+K25+K27+K30+K32+K37+K43+K46+K50</f>
        <v>557672229.17999995</v>
      </c>
      <c r="L15" s="95"/>
      <c r="M15" s="94"/>
      <c r="N15" s="22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</row>
    <row r="16" spans="1:221" s="46" customFormat="1" ht="17.25" customHeight="1" x14ac:dyDescent="0.25">
      <c r="A16" s="32"/>
      <c r="B16" s="283" t="s">
        <v>9</v>
      </c>
      <c r="C16" s="284"/>
      <c r="D16" s="33">
        <f>SUM(D17:D17)</f>
        <v>1</v>
      </c>
      <c r="E16" s="280"/>
      <c r="F16" s="281"/>
      <c r="G16" s="281"/>
      <c r="H16" s="281"/>
      <c r="I16" s="281"/>
      <c r="J16" s="282"/>
      <c r="K16" s="34">
        <f>SUM(K17:K17)</f>
        <v>24077050.399999999</v>
      </c>
      <c r="L16" s="97"/>
      <c r="M16" s="98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</row>
    <row r="17" spans="1:221" s="32" customFormat="1" ht="15" customHeight="1" x14ac:dyDescent="0.25">
      <c r="B17" s="52" t="s">
        <v>107</v>
      </c>
      <c r="C17" s="53" t="s">
        <v>8</v>
      </c>
      <c r="D17" s="54">
        <v>1</v>
      </c>
      <c r="E17" s="55">
        <v>2009</v>
      </c>
      <c r="F17" s="56">
        <v>1234</v>
      </c>
      <c r="G17" s="56">
        <v>1234</v>
      </c>
      <c r="H17" s="57">
        <v>28066490</v>
      </c>
      <c r="I17" s="43">
        <f>(H17*6%)+H17</f>
        <v>29750479.399999999</v>
      </c>
      <c r="J17" s="181">
        <v>5673429</v>
      </c>
      <c r="K17" s="57">
        <f>(I17-J17)*D17</f>
        <v>24077050.399999999</v>
      </c>
      <c r="L17" s="35"/>
      <c r="M17" s="36" t="s">
        <v>171</v>
      </c>
    </row>
    <row r="18" spans="1:221" s="46" customFormat="1" ht="15.75" customHeight="1" x14ac:dyDescent="0.25">
      <c r="A18" s="32"/>
      <c r="B18" s="283" t="s">
        <v>106</v>
      </c>
      <c r="C18" s="284"/>
      <c r="D18" s="33">
        <f>SUM(D19:D20)</f>
        <v>2</v>
      </c>
      <c r="E18" s="280"/>
      <c r="F18" s="281"/>
      <c r="G18" s="281"/>
      <c r="H18" s="281"/>
      <c r="I18" s="281"/>
      <c r="J18" s="282"/>
      <c r="K18" s="34">
        <f>SUM(K19:K20)</f>
        <v>34060959.399999999</v>
      </c>
      <c r="L18" s="97"/>
      <c r="M18" s="98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</row>
    <row r="19" spans="1:221" s="32" customFormat="1" ht="39.6" x14ac:dyDescent="0.25">
      <c r="B19" s="286" t="s">
        <v>235</v>
      </c>
      <c r="C19" s="58" t="s">
        <v>234</v>
      </c>
      <c r="D19" s="59">
        <v>1</v>
      </c>
      <c r="E19" s="41"/>
      <c r="F19" s="41"/>
      <c r="G19" s="41"/>
      <c r="H19" s="43"/>
      <c r="I19" s="43"/>
      <c r="J19" s="180"/>
      <c r="K19" s="43">
        <v>4310480</v>
      </c>
      <c r="L19" s="233"/>
      <c r="M19" s="36"/>
    </row>
    <row r="20" spans="1:221" s="32" customFormat="1" x14ac:dyDescent="0.25">
      <c r="B20" s="287"/>
      <c r="C20" s="58" t="s">
        <v>52</v>
      </c>
      <c r="D20" s="59">
        <v>1</v>
      </c>
      <c r="E20" s="41"/>
      <c r="F20" s="41"/>
      <c r="G20" s="41"/>
      <c r="H20" s="43">
        <v>28066490</v>
      </c>
      <c r="I20" s="43">
        <f>(H20*6%)+H20</f>
        <v>29750479.399999999</v>
      </c>
      <c r="J20" s="180">
        <v>0</v>
      </c>
      <c r="K20" s="43">
        <f>(I20-J20)*D20</f>
        <v>29750479.399999999</v>
      </c>
      <c r="L20" s="35"/>
      <c r="M20" s="36" t="s">
        <v>171</v>
      </c>
    </row>
    <row r="21" spans="1:221" s="46" customFormat="1" ht="18" customHeight="1" x14ac:dyDescent="0.25">
      <c r="A21" s="32"/>
      <c r="B21" s="283" t="s">
        <v>11</v>
      </c>
      <c r="C21" s="284"/>
      <c r="D21" s="33">
        <f>SUM(D22:D22)</f>
        <v>1</v>
      </c>
      <c r="E21" s="280"/>
      <c r="F21" s="281"/>
      <c r="G21" s="281"/>
      <c r="H21" s="281"/>
      <c r="I21" s="281"/>
      <c r="J21" s="282"/>
      <c r="K21" s="34">
        <f>SUM(K22:K22)</f>
        <v>2885611.5</v>
      </c>
      <c r="L21" s="97"/>
      <c r="M21" s="98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</row>
    <row r="22" spans="1:221" s="51" customFormat="1" ht="17.25" customHeight="1" x14ac:dyDescent="0.25">
      <c r="A22" s="32"/>
      <c r="B22" s="61" t="s">
        <v>133</v>
      </c>
      <c r="C22" s="47" t="s">
        <v>10</v>
      </c>
      <c r="D22" s="48">
        <v>1</v>
      </c>
      <c r="E22" s="50">
        <v>2009</v>
      </c>
      <c r="F22" s="49">
        <v>1334</v>
      </c>
      <c r="G22" s="41">
        <v>1334</v>
      </c>
      <c r="H22" s="43">
        <v>2722275</v>
      </c>
      <c r="I22" s="43">
        <f>(H22*6%)+H22</f>
        <v>2885611.5</v>
      </c>
      <c r="J22" s="180">
        <v>0</v>
      </c>
      <c r="K22" s="57">
        <f>(I22-J22)*D22</f>
        <v>2885611.5</v>
      </c>
      <c r="L22" s="35"/>
      <c r="M22" s="36" t="s">
        <v>171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</row>
    <row r="23" spans="1:221" s="46" customFormat="1" ht="15.75" customHeight="1" x14ac:dyDescent="0.25">
      <c r="A23" s="32"/>
      <c r="B23" s="283" t="s">
        <v>130</v>
      </c>
      <c r="C23" s="284"/>
      <c r="D23" s="33">
        <f>SUM(D24:D24)</f>
        <v>1</v>
      </c>
      <c r="E23" s="280"/>
      <c r="F23" s="281"/>
      <c r="G23" s="281"/>
      <c r="H23" s="281"/>
      <c r="I23" s="281"/>
      <c r="J23" s="282"/>
      <c r="K23" s="34">
        <f>SUM(K24:K24)</f>
        <v>24077050.399999999</v>
      </c>
      <c r="L23" s="97"/>
      <c r="M23" s="98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</row>
    <row r="24" spans="1:221" s="32" customFormat="1" ht="15" customHeight="1" x14ac:dyDescent="0.25">
      <c r="B24" s="47" t="s">
        <v>130</v>
      </c>
      <c r="C24" s="53" t="s">
        <v>8</v>
      </c>
      <c r="D24" s="41">
        <v>1</v>
      </c>
      <c r="E24" s="62">
        <v>2009</v>
      </c>
      <c r="F24" s="62">
        <v>490141</v>
      </c>
      <c r="G24" s="62">
        <v>1294</v>
      </c>
      <c r="H24" s="43">
        <v>28066490</v>
      </c>
      <c r="I24" s="43">
        <f>(H24*6%)+H24</f>
        <v>29750479.399999999</v>
      </c>
      <c r="J24" s="180">
        <v>5673429</v>
      </c>
      <c r="K24" s="45">
        <f>(I24-J24)*D24</f>
        <v>24077050.399999999</v>
      </c>
      <c r="L24" s="35"/>
      <c r="M24" s="36" t="s">
        <v>171</v>
      </c>
    </row>
    <row r="25" spans="1:221" s="46" customFormat="1" x14ac:dyDescent="0.25">
      <c r="A25" s="32"/>
      <c r="B25" s="283" t="s">
        <v>108</v>
      </c>
      <c r="C25" s="284"/>
      <c r="D25" s="33">
        <f>SUM(D26:D26)</f>
        <v>1</v>
      </c>
      <c r="E25" s="280"/>
      <c r="F25" s="281"/>
      <c r="G25" s="281"/>
      <c r="H25" s="281"/>
      <c r="I25" s="281"/>
      <c r="J25" s="282"/>
      <c r="K25" s="34">
        <f>SUM(K26:K26)</f>
        <v>2885611.5</v>
      </c>
      <c r="L25" s="97"/>
      <c r="M25" s="98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</row>
    <row r="26" spans="1:221" s="32" customFormat="1" ht="15.75" customHeight="1" x14ac:dyDescent="0.25">
      <c r="B26" s="47" t="s">
        <v>221</v>
      </c>
      <c r="C26" s="47" t="s">
        <v>10</v>
      </c>
      <c r="D26" s="48">
        <v>1</v>
      </c>
      <c r="E26" s="42">
        <v>2012</v>
      </c>
      <c r="F26" s="41">
        <v>1385</v>
      </c>
      <c r="G26" s="41">
        <v>1385</v>
      </c>
      <c r="H26" s="43">
        <v>2722275</v>
      </c>
      <c r="I26" s="43">
        <f>(H26*6%)+H26</f>
        <v>2885611.5</v>
      </c>
      <c r="J26" s="180">
        <v>0</v>
      </c>
      <c r="K26" s="45">
        <f>(I26-J26)*D26</f>
        <v>2885611.5</v>
      </c>
      <c r="L26" s="35"/>
      <c r="M26" s="36" t="s">
        <v>171</v>
      </c>
    </row>
    <row r="27" spans="1:221" s="46" customFormat="1" ht="18" customHeight="1" x14ac:dyDescent="0.25">
      <c r="A27" s="32"/>
      <c r="B27" s="283" t="s">
        <v>12</v>
      </c>
      <c r="C27" s="284"/>
      <c r="D27" s="33">
        <f>SUM(D28:D29)</f>
        <v>2</v>
      </c>
      <c r="E27" s="280"/>
      <c r="F27" s="281"/>
      <c r="G27" s="281"/>
      <c r="H27" s="281"/>
      <c r="I27" s="281"/>
      <c r="J27" s="282"/>
      <c r="K27" s="34">
        <f>SUM(K28:K29)</f>
        <v>10517611.5</v>
      </c>
      <c r="L27" s="97"/>
      <c r="M27" s="98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</row>
    <row r="28" spans="1:221" s="32" customFormat="1" x14ac:dyDescent="0.25">
      <c r="B28" s="285" t="s">
        <v>131</v>
      </c>
      <c r="C28" s="47" t="s">
        <v>10</v>
      </c>
      <c r="D28" s="59">
        <v>1</v>
      </c>
      <c r="E28" s="41">
        <v>2007</v>
      </c>
      <c r="F28" s="41">
        <v>1166</v>
      </c>
      <c r="G28" s="41">
        <v>1166</v>
      </c>
      <c r="H28" s="43">
        <v>2722275</v>
      </c>
      <c r="I28" s="43">
        <f>(H28*6%)+H28</f>
        <v>2885611.5</v>
      </c>
      <c r="J28" s="180">
        <v>0</v>
      </c>
      <c r="K28" s="43">
        <f>(I28-J28)*D28</f>
        <v>2885611.5</v>
      </c>
      <c r="L28" s="35"/>
      <c r="M28" s="36" t="s">
        <v>171</v>
      </c>
    </row>
    <row r="29" spans="1:221" s="32" customFormat="1" x14ac:dyDescent="0.25">
      <c r="B29" s="307"/>
      <c r="C29" s="58" t="s">
        <v>56</v>
      </c>
      <c r="D29" s="59">
        <v>1</v>
      </c>
      <c r="E29" s="41"/>
      <c r="F29" s="41"/>
      <c r="G29" s="41"/>
      <c r="H29" s="43">
        <v>7200000</v>
      </c>
      <c r="I29" s="43">
        <f>(H29*6%)+H29</f>
        <v>7632000</v>
      </c>
      <c r="J29" s="180">
        <v>0</v>
      </c>
      <c r="K29" s="43">
        <f>(I29-J29)*D29</f>
        <v>7632000</v>
      </c>
      <c r="L29" s="35"/>
      <c r="M29" s="36" t="s">
        <v>171</v>
      </c>
    </row>
    <row r="30" spans="1:221" s="46" customFormat="1" ht="18" customHeight="1" x14ac:dyDescent="0.25">
      <c r="A30" s="32"/>
      <c r="B30" s="283" t="s">
        <v>19</v>
      </c>
      <c r="C30" s="308"/>
      <c r="D30" s="33">
        <f>SUM(D31:D31)</f>
        <v>1</v>
      </c>
      <c r="E30" s="280"/>
      <c r="F30" s="281"/>
      <c r="G30" s="281"/>
      <c r="H30" s="281"/>
      <c r="I30" s="281"/>
      <c r="J30" s="282"/>
      <c r="K30" s="34">
        <f>SUM(K31:K31)</f>
        <v>2885611.5</v>
      </c>
      <c r="L30" s="97"/>
      <c r="M30" s="98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</row>
    <row r="31" spans="1:221" s="32" customFormat="1" ht="15.75" customHeight="1" x14ac:dyDescent="0.25">
      <c r="B31" s="63" t="s">
        <v>54</v>
      </c>
      <c r="C31" s="47" t="s">
        <v>10</v>
      </c>
      <c r="D31" s="59">
        <v>1</v>
      </c>
      <c r="E31" s="60">
        <v>2008</v>
      </c>
      <c r="F31" s="41">
        <v>1200</v>
      </c>
      <c r="G31" s="41" t="s">
        <v>55</v>
      </c>
      <c r="H31" s="43">
        <v>2722275</v>
      </c>
      <c r="I31" s="43">
        <f>(H31*6%)+H31</f>
        <v>2885611.5</v>
      </c>
      <c r="J31" s="180">
        <v>0</v>
      </c>
      <c r="K31" s="45">
        <f>(I31-J31)*D31</f>
        <v>2885611.5</v>
      </c>
      <c r="L31" s="97"/>
      <c r="M31" s="36" t="s">
        <v>171</v>
      </c>
    </row>
    <row r="32" spans="1:221" s="46" customFormat="1" ht="18.75" customHeight="1" x14ac:dyDescent="0.25">
      <c r="A32" s="32"/>
      <c r="B32" s="283" t="s">
        <v>13</v>
      </c>
      <c r="C32" s="284"/>
      <c r="D32" s="33">
        <f>SUM(D33:D36)</f>
        <v>4</v>
      </c>
      <c r="E32" s="280"/>
      <c r="F32" s="281"/>
      <c r="G32" s="281"/>
      <c r="H32" s="281"/>
      <c r="I32" s="281"/>
      <c r="J32" s="282"/>
      <c r="K32" s="34">
        <f>SUM(K33:K36)</f>
        <v>11542446</v>
      </c>
      <c r="L32" s="97"/>
      <c r="M32" s="9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</row>
    <row r="33" spans="1:221" s="32" customFormat="1" x14ac:dyDescent="0.25">
      <c r="B33" s="285" t="s">
        <v>132</v>
      </c>
      <c r="C33" s="47" t="s">
        <v>10</v>
      </c>
      <c r="D33" s="59">
        <v>1</v>
      </c>
      <c r="E33" s="60">
        <v>2001</v>
      </c>
      <c r="F33" s="41">
        <v>948</v>
      </c>
      <c r="G33" s="41" t="s">
        <v>126</v>
      </c>
      <c r="H33" s="43">
        <v>2722275</v>
      </c>
      <c r="I33" s="43">
        <f>(H33*6%)+H33</f>
        <v>2885611.5</v>
      </c>
      <c r="J33" s="180">
        <v>0</v>
      </c>
      <c r="K33" s="45">
        <f>(I33-J33)*D33</f>
        <v>2885611.5</v>
      </c>
      <c r="L33" s="35"/>
      <c r="M33" s="36" t="s">
        <v>171</v>
      </c>
    </row>
    <row r="34" spans="1:221" s="32" customFormat="1" x14ac:dyDescent="0.25">
      <c r="B34" s="286"/>
      <c r="C34" s="47" t="s">
        <v>10</v>
      </c>
      <c r="D34" s="59">
        <v>1</v>
      </c>
      <c r="E34" s="60">
        <v>2006</v>
      </c>
      <c r="F34" s="41">
        <v>1097</v>
      </c>
      <c r="G34" s="41" t="s">
        <v>127</v>
      </c>
      <c r="H34" s="43">
        <v>2722275</v>
      </c>
      <c r="I34" s="43">
        <f>(H34*6%)+H34</f>
        <v>2885611.5</v>
      </c>
      <c r="J34" s="180">
        <v>0</v>
      </c>
      <c r="K34" s="45">
        <f>(I34-J34)*D34</f>
        <v>2885611.5</v>
      </c>
      <c r="L34" s="35"/>
      <c r="M34" s="36" t="s">
        <v>171</v>
      </c>
    </row>
    <row r="35" spans="1:221" s="32" customFormat="1" x14ac:dyDescent="0.25">
      <c r="B35" s="286"/>
      <c r="C35" s="47" t="s">
        <v>10</v>
      </c>
      <c r="D35" s="59">
        <v>1</v>
      </c>
      <c r="E35" s="60">
        <v>2009</v>
      </c>
      <c r="F35" s="41">
        <v>1250</v>
      </c>
      <c r="G35" s="41" t="s">
        <v>128</v>
      </c>
      <c r="H35" s="43">
        <v>2722275</v>
      </c>
      <c r="I35" s="43">
        <f>(H35*6%)+H35</f>
        <v>2885611.5</v>
      </c>
      <c r="J35" s="180">
        <v>0</v>
      </c>
      <c r="K35" s="45">
        <f>(I35-J35)*D35</f>
        <v>2885611.5</v>
      </c>
      <c r="L35" s="35"/>
      <c r="M35" s="36" t="s">
        <v>171</v>
      </c>
    </row>
    <row r="36" spans="1:221" s="32" customFormat="1" x14ac:dyDescent="0.25">
      <c r="B36" s="287"/>
      <c r="C36" s="47" t="s">
        <v>10</v>
      </c>
      <c r="D36" s="59">
        <v>1</v>
      </c>
      <c r="E36" s="60">
        <v>2009</v>
      </c>
      <c r="F36" s="41">
        <v>1256</v>
      </c>
      <c r="G36" s="41" t="s">
        <v>129</v>
      </c>
      <c r="H36" s="43">
        <v>2722275</v>
      </c>
      <c r="I36" s="43">
        <f>(H36*6%)+H36</f>
        <v>2885611.5</v>
      </c>
      <c r="J36" s="180">
        <v>0</v>
      </c>
      <c r="K36" s="45">
        <f>(I36-J36)*D36</f>
        <v>2885611.5</v>
      </c>
      <c r="L36" s="35"/>
      <c r="M36" s="36" t="s">
        <v>171</v>
      </c>
    </row>
    <row r="37" spans="1:221" s="46" customFormat="1" ht="17.25" customHeight="1" x14ac:dyDescent="0.25">
      <c r="A37" s="32"/>
      <c r="B37" s="283" t="s">
        <v>110</v>
      </c>
      <c r="C37" s="284"/>
      <c r="D37" s="33">
        <f>SUM(D38:D42)</f>
        <v>5</v>
      </c>
      <c r="E37" s="280"/>
      <c r="F37" s="281"/>
      <c r="G37" s="281"/>
      <c r="H37" s="281"/>
      <c r="I37" s="281"/>
      <c r="J37" s="282"/>
      <c r="K37" s="34">
        <f>SUM(K38:K42)</f>
        <v>35619496.399999999</v>
      </c>
      <c r="L37" s="97"/>
      <c r="M37" s="98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</row>
    <row r="38" spans="1:221" s="32" customFormat="1" x14ac:dyDescent="0.25">
      <c r="B38" s="285" t="s">
        <v>115</v>
      </c>
      <c r="C38" s="47" t="s">
        <v>10</v>
      </c>
      <c r="D38" s="59">
        <v>1</v>
      </c>
      <c r="E38" s="60">
        <v>2007</v>
      </c>
      <c r="F38" s="41">
        <v>1184</v>
      </c>
      <c r="G38" s="41" t="s">
        <v>111</v>
      </c>
      <c r="H38" s="43">
        <v>2722275</v>
      </c>
      <c r="I38" s="43">
        <f>(H38*6%)+H38</f>
        <v>2885611.5</v>
      </c>
      <c r="J38" s="180">
        <v>0</v>
      </c>
      <c r="K38" s="45">
        <f>(I38-J38)*D38</f>
        <v>2885611.5</v>
      </c>
      <c r="L38" s="35"/>
      <c r="M38" s="36" t="s">
        <v>171</v>
      </c>
    </row>
    <row r="39" spans="1:221" s="32" customFormat="1" x14ac:dyDescent="0.25">
      <c r="B39" s="286"/>
      <c r="C39" s="47" t="s">
        <v>10</v>
      </c>
      <c r="D39" s="59">
        <v>1</v>
      </c>
      <c r="E39" s="60">
        <v>2006</v>
      </c>
      <c r="F39" s="41">
        <v>1102</v>
      </c>
      <c r="G39" s="41" t="s">
        <v>112</v>
      </c>
      <c r="H39" s="43">
        <v>2722275</v>
      </c>
      <c r="I39" s="43">
        <f>(H39*6%)+H39</f>
        <v>2885611.5</v>
      </c>
      <c r="J39" s="180">
        <v>0</v>
      </c>
      <c r="K39" s="45">
        <f>(I39-J39)*D39</f>
        <v>2885611.5</v>
      </c>
      <c r="L39" s="35"/>
      <c r="M39" s="36" t="s">
        <v>171</v>
      </c>
    </row>
    <row r="40" spans="1:221" s="32" customFormat="1" x14ac:dyDescent="0.25">
      <c r="B40" s="286"/>
      <c r="C40" s="47" t="s">
        <v>10</v>
      </c>
      <c r="D40" s="59">
        <v>1</v>
      </c>
      <c r="E40" s="60">
        <v>2007</v>
      </c>
      <c r="F40" s="41">
        <v>1171</v>
      </c>
      <c r="G40" s="41" t="s">
        <v>113</v>
      </c>
      <c r="H40" s="43">
        <v>2722275</v>
      </c>
      <c r="I40" s="43">
        <f>(H40*6%)+H40</f>
        <v>2885611.5</v>
      </c>
      <c r="J40" s="180">
        <v>0</v>
      </c>
      <c r="K40" s="45">
        <f>(I40-J40)*D40</f>
        <v>2885611.5</v>
      </c>
      <c r="L40" s="35"/>
      <c r="M40" s="36" t="s">
        <v>171</v>
      </c>
    </row>
    <row r="41" spans="1:221" s="32" customFormat="1" x14ac:dyDescent="0.25">
      <c r="B41" s="286"/>
      <c r="C41" s="47" t="s">
        <v>10</v>
      </c>
      <c r="D41" s="59">
        <v>1</v>
      </c>
      <c r="E41" s="60">
        <v>2007</v>
      </c>
      <c r="F41" s="41">
        <v>1167</v>
      </c>
      <c r="G41" s="41" t="s">
        <v>114</v>
      </c>
      <c r="H41" s="43">
        <v>2722275</v>
      </c>
      <c r="I41" s="43">
        <f>(H41*6%)+H41</f>
        <v>2885611.5</v>
      </c>
      <c r="J41" s="180">
        <v>0</v>
      </c>
      <c r="K41" s="45">
        <f>(I41-J41)*D41</f>
        <v>2885611.5</v>
      </c>
      <c r="L41" s="35"/>
      <c r="M41" s="36" t="s">
        <v>171</v>
      </c>
    </row>
    <row r="42" spans="1:221" s="32" customFormat="1" x14ac:dyDescent="0.25">
      <c r="B42" s="287"/>
      <c r="C42" s="53" t="s">
        <v>8</v>
      </c>
      <c r="D42" s="59">
        <v>1</v>
      </c>
      <c r="E42" s="60">
        <v>2009</v>
      </c>
      <c r="F42" s="41">
        <v>1297</v>
      </c>
      <c r="G42" s="41" t="s">
        <v>116</v>
      </c>
      <c r="H42" s="43">
        <v>28066490</v>
      </c>
      <c r="I42" s="43">
        <f>(H42*6%)+H42</f>
        <v>29750479.399999999</v>
      </c>
      <c r="J42" s="180">
        <v>5673429</v>
      </c>
      <c r="K42" s="45">
        <f>(I42-J42)*D42</f>
        <v>24077050.399999999</v>
      </c>
      <c r="L42" s="35"/>
      <c r="M42" s="36" t="s">
        <v>171</v>
      </c>
    </row>
    <row r="43" spans="1:221" s="46" customFormat="1" ht="15.75" customHeight="1" x14ac:dyDescent="0.25">
      <c r="A43" s="32"/>
      <c r="B43" s="283" t="s">
        <v>109</v>
      </c>
      <c r="C43" s="284"/>
      <c r="D43" s="33">
        <f>SUM(D44:D45)</f>
        <v>2</v>
      </c>
      <c r="E43" s="280"/>
      <c r="F43" s="281"/>
      <c r="G43" s="281"/>
      <c r="H43" s="281"/>
      <c r="I43" s="281"/>
      <c r="J43" s="282"/>
      <c r="K43" s="34">
        <f>SUM(K44:K45)</f>
        <v>5771223</v>
      </c>
      <c r="L43" s="97"/>
      <c r="M43" s="98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</row>
    <row r="44" spans="1:221" s="32" customFormat="1" x14ac:dyDescent="0.25">
      <c r="B44" s="285" t="s">
        <v>109</v>
      </c>
      <c r="C44" s="47" t="s">
        <v>10</v>
      </c>
      <c r="D44" s="59">
        <v>1</v>
      </c>
      <c r="E44" s="60">
        <v>1998</v>
      </c>
      <c r="F44" s="41">
        <v>780</v>
      </c>
      <c r="G44" s="60">
        <v>780</v>
      </c>
      <c r="H44" s="43">
        <v>2722275</v>
      </c>
      <c r="I44" s="43">
        <f>(H44*6%)+H44</f>
        <v>2885611.5</v>
      </c>
      <c r="J44" s="180">
        <v>0</v>
      </c>
      <c r="K44" s="45">
        <f>(I44-J44)*D44</f>
        <v>2885611.5</v>
      </c>
      <c r="L44" s="35"/>
      <c r="M44" s="36" t="s">
        <v>171</v>
      </c>
    </row>
    <row r="45" spans="1:221" s="32" customFormat="1" x14ac:dyDescent="0.25">
      <c r="B45" s="287"/>
      <c r="C45" s="47" t="s">
        <v>10</v>
      </c>
      <c r="D45" s="59">
        <v>1</v>
      </c>
      <c r="E45" s="60">
        <v>2007</v>
      </c>
      <c r="F45" s="41">
        <v>1169</v>
      </c>
      <c r="G45" s="60">
        <v>1169</v>
      </c>
      <c r="H45" s="43">
        <v>2722275</v>
      </c>
      <c r="I45" s="43">
        <f>(H45*6%)+H45</f>
        <v>2885611.5</v>
      </c>
      <c r="J45" s="180">
        <v>0</v>
      </c>
      <c r="K45" s="45">
        <f>(I45-J45)*D45</f>
        <v>2885611.5</v>
      </c>
      <c r="L45" s="35"/>
      <c r="M45" s="36" t="s">
        <v>171</v>
      </c>
    </row>
    <row r="46" spans="1:221" s="46" customFormat="1" ht="17.25" customHeight="1" x14ac:dyDescent="0.25">
      <c r="A46" s="32"/>
      <c r="B46" s="283" t="s">
        <v>14</v>
      </c>
      <c r="C46" s="284"/>
      <c r="D46" s="33">
        <f>SUM(D47:D49)</f>
        <v>3</v>
      </c>
      <c r="E46" s="280"/>
      <c r="F46" s="281"/>
      <c r="G46" s="281"/>
      <c r="H46" s="281"/>
      <c r="I46" s="281"/>
      <c r="J46" s="282"/>
      <c r="K46" s="34">
        <f>SUM(K47:K49)</f>
        <v>12360870.18</v>
      </c>
      <c r="L46" s="97"/>
      <c r="M46" s="98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</row>
    <row r="47" spans="1:221" s="32" customFormat="1" x14ac:dyDescent="0.25">
      <c r="B47" s="285" t="s">
        <v>14</v>
      </c>
      <c r="C47" s="58" t="s">
        <v>99</v>
      </c>
      <c r="D47" s="59">
        <v>1</v>
      </c>
      <c r="E47" s="41">
        <v>1998</v>
      </c>
      <c r="F47" s="41" t="s">
        <v>49</v>
      </c>
      <c r="G47" s="41" t="s">
        <v>49</v>
      </c>
      <c r="H47" s="43">
        <v>6292628</v>
      </c>
      <c r="I47" s="43">
        <f>(H47*6%)+H47</f>
        <v>6670185.6799999997</v>
      </c>
      <c r="J47" s="180">
        <v>1276302</v>
      </c>
      <c r="K47" s="43">
        <f>(I47-J47)*D47</f>
        <v>5393883.6799999997</v>
      </c>
      <c r="L47" s="35"/>
      <c r="M47" s="36" t="s">
        <v>171</v>
      </c>
    </row>
    <row r="48" spans="1:221" s="32" customFormat="1" x14ac:dyDescent="0.25">
      <c r="B48" s="286"/>
      <c r="C48" s="58" t="s">
        <v>50</v>
      </c>
      <c r="D48" s="59">
        <v>1</v>
      </c>
      <c r="E48" s="41">
        <v>1997</v>
      </c>
      <c r="F48" s="41">
        <v>726</v>
      </c>
      <c r="G48" s="41">
        <v>356294</v>
      </c>
      <c r="H48" s="43">
        <v>6086130</v>
      </c>
      <c r="I48" s="43">
        <f>(H48*6%)+H48</f>
        <v>6451297.7999999998</v>
      </c>
      <c r="J48" s="180">
        <v>1234419</v>
      </c>
      <c r="K48" s="43">
        <f>(I48-J48)*D48</f>
        <v>5216878.8</v>
      </c>
      <c r="L48" s="35"/>
      <c r="M48" s="36" t="s">
        <v>171</v>
      </c>
    </row>
    <row r="49" spans="1:221" s="32" customFormat="1" x14ac:dyDescent="0.25">
      <c r="B49" s="286"/>
      <c r="C49" s="58" t="s">
        <v>222</v>
      </c>
      <c r="D49" s="59">
        <v>1</v>
      </c>
      <c r="E49" s="41">
        <v>1999</v>
      </c>
      <c r="F49" s="41">
        <v>377323</v>
      </c>
      <c r="G49" s="41">
        <v>377323</v>
      </c>
      <c r="H49" s="43">
        <v>1651045</v>
      </c>
      <c r="I49" s="43">
        <f>(H49*6%)+H49</f>
        <v>1750107.7</v>
      </c>
      <c r="J49" s="180">
        <v>0</v>
      </c>
      <c r="K49" s="43">
        <f>(I49-J49)*D49</f>
        <v>1750107.7</v>
      </c>
      <c r="L49" s="35"/>
      <c r="M49" s="36" t="s">
        <v>171</v>
      </c>
    </row>
    <row r="50" spans="1:221" s="46" customFormat="1" ht="18.75" customHeight="1" x14ac:dyDescent="0.25">
      <c r="A50" s="32"/>
      <c r="B50" s="283" t="s">
        <v>15</v>
      </c>
      <c r="C50" s="284"/>
      <c r="D50" s="33">
        <f>SUM(D51:D68)</f>
        <v>18</v>
      </c>
      <c r="E50" s="280"/>
      <c r="F50" s="281"/>
      <c r="G50" s="281"/>
      <c r="H50" s="281"/>
      <c r="I50" s="281"/>
      <c r="J50" s="282"/>
      <c r="K50" s="34">
        <f>SUM(K51:K68)</f>
        <v>390988687.39999998</v>
      </c>
      <c r="L50" s="97"/>
      <c r="M50" s="98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</row>
    <row r="51" spans="1:221" s="32" customFormat="1" x14ac:dyDescent="0.25">
      <c r="B51" s="302" t="s">
        <v>16</v>
      </c>
      <c r="C51" s="40" t="s">
        <v>8</v>
      </c>
      <c r="D51" s="41">
        <v>1</v>
      </c>
      <c r="E51" s="42">
        <v>2007</v>
      </c>
      <c r="F51" s="41">
        <v>1127</v>
      </c>
      <c r="G51" s="41">
        <v>1127</v>
      </c>
      <c r="H51" s="43">
        <v>28066490</v>
      </c>
      <c r="I51" s="43">
        <f>+H51*1.06</f>
        <v>29750479.400000002</v>
      </c>
      <c r="J51" s="180">
        <v>5673429</v>
      </c>
      <c r="K51" s="43">
        <f>+I51-J51</f>
        <v>24077050.400000002</v>
      </c>
      <c r="L51" s="35"/>
      <c r="M51" s="36" t="s">
        <v>171</v>
      </c>
    </row>
    <row r="52" spans="1:221" s="32" customFormat="1" x14ac:dyDescent="0.25">
      <c r="B52" s="303"/>
      <c r="C52" s="40" t="s">
        <v>8</v>
      </c>
      <c r="D52" s="41">
        <v>1</v>
      </c>
      <c r="E52" s="42">
        <v>2009</v>
      </c>
      <c r="F52" s="41">
        <v>1240</v>
      </c>
      <c r="G52" s="41">
        <v>1240</v>
      </c>
      <c r="H52" s="43">
        <v>28066490</v>
      </c>
      <c r="I52" s="43">
        <f>+H52*1.06</f>
        <v>29750479.400000002</v>
      </c>
      <c r="J52" s="180">
        <v>5673429</v>
      </c>
      <c r="K52" s="43">
        <f>+I52-J52</f>
        <v>24077050.400000002</v>
      </c>
      <c r="L52" s="35"/>
      <c r="M52" s="36" t="s">
        <v>171</v>
      </c>
    </row>
    <row r="53" spans="1:221" s="32" customFormat="1" x14ac:dyDescent="0.25">
      <c r="B53" s="303"/>
      <c r="C53" s="40" t="s">
        <v>8</v>
      </c>
      <c r="D53" s="41">
        <v>1</v>
      </c>
      <c r="E53" s="42">
        <v>2007</v>
      </c>
      <c r="F53" s="41">
        <v>1116</v>
      </c>
      <c r="G53" s="41">
        <v>1116</v>
      </c>
      <c r="H53" s="43">
        <v>28066490</v>
      </c>
      <c r="I53" s="43">
        <f>+H53*1.06</f>
        <v>29750479.400000002</v>
      </c>
      <c r="J53" s="180">
        <v>5673429</v>
      </c>
      <c r="K53" s="43">
        <f>+I53-J53</f>
        <v>24077050.400000002</v>
      </c>
      <c r="L53" s="35"/>
      <c r="M53" s="36" t="s">
        <v>171</v>
      </c>
    </row>
    <row r="54" spans="1:221" s="32" customFormat="1" x14ac:dyDescent="0.25">
      <c r="B54" s="303"/>
      <c r="C54" s="40" t="s">
        <v>8</v>
      </c>
      <c r="D54" s="41">
        <v>1</v>
      </c>
      <c r="E54" s="42">
        <v>2007</v>
      </c>
      <c r="F54" s="41">
        <v>1126</v>
      </c>
      <c r="G54" s="41">
        <v>1126</v>
      </c>
      <c r="H54" s="43">
        <v>28066490</v>
      </c>
      <c r="I54" s="43">
        <f>+H54*1.06</f>
        <v>29750479.400000002</v>
      </c>
      <c r="J54" s="180">
        <v>5673429</v>
      </c>
      <c r="K54" s="43">
        <f>+I54-J54</f>
        <v>24077050.400000002</v>
      </c>
      <c r="L54" s="35"/>
      <c r="M54" s="36" t="s">
        <v>171</v>
      </c>
    </row>
    <row r="55" spans="1:221" s="32" customFormat="1" x14ac:dyDescent="0.25">
      <c r="B55" s="303"/>
      <c r="C55" s="40" t="s">
        <v>8</v>
      </c>
      <c r="D55" s="41">
        <v>1</v>
      </c>
      <c r="E55" s="42">
        <v>2009</v>
      </c>
      <c r="F55" s="41">
        <v>1292</v>
      </c>
      <c r="G55" s="41">
        <v>1292</v>
      </c>
      <c r="H55" s="43">
        <v>28066490</v>
      </c>
      <c r="I55" s="43">
        <f>+H55*1.06</f>
        <v>29750479.400000002</v>
      </c>
      <c r="J55" s="180">
        <v>5673429</v>
      </c>
      <c r="K55" s="43">
        <f>+I55-J55</f>
        <v>24077050.400000002</v>
      </c>
      <c r="L55" s="35"/>
      <c r="M55" s="36" t="s">
        <v>171</v>
      </c>
    </row>
    <row r="56" spans="1:221" s="32" customFormat="1" x14ac:dyDescent="0.25">
      <c r="B56" s="303"/>
      <c r="C56" s="40" t="s">
        <v>8</v>
      </c>
      <c r="D56" s="41">
        <v>1</v>
      </c>
      <c r="E56" s="42">
        <v>2009</v>
      </c>
      <c r="F56" s="41">
        <v>1287</v>
      </c>
      <c r="G56" s="41">
        <v>1287</v>
      </c>
      <c r="H56" s="43">
        <v>28066490</v>
      </c>
      <c r="I56" s="43">
        <f t="shared" ref="I56:I68" si="0">(H56*6%)+H56</f>
        <v>29750479.399999999</v>
      </c>
      <c r="J56" s="180">
        <v>5673429</v>
      </c>
      <c r="K56" s="43">
        <f t="shared" ref="K56:K68" si="1">(I56-J56)*D56</f>
        <v>24077050.399999999</v>
      </c>
      <c r="L56" s="35"/>
      <c r="M56" s="36" t="s">
        <v>171</v>
      </c>
    </row>
    <row r="57" spans="1:221" s="32" customFormat="1" x14ac:dyDescent="0.25">
      <c r="B57" s="303"/>
      <c r="C57" s="40" t="s">
        <v>8</v>
      </c>
      <c r="D57" s="41">
        <v>1</v>
      </c>
      <c r="E57" s="42">
        <v>2009</v>
      </c>
      <c r="F57" s="41">
        <v>1315</v>
      </c>
      <c r="G57" s="41">
        <v>1315</v>
      </c>
      <c r="H57" s="43">
        <v>28066490</v>
      </c>
      <c r="I57" s="43">
        <f t="shared" si="0"/>
        <v>29750479.399999999</v>
      </c>
      <c r="J57" s="180">
        <v>5673429</v>
      </c>
      <c r="K57" s="43">
        <f t="shared" si="1"/>
        <v>24077050.399999999</v>
      </c>
      <c r="L57" s="35"/>
      <c r="M57" s="36" t="s">
        <v>171</v>
      </c>
    </row>
    <row r="58" spans="1:221" s="32" customFormat="1" x14ac:dyDescent="0.25">
      <c r="B58" s="303"/>
      <c r="C58" s="40" t="s">
        <v>8</v>
      </c>
      <c r="D58" s="41">
        <v>1</v>
      </c>
      <c r="E58" s="42">
        <v>2009</v>
      </c>
      <c r="F58" s="41">
        <v>1236</v>
      </c>
      <c r="G58" s="41">
        <v>1236</v>
      </c>
      <c r="H58" s="43">
        <v>28066490</v>
      </c>
      <c r="I58" s="43">
        <f t="shared" si="0"/>
        <v>29750479.399999999</v>
      </c>
      <c r="J58" s="180">
        <v>5673429</v>
      </c>
      <c r="K58" s="43">
        <f t="shared" si="1"/>
        <v>24077050.399999999</v>
      </c>
      <c r="L58" s="35"/>
      <c r="M58" s="36" t="s">
        <v>171</v>
      </c>
    </row>
    <row r="59" spans="1:221" s="32" customFormat="1" x14ac:dyDescent="0.25">
      <c r="B59" s="303"/>
      <c r="C59" s="40" t="s">
        <v>8</v>
      </c>
      <c r="D59" s="41">
        <v>1</v>
      </c>
      <c r="E59" s="42">
        <v>2009</v>
      </c>
      <c r="F59" s="41">
        <v>1395</v>
      </c>
      <c r="G59" s="41">
        <v>1395</v>
      </c>
      <c r="H59" s="43">
        <v>28066490</v>
      </c>
      <c r="I59" s="43">
        <f t="shared" si="0"/>
        <v>29750479.399999999</v>
      </c>
      <c r="J59" s="180">
        <v>5673429</v>
      </c>
      <c r="K59" s="43">
        <f t="shared" si="1"/>
        <v>24077050.399999999</v>
      </c>
      <c r="L59" s="35"/>
      <c r="M59" s="36" t="s">
        <v>171</v>
      </c>
    </row>
    <row r="60" spans="1:221" s="32" customFormat="1" x14ac:dyDescent="0.25">
      <c r="B60" s="303"/>
      <c r="C60" s="40" t="s">
        <v>6</v>
      </c>
      <c r="D60" s="41">
        <v>1</v>
      </c>
      <c r="E60" s="42">
        <v>2007</v>
      </c>
      <c r="F60" s="41">
        <v>1109</v>
      </c>
      <c r="G60" s="41">
        <v>1109</v>
      </c>
      <c r="H60" s="43">
        <v>13668600</v>
      </c>
      <c r="I60" s="43">
        <f t="shared" si="0"/>
        <v>14488716</v>
      </c>
      <c r="J60" s="180">
        <v>3712000</v>
      </c>
      <c r="K60" s="43">
        <f t="shared" si="1"/>
        <v>10776716</v>
      </c>
      <c r="L60" s="35"/>
      <c r="M60" s="36" t="s">
        <v>171</v>
      </c>
    </row>
    <row r="61" spans="1:221" s="32" customFormat="1" x14ac:dyDescent="0.25">
      <c r="B61" s="303"/>
      <c r="C61" s="40" t="s">
        <v>6</v>
      </c>
      <c r="D61" s="41">
        <v>1</v>
      </c>
      <c r="E61" s="42">
        <v>2007</v>
      </c>
      <c r="F61" s="41">
        <v>1128</v>
      </c>
      <c r="G61" s="41">
        <v>1128</v>
      </c>
      <c r="H61" s="43">
        <v>13668600</v>
      </c>
      <c r="I61" s="43">
        <f t="shared" si="0"/>
        <v>14488716</v>
      </c>
      <c r="J61" s="180">
        <v>3712000</v>
      </c>
      <c r="K61" s="43">
        <f t="shared" si="1"/>
        <v>10776716</v>
      </c>
      <c r="L61" s="35"/>
      <c r="M61" s="36" t="s">
        <v>171</v>
      </c>
    </row>
    <row r="62" spans="1:221" s="32" customFormat="1" x14ac:dyDescent="0.25">
      <c r="B62" s="303"/>
      <c r="C62" s="40" t="s">
        <v>6</v>
      </c>
      <c r="D62" s="41">
        <v>1</v>
      </c>
      <c r="E62" s="42">
        <v>2007</v>
      </c>
      <c r="F62" s="41">
        <v>1451</v>
      </c>
      <c r="G62" s="41">
        <v>1451</v>
      </c>
      <c r="H62" s="43">
        <v>13668600</v>
      </c>
      <c r="I62" s="43">
        <f t="shared" si="0"/>
        <v>14488716</v>
      </c>
      <c r="J62" s="180">
        <v>3712000</v>
      </c>
      <c r="K62" s="43">
        <f t="shared" si="1"/>
        <v>10776716</v>
      </c>
      <c r="L62" s="35"/>
      <c r="M62" s="36" t="s">
        <v>171</v>
      </c>
    </row>
    <row r="63" spans="1:221" s="32" customFormat="1" x14ac:dyDescent="0.25">
      <c r="B63" s="303"/>
      <c r="C63" s="40" t="s">
        <v>206</v>
      </c>
      <c r="D63" s="41">
        <v>1</v>
      </c>
      <c r="E63" s="42">
        <v>2005</v>
      </c>
      <c r="F63" s="41">
        <v>1095</v>
      </c>
      <c r="G63" s="41">
        <v>1095</v>
      </c>
      <c r="H63" s="43">
        <v>32457000</v>
      </c>
      <c r="I63" s="43">
        <f t="shared" si="0"/>
        <v>34404420</v>
      </c>
      <c r="J63" s="180">
        <v>7600000</v>
      </c>
      <c r="K63" s="43">
        <f t="shared" si="1"/>
        <v>26804420</v>
      </c>
      <c r="L63" s="35"/>
      <c r="M63" s="36" t="s">
        <v>171</v>
      </c>
    </row>
    <row r="64" spans="1:221" s="32" customFormat="1" x14ac:dyDescent="0.25">
      <c r="B64" s="303"/>
      <c r="C64" s="40" t="s">
        <v>206</v>
      </c>
      <c r="D64" s="41">
        <v>1</v>
      </c>
      <c r="E64" s="42">
        <v>2005</v>
      </c>
      <c r="F64" s="41">
        <v>1096</v>
      </c>
      <c r="G64" s="41">
        <v>1096</v>
      </c>
      <c r="H64" s="43">
        <v>32457000</v>
      </c>
      <c r="I64" s="43">
        <f t="shared" si="0"/>
        <v>34404420</v>
      </c>
      <c r="J64" s="180">
        <v>7600000</v>
      </c>
      <c r="K64" s="43">
        <f t="shared" si="1"/>
        <v>26804420</v>
      </c>
      <c r="L64" s="35"/>
      <c r="M64" s="36" t="s">
        <v>171</v>
      </c>
    </row>
    <row r="65" spans="1:221" s="32" customFormat="1" x14ac:dyDescent="0.25">
      <c r="B65" s="303"/>
      <c r="C65" s="40" t="s">
        <v>223</v>
      </c>
      <c r="D65" s="41">
        <v>1</v>
      </c>
      <c r="E65" s="42">
        <v>2008</v>
      </c>
      <c r="F65" s="41">
        <v>1210</v>
      </c>
      <c r="G65" s="41">
        <v>1210</v>
      </c>
      <c r="H65" s="43">
        <v>24000000</v>
      </c>
      <c r="I65" s="43">
        <f t="shared" si="0"/>
        <v>25440000</v>
      </c>
      <c r="J65" s="180">
        <v>5400000</v>
      </c>
      <c r="K65" s="43">
        <f t="shared" si="1"/>
        <v>20040000</v>
      </c>
      <c r="L65" s="35"/>
      <c r="M65" s="36" t="s">
        <v>171</v>
      </c>
    </row>
    <row r="66" spans="1:221" s="32" customFormat="1" x14ac:dyDescent="0.25">
      <c r="B66" s="303"/>
      <c r="C66" s="40" t="s">
        <v>203</v>
      </c>
      <c r="D66" s="41">
        <v>1</v>
      </c>
      <c r="E66" s="42">
        <v>2006</v>
      </c>
      <c r="F66" s="41" t="s">
        <v>152</v>
      </c>
      <c r="G66" s="41" t="s">
        <v>153</v>
      </c>
      <c r="H66" s="43">
        <v>28066490</v>
      </c>
      <c r="I66" s="43">
        <f t="shared" si="0"/>
        <v>29750479.399999999</v>
      </c>
      <c r="J66" s="180">
        <v>5673429</v>
      </c>
      <c r="K66" s="43">
        <f t="shared" si="1"/>
        <v>24077050.399999999</v>
      </c>
      <c r="L66" s="35"/>
      <c r="M66" s="36" t="s">
        <v>171</v>
      </c>
    </row>
    <row r="67" spans="1:221" s="32" customFormat="1" x14ac:dyDescent="0.25">
      <c r="B67" s="303"/>
      <c r="C67" s="58" t="s">
        <v>150</v>
      </c>
      <c r="D67" s="48">
        <v>1</v>
      </c>
      <c r="E67" s="42"/>
      <c r="F67" s="41"/>
      <c r="G67" s="42"/>
      <c r="H67" s="43">
        <v>28066490</v>
      </c>
      <c r="I67" s="43">
        <f t="shared" si="0"/>
        <v>29750479.399999999</v>
      </c>
      <c r="J67" s="180">
        <v>0</v>
      </c>
      <c r="K67" s="43">
        <f t="shared" si="1"/>
        <v>29750479.399999999</v>
      </c>
      <c r="L67" s="35"/>
      <c r="M67" s="36" t="s">
        <v>171</v>
      </c>
    </row>
    <row r="68" spans="1:221" s="32" customFormat="1" x14ac:dyDescent="0.25">
      <c r="B68" s="304"/>
      <c r="C68" s="58" t="s">
        <v>63</v>
      </c>
      <c r="D68" s="48">
        <v>1</v>
      </c>
      <c r="E68" s="42"/>
      <c r="F68" s="41"/>
      <c r="G68" s="42"/>
      <c r="H68" s="43">
        <v>13668600</v>
      </c>
      <c r="I68" s="43">
        <f t="shared" si="0"/>
        <v>14488716</v>
      </c>
      <c r="J68" s="180">
        <v>0</v>
      </c>
      <c r="K68" s="43">
        <f t="shared" si="1"/>
        <v>14488716</v>
      </c>
      <c r="L68" s="35"/>
      <c r="M68" s="36" t="s">
        <v>171</v>
      </c>
    </row>
    <row r="69" spans="1:221" s="68" customFormat="1" ht="23.25" customHeight="1" x14ac:dyDescent="0.25">
      <c r="A69" s="29">
        <v>169255048</v>
      </c>
      <c r="B69" s="64" t="s">
        <v>17</v>
      </c>
      <c r="C69" s="65"/>
      <c r="D69" s="30">
        <f>+D70+D72</f>
        <v>10</v>
      </c>
      <c r="E69" s="314"/>
      <c r="F69" s="315"/>
      <c r="G69" s="315"/>
      <c r="H69" s="315"/>
      <c r="I69" s="315"/>
      <c r="J69" s="316"/>
      <c r="K69" s="29">
        <f>+K70+K72</f>
        <v>51410503.5</v>
      </c>
      <c r="L69" s="95"/>
      <c r="M69" s="66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</row>
    <row r="70" spans="1:221" s="38" customFormat="1" ht="17.25" customHeight="1" x14ac:dyDescent="0.25">
      <c r="A70" s="32"/>
      <c r="B70" s="283" t="s">
        <v>135</v>
      </c>
      <c r="C70" s="284"/>
      <c r="D70" s="33">
        <f>SUM(D71:D71)</f>
        <v>1</v>
      </c>
      <c r="E70" s="280"/>
      <c r="F70" s="281"/>
      <c r="G70" s="281"/>
      <c r="H70" s="281"/>
      <c r="I70" s="281"/>
      <c r="J70" s="282"/>
      <c r="K70" s="34">
        <f>SUM(K71:K71)</f>
        <v>25440000</v>
      </c>
      <c r="L70" s="35"/>
      <c r="M70" s="36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</row>
    <row r="71" spans="1:221" s="32" customFormat="1" ht="15" customHeight="1" x14ac:dyDescent="0.25">
      <c r="B71" s="39" t="s">
        <v>220</v>
      </c>
      <c r="C71" s="40" t="s">
        <v>145</v>
      </c>
      <c r="D71" s="41">
        <v>1</v>
      </c>
      <c r="E71" s="42"/>
      <c r="F71" s="41"/>
      <c r="G71" s="41"/>
      <c r="H71" s="43">
        <v>24000000</v>
      </c>
      <c r="I71" s="43">
        <f>(H71*6%)+H71</f>
        <v>25440000</v>
      </c>
      <c r="J71" s="180">
        <v>0</v>
      </c>
      <c r="K71" s="45">
        <f>(I71-J71)*D71</f>
        <v>25440000</v>
      </c>
      <c r="L71" s="35"/>
      <c r="M71" s="36" t="s">
        <v>171</v>
      </c>
    </row>
    <row r="72" spans="1:221" s="46" customFormat="1" x14ac:dyDescent="0.25">
      <c r="A72" s="32"/>
      <c r="B72" s="69" t="s">
        <v>18</v>
      </c>
      <c r="C72" s="70"/>
      <c r="D72" s="33">
        <f>SUM(D73:D81)</f>
        <v>9</v>
      </c>
      <c r="E72" s="280"/>
      <c r="F72" s="281"/>
      <c r="G72" s="281"/>
      <c r="H72" s="281"/>
      <c r="I72" s="281"/>
      <c r="J72" s="282"/>
      <c r="K72" s="34">
        <f>SUM(K73:K81)</f>
        <v>25970503.5</v>
      </c>
      <c r="L72" s="97"/>
      <c r="M72" s="98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</row>
    <row r="73" spans="1:221" s="32" customFormat="1" ht="18" customHeight="1" x14ac:dyDescent="0.25">
      <c r="B73" s="63" t="s">
        <v>53</v>
      </c>
      <c r="C73" s="47" t="s">
        <v>10</v>
      </c>
      <c r="D73" s="59">
        <v>1</v>
      </c>
      <c r="E73" s="41">
        <v>2009</v>
      </c>
      <c r="F73" s="41">
        <v>1223</v>
      </c>
      <c r="G73" s="41">
        <v>1223</v>
      </c>
      <c r="H73" s="43">
        <v>2722275</v>
      </c>
      <c r="I73" s="43">
        <f t="shared" ref="I73:I81" si="2">(H73*6%)+H73</f>
        <v>2885611.5</v>
      </c>
      <c r="J73" s="180">
        <v>0</v>
      </c>
      <c r="K73" s="43">
        <f t="shared" ref="K73:K81" si="3">(I73-J73)*D73</f>
        <v>2885611.5</v>
      </c>
      <c r="L73" s="35"/>
      <c r="M73" s="36" t="s">
        <v>171</v>
      </c>
    </row>
    <row r="74" spans="1:221" s="32" customFormat="1" x14ac:dyDescent="0.25">
      <c r="B74" s="285" t="s">
        <v>100</v>
      </c>
      <c r="C74" s="47" t="s">
        <v>10</v>
      </c>
      <c r="D74" s="59">
        <v>1</v>
      </c>
      <c r="E74" s="60">
        <v>2009</v>
      </c>
      <c r="F74" s="41">
        <v>1226</v>
      </c>
      <c r="G74" s="60">
        <v>1226</v>
      </c>
      <c r="H74" s="43">
        <v>2722275</v>
      </c>
      <c r="I74" s="43">
        <f t="shared" si="2"/>
        <v>2885611.5</v>
      </c>
      <c r="J74" s="180">
        <v>0</v>
      </c>
      <c r="K74" s="45">
        <f t="shared" si="3"/>
        <v>2885611.5</v>
      </c>
      <c r="L74" s="35"/>
      <c r="M74" s="36" t="s">
        <v>171</v>
      </c>
    </row>
    <row r="75" spans="1:221" s="32" customFormat="1" x14ac:dyDescent="0.25">
      <c r="B75" s="286"/>
      <c r="C75" s="47" t="s">
        <v>10</v>
      </c>
      <c r="D75" s="59">
        <v>1</v>
      </c>
      <c r="E75" s="60">
        <v>2009</v>
      </c>
      <c r="F75" s="41">
        <v>1217</v>
      </c>
      <c r="G75" s="60">
        <v>1217</v>
      </c>
      <c r="H75" s="43">
        <v>2722275</v>
      </c>
      <c r="I75" s="43">
        <f t="shared" si="2"/>
        <v>2885611.5</v>
      </c>
      <c r="J75" s="180">
        <v>0</v>
      </c>
      <c r="K75" s="45">
        <f t="shared" si="3"/>
        <v>2885611.5</v>
      </c>
      <c r="L75" s="35"/>
      <c r="M75" s="36" t="s">
        <v>171</v>
      </c>
    </row>
    <row r="76" spans="1:221" s="32" customFormat="1" x14ac:dyDescent="0.25">
      <c r="B76" s="286"/>
      <c r="C76" s="47" t="s">
        <v>10</v>
      </c>
      <c r="D76" s="59">
        <v>1</v>
      </c>
      <c r="E76" s="60">
        <v>2004</v>
      </c>
      <c r="F76" s="41">
        <v>1060</v>
      </c>
      <c r="G76" s="60">
        <v>1060</v>
      </c>
      <c r="H76" s="43">
        <v>2722275</v>
      </c>
      <c r="I76" s="43">
        <f t="shared" si="2"/>
        <v>2885611.5</v>
      </c>
      <c r="J76" s="180">
        <v>0</v>
      </c>
      <c r="K76" s="45">
        <f t="shared" si="3"/>
        <v>2885611.5</v>
      </c>
      <c r="L76" s="35"/>
      <c r="M76" s="36" t="s">
        <v>171</v>
      </c>
    </row>
    <row r="77" spans="1:221" s="32" customFormat="1" x14ac:dyDescent="0.25">
      <c r="B77" s="286"/>
      <c r="C77" s="47" t="s">
        <v>10</v>
      </c>
      <c r="D77" s="59">
        <v>1</v>
      </c>
      <c r="E77" s="60">
        <v>2007</v>
      </c>
      <c r="F77" s="41">
        <v>1177</v>
      </c>
      <c r="G77" s="60">
        <v>1177</v>
      </c>
      <c r="H77" s="43">
        <v>2722275</v>
      </c>
      <c r="I77" s="43">
        <f t="shared" si="2"/>
        <v>2885611.5</v>
      </c>
      <c r="J77" s="180">
        <v>0</v>
      </c>
      <c r="K77" s="45">
        <f t="shared" si="3"/>
        <v>2885611.5</v>
      </c>
      <c r="L77" s="35"/>
      <c r="M77" s="36" t="s">
        <v>171</v>
      </c>
    </row>
    <row r="78" spans="1:221" s="32" customFormat="1" x14ac:dyDescent="0.25">
      <c r="B78" s="286"/>
      <c r="C78" s="47" t="s">
        <v>10</v>
      </c>
      <c r="D78" s="59">
        <v>1</v>
      </c>
      <c r="E78" s="60">
        <v>2007</v>
      </c>
      <c r="F78" s="41">
        <v>1180</v>
      </c>
      <c r="G78" s="60">
        <v>1180</v>
      </c>
      <c r="H78" s="43">
        <v>2722275</v>
      </c>
      <c r="I78" s="43">
        <f t="shared" si="2"/>
        <v>2885611.5</v>
      </c>
      <c r="J78" s="180">
        <v>0</v>
      </c>
      <c r="K78" s="45">
        <f t="shared" si="3"/>
        <v>2885611.5</v>
      </c>
      <c r="L78" s="35"/>
      <c r="M78" s="36" t="s">
        <v>171</v>
      </c>
    </row>
    <row r="79" spans="1:221" s="32" customFormat="1" x14ac:dyDescent="0.25">
      <c r="B79" s="286"/>
      <c r="C79" s="47" t="s">
        <v>10</v>
      </c>
      <c r="D79" s="59">
        <v>1</v>
      </c>
      <c r="E79" s="60">
        <v>2005</v>
      </c>
      <c r="F79" s="41">
        <v>1086</v>
      </c>
      <c r="G79" s="60">
        <v>1086</v>
      </c>
      <c r="H79" s="43">
        <v>2722275</v>
      </c>
      <c r="I79" s="43">
        <f t="shared" si="2"/>
        <v>2885611.5</v>
      </c>
      <c r="J79" s="180">
        <v>0</v>
      </c>
      <c r="K79" s="45">
        <f t="shared" si="3"/>
        <v>2885611.5</v>
      </c>
      <c r="L79" s="35"/>
      <c r="M79" s="36" t="s">
        <v>171</v>
      </c>
    </row>
    <row r="80" spans="1:221" s="32" customFormat="1" x14ac:dyDescent="0.25">
      <c r="B80" s="286"/>
      <c r="C80" s="47" t="s">
        <v>10</v>
      </c>
      <c r="D80" s="59">
        <v>1</v>
      </c>
      <c r="E80" s="60">
        <v>2006</v>
      </c>
      <c r="F80" s="41">
        <v>1101</v>
      </c>
      <c r="G80" s="60">
        <v>1101</v>
      </c>
      <c r="H80" s="43">
        <v>2722275</v>
      </c>
      <c r="I80" s="43">
        <f t="shared" si="2"/>
        <v>2885611.5</v>
      </c>
      <c r="J80" s="180">
        <v>0</v>
      </c>
      <c r="K80" s="45">
        <f t="shared" si="3"/>
        <v>2885611.5</v>
      </c>
      <c r="L80" s="35"/>
      <c r="M80" s="36" t="s">
        <v>171</v>
      </c>
    </row>
    <row r="81" spans="1:221" s="32" customFormat="1" x14ac:dyDescent="0.25">
      <c r="B81" s="287"/>
      <c r="C81" s="47" t="s">
        <v>10</v>
      </c>
      <c r="D81" s="59">
        <v>1</v>
      </c>
      <c r="E81" s="60">
        <v>2007</v>
      </c>
      <c r="F81" s="41">
        <v>1182</v>
      </c>
      <c r="G81" s="60">
        <v>1182</v>
      </c>
      <c r="H81" s="43">
        <v>2722275</v>
      </c>
      <c r="I81" s="43">
        <f t="shared" si="2"/>
        <v>2885611.5</v>
      </c>
      <c r="J81" s="180">
        <v>0</v>
      </c>
      <c r="K81" s="45">
        <f t="shared" si="3"/>
        <v>2885611.5</v>
      </c>
      <c r="L81" s="35"/>
      <c r="M81" s="36" t="s">
        <v>171</v>
      </c>
    </row>
    <row r="82" spans="1:221" s="73" customFormat="1" ht="26.4" x14ac:dyDescent="0.25">
      <c r="A82" s="71">
        <v>2488129813</v>
      </c>
      <c r="B82" s="64" t="s">
        <v>136</v>
      </c>
      <c r="C82" s="65"/>
      <c r="D82" s="30">
        <f>+D83+D93+D118</f>
        <v>126</v>
      </c>
      <c r="E82" s="288"/>
      <c r="F82" s="289"/>
      <c r="G82" s="289"/>
      <c r="H82" s="289"/>
      <c r="I82" s="289"/>
      <c r="J82" s="290"/>
      <c r="K82" s="71">
        <f>+K83+K93+K118</f>
        <v>3099799311.6972008</v>
      </c>
      <c r="L82" s="95"/>
      <c r="M82" s="66"/>
      <c r="N82" s="22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</row>
    <row r="83" spans="1:221" s="46" customFormat="1" x14ac:dyDescent="0.25">
      <c r="A83" s="32"/>
      <c r="B83" s="69" t="s">
        <v>137</v>
      </c>
      <c r="C83" s="70"/>
      <c r="D83" s="74">
        <f>SUM(D84:D92)</f>
        <v>9</v>
      </c>
      <c r="E83" s="291"/>
      <c r="F83" s="292"/>
      <c r="G83" s="292"/>
      <c r="H83" s="292"/>
      <c r="I83" s="292"/>
      <c r="J83" s="293"/>
      <c r="K83" s="74">
        <f>SUM(K84:K92)</f>
        <v>57780411</v>
      </c>
      <c r="L83" s="97"/>
      <c r="M83" s="98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</row>
    <row r="84" spans="1:221" s="32" customFormat="1" ht="25.2" customHeight="1" x14ac:dyDescent="0.25">
      <c r="B84" s="165" t="s">
        <v>78</v>
      </c>
      <c r="C84" s="211" t="s">
        <v>10</v>
      </c>
      <c r="D84" s="60">
        <v>1</v>
      </c>
      <c r="E84" s="41">
        <v>2009</v>
      </c>
      <c r="F84" s="60">
        <v>505</v>
      </c>
      <c r="G84" s="43" t="s">
        <v>156</v>
      </c>
      <c r="H84" s="43">
        <v>2722275</v>
      </c>
      <c r="I84" s="180">
        <f t="shared" ref="I84:I92" si="4">(H84*6%)+H84</f>
        <v>2885611.5</v>
      </c>
      <c r="J84" s="45">
        <v>0</v>
      </c>
      <c r="K84" s="45">
        <f>+I84-0.5</f>
        <v>2885611</v>
      </c>
      <c r="L84" s="35"/>
      <c r="M84" s="41" t="s">
        <v>171</v>
      </c>
    </row>
    <row r="85" spans="1:221" s="32" customFormat="1" ht="26.4" x14ac:dyDescent="0.25">
      <c r="B85" s="167" t="s">
        <v>24</v>
      </c>
      <c r="C85" s="211" t="s">
        <v>10</v>
      </c>
      <c r="D85" s="60">
        <v>1</v>
      </c>
      <c r="E85" s="41">
        <v>2009</v>
      </c>
      <c r="F85" s="60">
        <v>507</v>
      </c>
      <c r="G85" s="43" t="s">
        <v>157</v>
      </c>
      <c r="H85" s="43">
        <v>2722275</v>
      </c>
      <c r="I85" s="180">
        <f t="shared" si="4"/>
        <v>2885611.5</v>
      </c>
      <c r="J85" s="45">
        <v>0</v>
      </c>
      <c r="K85" s="45">
        <f>+I85-0.5</f>
        <v>2885611</v>
      </c>
      <c r="L85" s="35"/>
      <c r="M85" s="36" t="s">
        <v>171</v>
      </c>
    </row>
    <row r="86" spans="1:221" s="32" customFormat="1" ht="15.75" customHeight="1" x14ac:dyDescent="0.25">
      <c r="B86" s="63" t="s">
        <v>58</v>
      </c>
      <c r="C86" s="211" t="s">
        <v>7</v>
      </c>
      <c r="D86" s="60">
        <v>1</v>
      </c>
      <c r="E86" s="41">
        <v>2001</v>
      </c>
      <c r="F86" s="60">
        <v>28</v>
      </c>
      <c r="G86" s="43" t="s">
        <v>79</v>
      </c>
      <c r="H86" s="43">
        <v>32457000</v>
      </c>
      <c r="I86" s="180">
        <f t="shared" si="4"/>
        <v>34404420</v>
      </c>
      <c r="J86" s="45">
        <v>7600000</v>
      </c>
      <c r="K86" s="45">
        <f>(I86-J86)*D86-1</f>
        <v>26804419</v>
      </c>
      <c r="L86" s="35"/>
      <c r="M86" s="36" t="s">
        <v>171</v>
      </c>
    </row>
    <row r="87" spans="1:221" s="32" customFormat="1" ht="26.4" x14ac:dyDescent="0.25">
      <c r="B87" s="285" t="s">
        <v>27</v>
      </c>
      <c r="C87" s="211" t="s">
        <v>10</v>
      </c>
      <c r="D87" s="60">
        <v>1</v>
      </c>
      <c r="E87" s="41">
        <v>2009</v>
      </c>
      <c r="F87" s="60">
        <v>509</v>
      </c>
      <c r="G87" s="43" t="s">
        <v>158</v>
      </c>
      <c r="H87" s="43">
        <v>2722275</v>
      </c>
      <c r="I87" s="180">
        <f t="shared" si="4"/>
        <v>2885611.5</v>
      </c>
      <c r="J87" s="45">
        <v>0</v>
      </c>
      <c r="K87" s="45">
        <f>+I87-0.5</f>
        <v>2885611</v>
      </c>
      <c r="L87" s="35"/>
      <c r="M87" s="36" t="s">
        <v>171</v>
      </c>
    </row>
    <row r="88" spans="1:221" s="32" customFormat="1" x14ac:dyDescent="0.25">
      <c r="B88" s="301"/>
      <c r="C88" s="211" t="s">
        <v>10</v>
      </c>
      <c r="D88" s="60">
        <v>1</v>
      </c>
      <c r="E88" s="41">
        <v>2009</v>
      </c>
      <c r="F88" s="60">
        <v>1274</v>
      </c>
      <c r="G88" s="43" t="s">
        <v>159</v>
      </c>
      <c r="H88" s="43">
        <v>2722275</v>
      </c>
      <c r="I88" s="180">
        <f t="shared" si="4"/>
        <v>2885611.5</v>
      </c>
      <c r="J88" s="45">
        <v>0</v>
      </c>
      <c r="K88" s="45">
        <f t="shared" ref="K88:K92" si="5">+I88-0.5</f>
        <v>2885611</v>
      </c>
      <c r="L88" s="35"/>
      <c r="M88" s="36" t="s">
        <v>171</v>
      </c>
    </row>
    <row r="89" spans="1:221" s="32" customFormat="1" ht="15" customHeight="1" x14ac:dyDescent="0.25">
      <c r="B89" s="175" t="s">
        <v>20</v>
      </c>
      <c r="C89" s="211" t="s">
        <v>10</v>
      </c>
      <c r="D89" s="60">
        <v>1</v>
      </c>
      <c r="E89" s="41">
        <v>2009</v>
      </c>
      <c r="F89" s="60">
        <v>512</v>
      </c>
      <c r="G89" s="43" t="s">
        <v>160</v>
      </c>
      <c r="H89" s="43">
        <v>2722275</v>
      </c>
      <c r="I89" s="180">
        <f t="shared" si="4"/>
        <v>2885611.5</v>
      </c>
      <c r="J89" s="45">
        <v>0</v>
      </c>
      <c r="K89" s="45">
        <f t="shared" si="5"/>
        <v>2885611</v>
      </c>
      <c r="L89" s="35"/>
      <c r="M89" s="36" t="s">
        <v>171</v>
      </c>
    </row>
    <row r="90" spans="1:221" s="32" customFormat="1" x14ac:dyDescent="0.25">
      <c r="B90" s="175" t="s">
        <v>80</v>
      </c>
      <c r="C90" s="211" t="s">
        <v>6</v>
      </c>
      <c r="D90" s="60">
        <v>1</v>
      </c>
      <c r="E90" s="41">
        <v>2009</v>
      </c>
      <c r="F90" s="60">
        <v>372</v>
      </c>
      <c r="G90" s="43">
        <v>772585</v>
      </c>
      <c r="H90" s="43">
        <v>13668600</v>
      </c>
      <c r="I90" s="180">
        <f t="shared" si="4"/>
        <v>14488716</v>
      </c>
      <c r="J90" s="45">
        <v>3712000</v>
      </c>
      <c r="K90" s="45">
        <f>(I90-J90)*D90-1</f>
        <v>10776715</v>
      </c>
      <c r="L90" s="35"/>
      <c r="M90" s="36" t="s">
        <v>171</v>
      </c>
    </row>
    <row r="91" spans="1:221" s="32" customFormat="1" ht="26.4" x14ac:dyDescent="0.25">
      <c r="B91" s="175" t="s">
        <v>25</v>
      </c>
      <c r="C91" s="211" t="s">
        <v>10</v>
      </c>
      <c r="D91" s="60">
        <v>1</v>
      </c>
      <c r="E91" s="41">
        <v>2009</v>
      </c>
      <c r="F91" s="60">
        <v>508</v>
      </c>
      <c r="G91" s="43" t="s">
        <v>161</v>
      </c>
      <c r="H91" s="43">
        <v>2722275</v>
      </c>
      <c r="I91" s="180">
        <f t="shared" si="4"/>
        <v>2885611.5</v>
      </c>
      <c r="J91" s="45">
        <v>0</v>
      </c>
      <c r="K91" s="45">
        <f t="shared" si="5"/>
        <v>2885611</v>
      </c>
      <c r="L91" s="35"/>
      <c r="M91" s="36" t="s">
        <v>171</v>
      </c>
    </row>
    <row r="92" spans="1:221" s="32" customFormat="1" ht="26.4" x14ac:dyDescent="0.25">
      <c r="B92" s="176"/>
      <c r="C92" s="211" t="s">
        <v>10</v>
      </c>
      <c r="D92" s="60">
        <v>1</v>
      </c>
      <c r="E92" s="41">
        <v>2009</v>
      </c>
      <c r="F92" s="60">
        <v>513</v>
      </c>
      <c r="G92" s="43" t="s">
        <v>162</v>
      </c>
      <c r="H92" s="43">
        <v>2722275</v>
      </c>
      <c r="I92" s="180">
        <f t="shared" si="4"/>
        <v>2885611.5</v>
      </c>
      <c r="J92" s="45">
        <v>0</v>
      </c>
      <c r="K92" s="45">
        <f t="shared" si="5"/>
        <v>2885611</v>
      </c>
      <c r="L92" s="35"/>
      <c r="M92" s="36" t="s">
        <v>171</v>
      </c>
    </row>
    <row r="93" spans="1:221" s="32" customFormat="1" x14ac:dyDescent="0.25">
      <c r="B93" s="164" t="s">
        <v>97</v>
      </c>
      <c r="C93" s="225"/>
      <c r="D93" s="74">
        <f>SUM(D94:D117)</f>
        <v>24</v>
      </c>
      <c r="E93" s="280"/>
      <c r="F93" s="281"/>
      <c r="G93" s="281"/>
      <c r="H93" s="281"/>
      <c r="I93" s="281"/>
      <c r="J93" s="282"/>
      <c r="K93" s="75">
        <f>SUM(K94:K117)</f>
        <v>355100472.09719998</v>
      </c>
      <c r="L93" s="115"/>
      <c r="M93" s="169"/>
    </row>
    <row r="94" spans="1:221" s="32" customFormat="1" x14ac:dyDescent="0.25">
      <c r="B94" s="193" t="s">
        <v>60</v>
      </c>
      <c r="C94" s="194" t="s">
        <v>6</v>
      </c>
      <c r="D94" s="195">
        <v>1</v>
      </c>
      <c r="E94" s="196">
        <v>2009</v>
      </c>
      <c r="F94" s="197">
        <v>93</v>
      </c>
      <c r="G94" s="197" t="s">
        <v>87</v>
      </c>
      <c r="H94" s="198">
        <v>13668600</v>
      </c>
      <c r="I94" s="198">
        <f t="shared" ref="I94:I116" si="6">(H94*6%)+H94</f>
        <v>14488716</v>
      </c>
      <c r="J94" s="199">
        <v>3712000</v>
      </c>
      <c r="K94" s="200">
        <f t="shared" ref="K94:K117" si="7">(I94-J94)*D94</f>
        <v>10776716</v>
      </c>
      <c r="L94" s="201"/>
      <c r="M94" s="202" t="s">
        <v>171</v>
      </c>
    </row>
    <row r="95" spans="1:221" s="190" customFormat="1" x14ac:dyDescent="0.25">
      <c r="B95" s="193" t="s">
        <v>60</v>
      </c>
      <c r="C95" s="194" t="s">
        <v>6</v>
      </c>
      <c r="D95" s="195">
        <v>1</v>
      </c>
      <c r="E95" s="196">
        <v>2009</v>
      </c>
      <c r="F95" s="197">
        <v>687</v>
      </c>
      <c r="G95" s="197" t="s">
        <v>88</v>
      </c>
      <c r="H95" s="198">
        <v>13668600</v>
      </c>
      <c r="I95" s="198">
        <f t="shared" si="6"/>
        <v>14488716</v>
      </c>
      <c r="J95" s="199">
        <v>3712000</v>
      </c>
      <c r="K95" s="200">
        <f t="shared" si="7"/>
        <v>10776716</v>
      </c>
      <c r="L95" s="201"/>
      <c r="M95" s="202" t="s">
        <v>171</v>
      </c>
    </row>
    <row r="96" spans="1:221" s="32" customFormat="1" x14ac:dyDescent="0.25">
      <c r="B96" s="193" t="s">
        <v>66</v>
      </c>
      <c r="C96" s="194" t="s">
        <v>6</v>
      </c>
      <c r="D96" s="195">
        <v>1</v>
      </c>
      <c r="E96" s="196">
        <v>2009</v>
      </c>
      <c r="F96" s="197">
        <v>365</v>
      </c>
      <c r="G96" s="196">
        <v>773501</v>
      </c>
      <c r="H96" s="198">
        <v>13668600</v>
      </c>
      <c r="I96" s="198">
        <f t="shared" si="6"/>
        <v>14488716</v>
      </c>
      <c r="J96" s="199">
        <v>3712000</v>
      </c>
      <c r="K96" s="200">
        <f t="shared" si="7"/>
        <v>10776716</v>
      </c>
      <c r="L96" s="201"/>
      <c r="M96" s="202" t="s">
        <v>171</v>
      </c>
    </row>
    <row r="97" spans="1:221" s="190" customFormat="1" ht="26.4" x14ac:dyDescent="0.25">
      <c r="B97" s="193" t="s">
        <v>62</v>
      </c>
      <c r="C97" s="203" t="s">
        <v>146</v>
      </c>
      <c r="D97" s="195">
        <v>1</v>
      </c>
      <c r="E97" s="196">
        <v>2009</v>
      </c>
      <c r="F97" s="197">
        <v>530</v>
      </c>
      <c r="G97" s="196" t="s">
        <v>89</v>
      </c>
      <c r="H97" s="198">
        <v>12408423.619999999</v>
      </c>
      <c r="I97" s="198">
        <f t="shared" si="6"/>
        <v>13152929.037199998</v>
      </c>
      <c r="J97" s="199">
        <v>5720000</v>
      </c>
      <c r="K97" s="200">
        <f t="shared" si="7"/>
        <v>7432929.0371999983</v>
      </c>
      <c r="L97" s="201"/>
      <c r="M97" s="202" t="s">
        <v>171</v>
      </c>
    </row>
    <row r="98" spans="1:221" s="190" customFormat="1" x14ac:dyDescent="0.25">
      <c r="B98" s="193" t="s">
        <v>62</v>
      </c>
      <c r="C98" s="194" t="s">
        <v>6</v>
      </c>
      <c r="D98" s="195">
        <v>1</v>
      </c>
      <c r="E98" s="196">
        <v>2009</v>
      </c>
      <c r="F98" s="197">
        <v>583</v>
      </c>
      <c r="G98" s="196">
        <v>796066</v>
      </c>
      <c r="H98" s="198">
        <v>13668600</v>
      </c>
      <c r="I98" s="198">
        <f t="shared" si="6"/>
        <v>14488716</v>
      </c>
      <c r="J98" s="199">
        <v>3712000</v>
      </c>
      <c r="K98" s="200">
        <f t="shared" si="7"/>
        <v>10776716</v>
      </c>
      <c r="L98" s="201"/>
      <c r="M98" s="202" t="s">
        <v>171</v>
      </c>
    </row>
    <row r="99" spans="1:221" s="190" customFormat="1" x14ac:dyDescent="0.25">
      <c r="B99" s="193" t="s">
        <v>62</v>
      </c>
      <c r="C99" s="194" t="s">
        <v>6</v>
      </c>
      <c r="D99" s="195">
        <v>1</v>
      </c>
      <c r="E99" s="196">
        <v>2012</v>
      </c>
      <c r="F99" s="197">
        <v>683</v>
      </c>
      <c r="G99" s="196" t="s">
        <v>90</v>
      </c>
      <c r="H99" s="198">
        <v>13668600</v>
      </c>
      <c r="I99" s="198">
        <f t="shared" si="6"/>
        <v>14488716</v>
      </c>
      <c r="J99" s="199">
        <v>3712000</v>
      </c>
      <c r="K99" s="200">
        <f t="shared" si="7"/>
        <v>10776716</v>
      </c>
      <c r="L99" s="201"/>
      <c r="M99" s="202" t="s">
        <v>171</v>
      </c>
    </row>
    <row r="100" spans="1:221" s="190" customFormat="1" x14ac:dyDescent="0.25">
      <c r="B100" s="193" t="s">
        <v>62</v>
      </c>
      <c r="C100" s="194" t="s">
        <v>6</v>
      </c>
      <c r="D100" s="195">
        <v>1</v>
      </c>
      <c r="E100" s="196">
        <v>2012</v>
      </c>
      <c r="F100" s="197">
        <v>684</v>
      </c>
      <c r="G100" s="196" t="s">
        <v>91</v>
      </c>
      <c r="H100" s="198">
        <v>13668600</v>
      </c>
      <c r="I100" s="198">
        <f t="shared" si="6"/>
        <v>14488716</v>
      </c>
      <c r="J100" s="199">
        <v>3712000</v>
      </c>
      <c r="K100" s="200">
        <f t="shared" si="7"/>
        <v>10776716</v>
      </c>
      <c r="L100" s="201"/>
      <c r="M100" s="202" t="s">
        <v>171</v>
      </c>
    </row>
    <row r="101" spans="1:221" s="32" customFormat="1" ht="26.4" x14ac:dyDescent="0.25">
      <c r="B101" s="193" t="s">
        <v>28</v>
      </c>
      <c r="C101" s="194" t="s">
        <v>10</v>
      </c>
      <c r="D101" s="195">
        <v>1</v>
      </c>
      <c r="E101" s="196">
        <v>2011</v>
      </c>
      <c r="F101" s="197">
        <v>617</v>
      </c>
      <c r="G101" s="196" t="s">
        <v>155</v>
      </c>
      <c r="H101" s="198">
        <v>2722275</v>
      </c>
      <c r="I101" s="198">
        <f t="shared" si="6"/>
        <v>2885611.5</v>
      </c>
      <c r="J101" s="199">
        <v>0</v>
      </c>
      <c r="K101" s="200">
        <f t="shared" si="7"/>
        <v>2885611.5</v>
      </c>
      <c r="L101" s="204"/>
      <c r="M101" s="197" t="s">
        <v>171</v>
      </c>
    </row>
    <row r="102" spans="1:221" s="192" customFormat="1" ht="26.4" x14ac:dyDescent="0.25">
      <c r="A102" s="190"/>
      <c r="B102" s="193" t="s">
        <v>28</v>
      </c>
      <c r="C102" s="194" t="s">
        <v>92</v>
      </c>
      <c r="D102" s="195">
        <v>1</v>
      </c>
      <c r="E102" s="196">
        <v>2012</v>
      </c>
      <c r="F102" s="197">
        <v>603</v>
      </c>
      <c r="G102" s="196" t="s">
        <v>93</v>
      </c>
      <c r="H102" s="198">
        <v>53532625</v>
      </c>
      <c r="I102" s="198">
        <f t="shared" si="6"/>
        <v>56744582.5</v>
      </c>
      <c r="J102" s="199">
        <v>5673429</v>
      </c>
      <c r="K102" s="200">
        <f t="shared" si="7"/>
        <v>51071153.5</v>
      </c>
      <c r="L102" s="201"/>
      <c r="M102" s="202" t="s">
        <v>171</v>
      </c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90"/>
      <c r="CE102" s="190"/>
      <c r="CF102" s="190"/>
      <c r="CG102" s="190"/>
      <c r="CH102" s="190"/>
      <c r="CI102" s="190"/>
      <c r="CJ102" s="190"/>
      <c r="CK102" s="190"/>
      <c r="CL102" s="190"/>
      <c r="CM102" s="190"/>
      <c r="CN102" s="190"/>
      <c r="CO102" s="190"/>
      <c r="CP102" s="190"/>
      <c r="CQ102" s="190"/>
      <c r="CR102" s="190"/>
      <c r="CS102" s="190"/>
      <c r="CT102" s="190"/>
      <c r="CU102" s="190"/>
      <c r="CV102" s="190"/>
      <c r="CW102" s="190"/>
      <c r="CX102" s="190"/>
      <c r="CY102" s="190"/>
      <c r="CZ102" s="190"/>
      <c r="DA102" s="190"/>
      <c r="DB102" s="190"/>
      <c r="DC102" s="190"/>
      <c r="DD102" s="190"/>
      <c r="DE102" s="190"/>
      <c r="DF102" s="190"/>
      <c r="DG102" s="190"/>
      <c r="DH102" s="190"/>
      <c r="DI102" s="190"/>
      <c r="DJ102" s="190"/>
      <c r="DK102" s="190"/>
      <c r="DL102" s="190"/>
      <c r="DM102" s="190"/>
      <c r="DN102" s="190"/>
      <c r="DO102" s="190"/>
      <c r="DP102" s="190"/>
      <c r="DQ102" s="190"/>
      <c r="DR102" s="190"/>
      <c r="DS102" s="190"/>
      <c r="DT102" s="190"/>
      <c r="DU102" s="190"/>
      <c r="DV102" s="190"/>
      <c r="DW102" s="190"/>
      <c r="DX102" s="190"/>
      <c r="DY102" s="190"/>
      <c r="DZ102" s="190"/>
      <c r="EA102" s="190"/>
      <c r="EB102" s="190"/>
      <c r="EC102" s="190"/>
      <c r="ED102" s="190"/>
      <c r="EE102" s="190"/>
      <c r="EF102" s="190"/>
      <c r="EG102" s="190"/>
      <c r="EH102" s="190"/>
      <c r="EI102" s="190"/>
      <c r="EJ102" s="190"/>
      <c r="EK102" s="190"/>
      <c r="EL102" s="190"/>
      <c r="EM102" s="190"/>
      <c r="EN102" s="190"/>
      <c r="EO102" s="190"/>
      <c r="EP102" s="190"/>
      <c r="EQ102" s="190"/>
      <c r="ER102" s="190"/>
      <c r="ES102" s="190"/>
      <c r="ET102" s="190"/>
      <c r="EU102" s="190"/>
      <c r="EV102" s="190"/>
      <c r="EW102" s="190"/>
      <c r="EX102" s="190"/>
      <c r="EY102" s="190"/>
      <c r="EZ102" s="190"/>
      <c r="FA102" s="190"/>
      <c r="FB102" s="190"/>
      <c r="FC102" s="190"/>
      <c r="FD102" s="190"/>
      <c r="FE102" s="190"/>
      <c r="FF102" s="190"/>
      <c r="FG102" s="190"/>
      <c r="FH102" s="190"/>
      <c r="FI102" s="190"/>
      <c r="FJ102" s="190"/>
      <c r="FK102" s="190"/>
      <c r="FL102" s="190"/>
      <c r="FM102" s="190"/>
      <c r="FN102" s="190"/>
      <c r="FO102" s="190"/>
      <c r="FP102" s="190"/>
      <c r="FQ102" s="190"/>
      <c r="FR102" s="190"/>
      <c r="FS102" s="190"/>
      <c r="FT102" s="190"/>
      <c r="FU102" s="190"/>
      <c r="FV102" s="190"/>
      <c r="FW102" s="190"/>
      <c r="FX102" s="190"/>
      <c r="FY102" s="190"/>
      <c r="FZ102" s="190"/>
      <c r="GA102" s="190"/>
      <c r="GB102" s="190"/>
      <c r="GC102" s="190"/>
      <c r="GD102" s="190"/>
      <c r="GE102" s="190"/>
      <c r="GF102" s="190"/>
      <c r="GG102" s="190"/>
      <c r="GH102" s="190"/>
      <c r="GI102" s="190"/>
      <c r="GJ102" s="190"/>
      <c r="GK102" s="190"/>
      <c r="GL102" s="190"/>
      <c r="GM102" s="190"/>
      <c r="GN102" s="190"/>
      <c r="GO102" s="190"/>
      <c r="GP102" s="190"/>
      <c r="GQ102" s="190"/>
      <c r="GR102" s="190"/>
      <c r="GS102" s="190"/>
      <c r="GT102" s="190"/>
      <c r="GU102" s="190"/>
      <c r="GV102" s="190"/>
      <c r="GW102" s="190"/>
      <c r="GX102" s="190"/>
      <c r="GY102" s="190"/>
      <c r="GZ102" s="190"/>
      <c r="HA102" s="190"/>
      <c r="HB102" s="190"/>
      <c r="HC102" s="190"/>
      <c r="HD102" s="190"/>
      <c r="HE102" s="190"/>
      <c r="HF102" s="190"/>
      <c r="HG102" s="190"/>
      <c r="HH102" s="190"/>
      <c r="HI102" s="190"/>
      <c r="HJ102" s="190"/>
      <c r="HK102" s="190"/>
      <c r="HL102" s="190"/>
      <c r="HM102" s="190"/>
    </row>
    <row r="103" spans="1:221" s="190" customFormat="1" ht="26.4" x14ac:dyDescent="0.25">
      <c r="B103" s="193" t="s">
        <v>64</v>
      </c>
      <c r="C103" s="203" t="s">
        <v>92</v>
      </c>
      <c r="D103" s="195">
        <v>1</v>
      </c>
      <c r="E103" s="196">
        <v>2012</v>
      </c>
      <c r="F103" s="197">
        <v>604</v>
      </c>
      <c r="G103" s="196" t="s">
        <v>94</v>
      </c>
      <c r="H103" s="198">
        <v>53532625</v>
      </c>
      <c r="I103" s="198">
        <f t="shared" si="6"/>
        <v>56744582.5</v>
      </c>
      <c r="J103" s="199">
        <v>5673429</v>
      </c>
      <c r="K103" s="200">
        <f t="shared" si="7"/>
        <v>51071153.5</v>
      </c>
      <c r="L103" s="201"/>
      <c r="M103" s="202" t="s">
        <v>171</v>
      </c>
    </row>
    <row r="104" spans="1:221" s="190" customFormat="1" ht="26.4" x14ac:dyDescent="0.25">
      <c r="B104" s="193" t="s">
        <v>64</v>
      </c>
      <c r="C104" s="203" t="s">
        <v>92</v>
      </c>
      <c r="D104" s="195">
        <v>1</v>
      </c>
      <c r="E104" s="196">
        <v>2012</v>
      </c>
      <c r="F104" s="197">
        <v>605</v>
      </c>
      <c r="G104" s="196" t="s">
        <v>95</v>
      </c>
      <c r="H104" s="198">
        <v>53532625</v>
      </c>
      <c r="I104" s="198">
        <f t="shared" si="6"/>
        <v>56744582.5</v>
      </c>
      <c r="J104" s="199">
        <v>5673429</v>
      </c>
      <c r="K104" s="200">
        <f t="shared" si="7"/>
        <v>51071153.5</v>
      </c>
      <c r="L104" s="201"/>
      <c r="M104" s="202" t="s">
        <v>171</v>
      </c>
    </row>
    <row r="105" spans="1:221" s="32" customFormat="1" x14ac:dyDescent="0.25">
      <c r="B105" s="193" t="s">
        <v>39</v>
      </c>
      <c r="C105" s="194" t="s">
        <v>6</v>
      </c>
      <c r="D105" s="195">
        <v>1</v>
      </c>
      <c r="E105" s="196">
        <v>2009</v>
      </c>
      <c r="F105" s="197">
        <v>563</v>
      </c>
      <c r="G105" s="196">
        <v>501478</v>
      </c>
      <c r="H105" s="198">
        <v>13668600</v>
      </c>
      <c r="I105" s="198">
        <f t="shared" si="6"/>
        <v>14488716</v>
      </c>
      <c r="J105" s="199">
        <v>3712000</v>
      </c>
      <c r="K105" s="200">
        <f t="shared" si="7"/>
        <v>10776716</v>
      </c>
      <c r="L105" s="201"/>
      <c r="M105" s="202" t="s">
        <v>171</v>
      </c>
    </row>
    <row r="106" spans="1:221" s="32" customFormat="1" x14ac:dyDescent="0.25">
      <c r="B106" s="193" t="s">
        <v>41</v>
      </c>
      <c r="C106" s="205" t="s">
        <v>6</v>
      </c>
      <c r="D106" s="195">
        <v>1</v>
      </c>
      <c r="E106" s="197">
        <v>2009</v>
      </c>
      <c r="F106" s="197">
        <v>82</v>
      </c>
      <c r="G106" s="197" t="s">
        <v>81</v>
      </c>
      <c r="H106" s="198">
        <v>13668600</v>
      </c>
      <c r="I106" s="198">
        <f t="shared" si="6"/>
        <v>14488716</v>
      </c>
      <c r="J106" s="199">
        <v>3712000</v>
      </c>
      <c r="K106" s="198">
        <f t="shared" si="7"/>
        <v>10776716</v>
      </c>
      <c r="L106" s="201"/>
      <c r="M106" s="202" t="s">
        <v>171</v>
      </c>
    </row>
    <row r="107" spans="1:221" s="190" customFormat="1" x14ac:dyDescent="0.25">
      <c r="B107" s="193" t="s">
        <v>41</v>
      </c>
      <c r="C107" s="205" t="s">
        <v>6</v>
      </c>
      <c r="D107" s="195">
        <v>1</v>
      </c>
      <c r="E107" s="197">
        <v>2009</v>
      </c>
      <c r="F107" s="197">
        <v>255</v>
      </c>
      <c r="G107" s="197" t="s">
        <v>82</v>
      </c>
      <c r="H107" s="198">
        <v>13668600</v>
      </c>
      <c r="I107" s="198">
        <f t="shared" si="6"/>
        <v>14488716</v>
      </c>
      <c r="J107" s="199">
        <v>3712000</v>
      </c>
      <c r="K107" s="198">
        <f t="shared" si="7"/>
        <v>10776716</v>
      </c>
      <c r="L107" s="201"/>
      <c r="M107" s="202" t="s">
        <v>171</v>
      </c>
    </row>
    <row r="108" spans="1:221" s="190" customFormat="1" x14ac:dyDescent="0.25">
      <c r="B108" s="193" t="s">
        <v>41</v>
      </c>
      <c r="C108" s="205" t="s">
        <v>6</v>
      </c>
      <c r="D108" s="195">
        <v>1</v>
      </c>
      <c r="E108" s="197">
        <v>2009</v>
      </c>
      <c r="F108" s="197">
        <v>262</v>
      </c>
      <c r="G108" s="197" t="s">
        <v>83</v>
      </c>
      <c r="H108" s="198">
        <v>13668600</v>
      </c>
      <c r="I108" s="198">
        <f t="shared" si="6"/>
        <v>14488716</v>
      </c>
      <c r="J108" s="199">
        <v>3712000</v>
      </c>
      <c r="K108" s="198">
        <f t="shared" si="7"/>
        <v>10776716</v>
      </c>
      <c r="L108" s="201"/>
      <c r="M108" s="202" t="s">
        <v>171</v>
      </c>
    </row>
    <row r="109" spans="1:221" s="190" customFormat="1" x14ac:dyDescent="0.25">
      <c r="B109" s="193" t="s">
        <v>41</v>
      </c>
      <c r="C109" s="205" t="s">
        <v>6</v>
      </c>
      <c r="D109" s="195">
        <v>1</v>
      </c>
      <c r="E109" s="197">
        <v>2009</v>
      </c>
      <c r="F109" s="197">
        <v>147</v>
      </c>
      <c r="G109" s="197" t="s">
        <v>84</v>
      </c>
      <c r="H109" s="198">
        <v>13668600</v>
      </c>
      <c r="I109" s="198">
        <f t="shared" si="6"/>
        <v>14488716</v>
      </c>
      <c r="J109" s="199">
        <v>3712000</v>
      </c>
      <c r="K109" s="198">
        <f t="shared" si="7"/>
        <v>10776716</v>
      </c>
      <c r="L109" s="201"/>
      <c r="M109" s="202" t="s">
        <v>171</v>
      </c>
    </row>
    <row r="110" spans="1:221" s="190" customFormat="1" x14ac:dyDescent="0.25">
      <c r="B110" s="193" t="s">
        <v>41</v>
      </c>
      <c r="C110" s="205" t="s">
        <v>6</v>
      </c>
      <c r="D110" s="195">
        <v>1</v>
      </c>
      <c r="E110" s="197">
        <v>2013</v>
      </c>
      <c r="F110" s="197" t="s">
        <v>138</v>
      </c>
      <c r="G110" s="197" t="s">
        <v>139</v>
      </c>
      <c r="H110" s="198">
        <v>13668600</v>
      </c>
      <c r="I110" s="198">
        <f t="shared" si="6"/>
        <v>14488716</v>
      </c>
      <c r="J110" s="199">
        <v>0</v>
      </c>
      <c r="K110" s="198">
        <f t="shared" si="7"/>
        <v>14488716</v>
      </c>
      <c r="L110" s="201"/>
      <c r="M110" s="202" t="s">
        <v>171</v>
      </c>
    </row>
    <row r="111" spans="1:221" s="190" customFormat="1" x14ac:dyDescent="0.25">
      <c r="B111" s="193" t="s">
        <v>41</v>
      </c>
      <c r="C111" s="205" t="s">
        <v>6</v>
      </c>
      <c r="D111" s="195">
        <v>1</v>
      </c>
      <c r="E111" s="197">
        <v>2013</v>
      </c>
      <c r="F111" s="197"/>
      <c r="G111" s="197" t="s">
        <v>141</v>
      </c>
      <c r="H111" s="198">
        <v>13668600</v>
      </c>
      <c r="I111" s="198">
        <f t="shared" si="6"/>
        <v>14488716</v>
      </c>
      <c r="J111" s="199">
        <v>0</v>
      </c>
      <c r="K111" s="198">
        <f t="shared" si="7"/>
        <v>14488716</v>
      </c>
      <c r="L111" s="201"/>
      <c r="M111" s="202" t="s">
        <v>171</v>
      </c>
    </row>
    <row r="112" spans="1:221" s="32" customFormat="1" ht="26.4" x14ac:dyDescent="0.25">
      <c r="B112" s="193" t="s">
        <v>35</v>
      </c>
      <c r="C112" s="194" t="s">
        <v>10</v>
      </c>
      <c r="D112" s="195">
        <v>1</v>
      </c>
      <c r="E112" s="196">
        <v>2009</v>
      </c>
      <c r="F112" s="197">
        <v>514</v>
      </c>
      <c r="G112" s="196" t="s">
        <v>166</v>
      </c>
      <c r="H112" s="198">
        <v>2722275</v>
      </c>
      <c r="I112" s="198">
        <f t="shared" si="6"/>
        <v>2885611.5</v>
      </c>
      <c r="J112" s="199">
        <v>0</v>
      </c>
      <c r="K112" s="200">
        <f t="shared" si="7"/>
        <v>2885611.5</v>
      </c>
      <c r="L112" s="201"/>
      <c r="M112" s="202" t="s">
        <v>171</v>
      </c>
    </row>
    <row r="113" spans="1:221" s="32" customFormat="1" ht="26.4" x14ac:dyDescent="0.25">
      <c r="B113" s="193" t="s">
        <v>40</v>
      </c>
      <c r="C113" s="194" t="s">
        <v>10</v>
      </c>
      <c r="D113" s="195">
        <v>1</v>
      </c>
      <c r="E113" s="196">
        <v>2009</v>
      </c>
      <c r="F113" s="197">
        <v>511</v>
      </c>
      <c r="G113" s="196" t="s">
        <v>163</v>
      </c>
      <c r="H113" s="198">
        <v>2722275</v>
      </c>
      <c r="I113" s="198">
        <f t="shared" si="6"/>
        <v>2885611.5</v>
      </c>
      <c r="J113" s="199">
        <v>0</v>
      </c>
      <c r="K113" s="200">
        <f t="shared" si="7"/>
        <v>2885611.5</v>
      </c>
      <c r="L113" s="201"/>
      <c r="M113" s="202" t="s">
        <v>171</v>
      </c>
    </row>
    <row r="114" spans="1:221" s="32" customFormat="1" x14ac:dyDescent="0.25">
      <c r="B114" s="206" t="s">
        <v>85</v>
      </c>
      <c r="C114" s="194" t="s">
        <v>6</v>
      </c>
      <c r="D114" s="195">
        <v>1</v>
      </c>
      <c r="E114" s="196">
        <v>2012</v>
      </c>
      <c r="F114" s="197">
        <v>257</v>
      </c>
      <c r="G114" s="196" t="s">
        <v>86</v>
      </c>
      <c r="H114" s="198">
        <v>13668600</v>
      </c>
      <c r="I114" s="198">
        <f t="shared" si="6"/>
        <v>14488716</v>
      </c>
      <c r="J114" s="199">
        <v>3712000</v>
      </c>
      <c r="K114" s="200">
        <f t="shared" si="7"/>
        <v>10776716</v>
      </c>
      <c r="L114" s="201"/>
      <c r="M114" s="202" t="s">
        <v>171</v>
      </c>
    </row>
    <row r="115" spans="1:221" s="32" customFormat="1" ht="15.75" customHeight="1" x14ac:dyDescent="0.25">
      <c r="B115" s="206" t="s">
        <v>233</v>
      </c>
      <c r="C115" s="205" t="s">
        <v>10</v>
      </c>
      <c r="D115" s="195">
        <v>1</v>
      </c>
      <c r="E115" s="196">
        <v>2009</v>
      </c>
      <c r="F115" s="197"/>
      <c r="G115" s="196" t="s">
        <v>140</v>
      </c>
      <c r="H115" s="198">
        <v>2722275</v>
      </c>
      <c r="I115" s="198">
        <f t="shared" si="6"/>
        <v>2885611.5</v>
      </c>
      <c r="J115" s="199">
        <v>0</v>
      </c>
      <c r="K115" s="200">
        <f t="shared" si="7"/>
        <v>2885611.5</v>
      </c>
      <c r="L115" s="201"/>
      <c r="M115" s="202" t="s">
        <v>171</v>
      </c>
    </row>
    <row r="116" spans="1:221" s="32" customFormat="1" ht="15.75" customHeight="1" x14ac:dyDescent="0.25">
      <c r="B116" s="207" t="s">
        <v>148</v>
      </c>
      <c r="C116" s="208" t="s">
        <v>149</v>
      </c>
      <c r="D116" s="195">
        <v>1</v>
      </c>
      <c r="E116" s="197">
        <v>2009</v>
      </c>
      <c r="F116" s="197" t="s">
        <v>147</v>
      </c>
      <c r="G116" s="197" t="s">
        <v>151</v>
      </c>
      <c r="H116" s="198">
        <v>24000000</v>
      </c>
      <c r="I116" s="198">
        <f t="shared" si="6"/>
        <v>25440000</v>
      </c>
      <c r="J116" s="199">
        <v>3712000</v>
      </c>
      <c r="K116" s="198">
        <f t="shared" si="7"/>
        <v>21728000</v>
      </c>
      <c r="L116" s="201"/>
      <c r="M116" s="202" t="s">
        <v>171</v>
      </c>
    </row>
    <row r="117" spans="1:221" s="190" customFormat="1" ht="15" customHeight="1" x14ac:dyDescent="0.25">
      <c r="B117" s="205" t="s">
        <v>61</v>
      </c>
      <c r="C117" s="205" t="s">
        <v>10</v>
      </c>
      <c r="D117" s="195">
        <v>1</v>
      </c>
      <c r="E117" s="197">
        <v>2009</v>
      </c>
      <c r="F117" s="197">
        <v>510</v>
      </c>
      <c r="G117" s="197" t="s">
        <v>164</v>
      </c>
      <c r="H117" s="198">
        <v>2722276</v>
      </c>
      <c r="I117" s="198">
        <f>(H117*6%)+H117</f>
        <v>2885612.56</v>
      </c>
      <c r="J117" s="199">
        <v>0</v>
      </c>
      <c r="K117" s="198">
        <f t="shared" si="7"/>
        <v>2885612.56</v>
      </c>
      <c r="L117" s="201"/>
      <c r="M117" s="202" t="s">
        <v>171</v>
      </c>
    </row>
    <row r="118" spans="1:221" s="51" customFormat="1" ht="17.25" customHeight="1" x14ac:dyDescent="0.25">
      <c r="A118" s="32"/>
      <c r="B118" s="186" t="s">
        <v>31</v>
      </c>
      <c r="C118" s="100"/>
      <c r="D118" s="74">
        <f>SUM(D119:D172)</f>
        <v>93</v>
      </c>
      <c r="E118" s="280"/>
      <c r="F118" s="281"/>
      <c r="G118" s="281"/>
      <c r="H118" s="281"/>
      <c r="I118" s="281"/>
      <c r="J118" s="282"/>
      <c r="K118" s="101">
        <f>SUM(K119:K172)</f>
        <v>2686918428.6000009</v>
      </c>
      <c r="L118" s="97"/>
      <c r="M118" s="98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</row>
    <row r="119" spans="1:221" s="190" customFormat="1" ht="15" customHeight="1" x14ac:dyDescent="0.25">
      <c r="B119" s="205" t="s">
        <v>23</v>
      </c>
      <c r="C119" s="205" t="s">
        <v>77</v>
      </c>
      <c r="D119" s="195">
        <v>1</v>
      </c>
      <c r="E119" s="197"/>
      <c r="F119" s="197"/>
      <c r="G119" s="197"/>
      <c r="H119" s="198">
        <v>28066490</v>
      </c>
      <c r="I119" s="198">
        <f t="shared" ref="I119:I153" si="8">(H119*6%)+H119</f>
        <v>29750479.399999999</v>
      </c>
      <c r="J119" s="199">
        <v>0</v>
      </c>
      <c r="K119" s="198">
        <f t="shared" ref="K119:K153" si="9">(I119-J119)*D119</f>
        <v>29750479.399999999</v>
      </c>
      <c r="L119" s="201"/>
      <c r="M119" s="202" t="s">
        <v>171</v>
      </c>
    </row>
    <row r="120" spans="1:221" s="32" customFormat="1" x14ac:dyDescent="0.25">
      <c r="B120" s="173" t="s">
        <v>24</v>
      </c>
      <c r="C120" s="170" t="s">
        <v>173</v>
      </c>
      <c r="D120" s="102">
        <v>2</v>
      </c>
      <c r="E120" s="103"/>
      <c r="F120" s="103"/>
      <c r="G120" s="103"/>
      <c r="H120" s="104">
        <v>53532625</v>
      </c>
      <c r="I120" s="104">
        <f t="shared" si="8"/>
        <v>56744582.5</v>
      </c>
      <c r="J120" s="105">
        <v>0</v>
      </c>
      <c r="K120" s="104">
        <f t="shared" si="9"/>
        <v>113489165</v>
      </c>
      <c r="L120" s="187"/>
      <c r="M120" s="188" t="s">
        <v>171</v>
      </c>
    </row>
    <row r="121" spans="1:221" s="32" customFormat="1" x14ac:dyDescent="0.25">
      <c r="B121" s="171" t="s">
        <v>58</v>
      </c>
      <c r="C121" s="47" t="s">
        <v>52</v>
      </c>
      <c r="D121" s="59">
        <v>2</v>
      </c>
      <c r="E121" s="41"/>
      <c r="F121" s="41"/>
      <c r="G121" s="41"/>
      <c r="H121" s="43">
        <v>28066490</v>
      </c>
      <c r="I121" s="43">
        <f t="shared" si="8"/>
        <v>29750479.399999999</v>
      </c>
      <c r="J121" s="44">
        <v>0</v>
      </c>
      <c r="K121" s="43">
        <f t="shared" si="9"/>
        <v>59500958.799999997</v>
      </c>
      <c r="L121" s="35"/>
      <c r="M121" s="36" t="s">
        <v>171</v>
      </c>
    </row>
    <row r="122" spans="1:221" s="32" customFormat="1" x14ac:dyDescent="0.25">
      <c r="B122" s="172" t="s">
        <v>27</v>
      </c>
      <c r="C122" s="47" t="s">
        <v>52</v>
      </c>
      <c r="D122" s="59">
        <v>4</v>
      </c>
      <c r="E122" s="41"/>
      <c r="F122" s="41"/>
      <c r="G122" s="41"/>
      <c r="H122" s="43">
        <v>28066490</v>
      </c>
      <c r="I122" s="43">
        <f t="shared" si="8"/>
        <v>29750479.399999999</v>
      </c>
      <c r="J122" s="44">
        <v>0</v>
      </c>
      <c r="K122" s="43">
        <f t="shared" si="9"/>
        <v>119001917.59999999</v>
      </c>
      <c r="L122" s="35"/>
      <c r="M122" s="36" t="s">
        <v>171</v>
      </c>
    </row>
    <row r="123" spans="1:221" s="32" customFormat="1" x14ac:dyDescent="0.25">
      <c r="B123" s="310" t="s">
        <v>20</v>
      </c>
      <c r="C123" s="47" t="s">
        <v>52</v>
      </c>
      <c r="D123" s="59">
        <v>1</v>
      </c>
      <c r="E123" s="41"/>
      <c r="F123" s="41"/>
      <c r="G123" s="41"/>
      <c r="H123" s="43">
        <v>28066490</v>
      </c>
      <c r="I123" s="43">
        <f t="shared" si="8"/>
        <v>29750479.399999999</v>
      </c>
      <c r="J123" s="44">
        <v>0</v>
      </c>
      <c r="K123" s="43">
        <f t="shared" si="9"/>
        <v>29750479.399999999</v>
      </c>
      <c r="L123" s="35"/>
      <c r="M123" s="36" t="s">
        <v>171</v>
      </c>
    </row>
    <row r="124" spans="1:221" s="32" customFormat="1" ht="15" customHeight="1" x14ac:dyDescent="0.25">
      <c r="B124" s="311"/>
      <c r="C124" s="47" t="s">
        <v>173</v>
      </c>
      <c r="D124" s="59">
        <v>1</v>
      </c>
      <c r="E124" s="41"/>
      <c r="F124" s="41"/>
      <c r="G124" s="41"/>
      <c r="H124" s="43">
        <v>53532625</v>
      </c>
      <c r="I124" s="43">
        <f t="shared" si="8"/>
        <v>56744582.5</v>
      </c>
      <c r="J124" s="44">
        <v>0</v>
      </c>
      <c r="K124" s="43">
        <f t="shared" si="9"/>
        <v>56744582.5</v>
      </c>
      <c r="L124" s="35"/>
      <c r="M124" s="36" t="s">
        <v>171</v>
      </c>
    </row>
    <row r="125" spans="1:221" s="32" customFormat="1" x14ac:dyDescent="0.25">
      <c r="B125" s="234" t="s">
        <v>59</v>
      </c>
      <c r="C125" s="47" t="s">
        <v>52</v>
      </c>
      <c r="D125" s="59">
        <v>3</v>
      </c>
      <c r="E125" s="41"/>
      <c r="F125" s="41"/>
      <c r="G125" s="41"/>
      <c r="H125" s="43">
        <v>28066490</v>
      </c>
      <c r="I125" s="43">
        <f t="shared" si="8"/>
        <v>29750479.399999999</v>
      </c>
      <c r="J125" s="44">
        <v>0</v>
      </c>
      <c r="K125" s="43">
        <f t="shared" si="9"/>
        <v>89251438.199999988</v>
      </c>
      <c r="L125" s="35"/>
      <c r="M125" s="36" t="s">
        <v>171</v>
      </c>
    </row>
    <row r="126" spans="1:221" s="32" customFormat="1" x14ac:dyDescent="0.25">
      <c r="B126" s="40" t="s">
        <v>167</v>
      </c>
      <c r="C126" s="47" t="s">
        <v>105</v>
      </c>
      <c r="D126" s="59">
        <v>1</v>
      </c>
      <c r="E126" s="41"/>
      <c r="F126" s="41"/>
      <c r="G126" s="41"/>
      <c r="H126" s="43">
        <v>32457000</v>
      </c>
      <c r="I126" s="43">
        <f t="shared" si="8"/>
        <v>34404420</v>
      </c>
      <c r="J126" s="44">
        <v>0</v>
      </c>
      <c r="K126" s="43">
        <f t="shared" si="9"/>
        <v>34404420</v>
      </c>
      <c r="L126" s="35"/>
      <c r="M126" s="36" t="s">
        <v>172</v>
      </c>
    </row>
    <row r="127" spans="1:221" s="32" customFormat="1" x14ac:dyDescent="0.25">
      <c r="B127" s="235" t="s">
        <v>67</v>
      </c>
      <c r="C127" s="47" t="s">
        <v>173</v>
      </c>
      <c r="D127" s="59">
        <v>1</v>
      </c>
      <c r="E127" s="41"/>
      <c r="F127" s="41"/>
      <c r="G127" s="41"/>
      <c r="H127" s="43">
        <v>53532625</v>
      </c>
      <c r="I127" s="43">
        <f t="shared" si="8"/>
        <v>56744582.5</v>
      </c>
      <c r="J127" s="44">
        <v>0</v>
      </c>
      <c r="K127" s="43">
        <f t="shared" si="9"/>
        <v>56744582.5</v>
      </c>
      <c r="L127" s="35"/>
      <c r="M127" s="36" t="s">
        <v>171</v>
      </c>
    </row>
    <row r="128" spans="1:221" s="32" customFormat="1" x14ac:dyDescent="0.25">
      <c r="B128" s="235" t="s">
        <v>69</v>
      </c>
      <c r="C128" s="47" t="s">
        <v>52</v>
      </c>
      <c r="D128" s="59">
        <v>1</v>
      </c>
      <c r="E128" s="41"/>
      <c r="F128" s="41"/>
      <c r="G128" s="41"/>
      <c r="H128" s="43">
        <v>28066490</v>
      </c>
      <c r="I128" s="43">
        <f t="shared" si="8"/>
        <v>29750479.399999999</v>
      </c>
      <c r="J128" s="44">
        <v>0</v>
      </c>
      <c r="K128" s="43">
        <f t="shared" si="9"/>
        <v>29750479.399999999</v>
      </c>
      <c r="L128" s="35"/>
      <c r="M128" s="36" t="s">
        <v>171</v>
      </c>
    </row>
    <row r="129" spans="1:221" s="32" customFormat="1" x14ac:dyDescent="0.25">
      <c r="B129" s="305" t="s">
        <v>29</v>
      </c>
      <c r="C129" s="47" t="s">
        <v>63</v>
      </c>
      <c r="D129" s="59">
        <v>1</v>
      </c>
      <c r="E129" s="41"/>
      <c r="F129" s="41"/>
      <c r="G129" s="41"/>
      <c r="H129" s="43">
        <v>13668600</v>
      </c>
      <c r="I129" s="43">
        <f t="shared" si="8"/>
        <v>14488716</v>
      </c>
      <c r="J129" s="44">
        <v>0</v>
      </c>
      <c r="K129" s="43">
        <f t="shared" si="9"/>
        <v>14488716</v>
      </c>
      <c r="L129" s="35"/>
      <c r="M129" s="36" t="s">
        <v>172</v>
      </c>
    </row>
    <row r="130" spans="1:221" s="32" customFormat="1" x14ac:dyDescent="0.25">
      <c r="B130" s="295"/>
      <c r="C130" s="47" t="s">
        <v>52</v>
      </c>
      <c r="D130" s="59">
        <v>2</v>
      </c>
      <c r="E130" s="41"/>
      <c r="F130" s="41"/>
      <c r="G130" s="41"/>
      <c r="H130" s="43">
        <v>28066490</v>
      </c>
      <c r="I130" s="43">
        <f t="shared" si="8"/>
        <v>29750479.399999999</v>
      </c>
      <c r="J130" s="44">
        <v>0</v>
      </c>
      <c r="K130" s="43">
        <f t="shared" si="9"/>
        <v>59500958.799999997</v>
      </c>
      <c r="L130" s="35"/>
      <c r="M130" s="36" t="s">
        <v>171</v>
      </c>
    </row>
    <row r="131" spans="1:221" s="32" customFormat="1" x14ac:dyDescent="0.25">
      <c r="B131" s="305" t="s">
        <v>30</v>
      </c>
      <c r="C131" s="47" t="s">
        <v>63</v>
      </c>
      <c r="D131" s="59">
        <v>2</v>
      </c>
      <c r="E131" s="41"/>
      <c r="F131" s="41"/>
      <c r="G131" s="41"/>
      <c r="H131" s="43">
        <v>13668600</v>
      </c>
      <c r="I131" s="43">
        <f t="shared" si="8"/>
        <v>14488716</v>
      </c>
      <c r="J131" s="44">
        <v>0</v>
      </c>
      <c r="K131" s="43">
        <f t="shared" si="9"/>
        <v>28977432</v>
      </c>
      <c r="L131" s="35"/>
      <c r="M131" s="36" t="s">
        <v>172</v>
      </c>
    </row>
    <row r="132" spans="1:221" s="32" customFormat="1" x14ac:dyDescent="0.25">
      <c r="B132" s="309"/>
      <c r="C132" s="47" t="s">
        <v>52</v>
      </c>
      <c r="D132" s="59">
        <v>2</v>
      </c>
      <c r="E132" s="41"/>
      <c r="F132" s="41"/>
      <c r="G132" s="41"/>
      <c r="H132" s="43">
        <v>28066490</v>
      </c>
      <c r="I132" s="43">
        <f t="shared" si="8"/>
        <v>29750479.399999999</v>
      </c>
      <c r="J132" s="44">
        <v>0</v>
      </c>
      <c r="K132" s="43">
        <f t="shared" si="9"/>
        <v>59500958.799999997</v>
      </c>
      <c r="L132" s="35"/>
      <c r="M132" s="36" t="s">
        <v>171</v>
      </c>
    </row>
    <row r="133" spans="1:221" s="32" customFormat="1" x14ac:dyDescent="0.25">
      <c r="B133" s="305" t="s">
        <v>39</v>
      </c>
      <c r="C133" s="47" t="s">
        <v>52</v>
      </c>
      <c r="D133" s="59">
        <v>2</v>
      </c>
      <c r="E133" s="41"/>
      <c r="F133" s="41"/>
      <c r="G133" s="41"/>
      <c r="H133" s="43">
        <v>28066490</v>
      </c>
      <c r="I133" s="43">
        <f t="shared" si="8"/>
        <v>29750479.399999999</v>
      </c>
      <c r="J133" s="44">
        <v>0</v>
      </c>
      <c r="K133" s="43">
        <f t="shared" si="9"/>
        <v>59500958.799999997</v>
      </c>
      <c r="L133" s="35"/>
      <c r="M133" s="36" t="s">
        <v>171</v>
      </c>
    </row>
    <row r="134" spans="1:221" s="32" customFormat="1" x14ac:dyDescent="0.25">
      <c r="B134" s="306"/>
      <c r="C134" s="47" t="s">
        <v>63</v>
      </c>
      <c r="D134" s="59">
        <v>1</v>
      </c>
      <c r="E134" s="41"/>
      <c r="F134" s="41"/>
      <c r="G134" s="41"/>
      <c r="H134" s="43">
        <v>13668600</v>
      </c>
      <c r="I134" s="43">
        <f t="shared" si="8"/>
        <v>14488716</v>
      </c>
      <c r="J134" s="44">
        <v>0</v>
      </c>
      <c r="K134" s="43">
        <f t="shared" si="9"/>
        <v>14488716</v>
      </c>
      <c r="L134" s="35"/>
      <c r="M134" s="36" t="s">
        <v>172</v>
      </c>
    </row>
    <row r="135" spans="1:221" s="32" customFormat="1" x14ac:dyDescent="0.25">
      <c r="B135" s="305" t="s">
        <v>70</v>
      </c>
      <c r="C135" s="47" t="s">
        <v>52</v>
      </c>
      <c r="D135" s="59">
        <v>1</v>
      </c>
      <c r="E135" s="41"/>
      <c r="F135" s="41"/>
      <c r="G135" s="41"/>
      <c r="H135" s="43">
        <v>28066490</v>
      </c>
      <c r="I135" s="43">
        <f t="shared" si="8"/>
        <v>29750479.399999999</v>
      </c>
      <c r="J135" s="44">
        <v>0</v>
      </c>
      <c r="K135" s="43">
        <f t="shared" si="9"/>
        <v>29750479.399999999</v>
      </c>
      <c r="L135" s="35"/>
      <c r="M135" s="36" t="s">
        <v>171</v>
      </c>
    </row>
    <row r="136" spans="1:221" s="32" customFormat="1" x14ac:dyDescent="0.25">
      <c r="B136" s="307"/>
      <c r="C136" s="47" t="s">
        <v>63</v>
      </c>
      <c r="D136" s="59">
        <v>1</v>
      </c>
      <c r="E136" s="41"/>
      <c r="F136" s="41"/>
      <c r="G136" s="41"/>
      <c r="H136" s="43">
        <v>13668600</v>
      </c>
      <c r="I136" s="43">
        <f t="shared" si="8"/>
        <v>14488716</v>
      </c>
      <c r="J136" s="44">
        <v>0</v>
      </c>
      <c r="K136" s="43">
        <f t="shared" si="9"/>
        <v>14488716</v>
      </c>
      <c r="L136" s="35"/>
      <c r="M136" s="36" t="s">
        <v>172</v>
      </c>
    </row>
    <row r="137" spans="1:221" s="32" customFormat="1" x14ac:dyDescent="0.25">
      <c r="B137" s="236" t="s">
        <v>71</v>
      </c>
      <c r="C137" s="47" t="s">
        <v>65</v>
      </c>
      <c r="D137" s="59">
        <v>3</v>
      </c>
      <c r="E137" s="41"/>
      <c r="F137" s="41"/>
      <c r="G137" s="41"/>
      <c r="H137" s="43">
        <v>53532625</v>
      </c>
      <c r="I137" s="43">
        <f t="shared" si="8"/>
        <v>56744582.5</v>
      </c>
      <c r="J137" s="44">
        <v>0</v>
      </c>
      <c r="K137" s="43">
        <f t="shared" si="9"/>
        <v>170233747.5</v>
      </c>
      <c r="L137" s="35"/>
      <c r="M137" s="36" t="s">
        <v>171</v>
      </c>
    </row>
    <row r="138" spans="1:221" s="32" customFormat="1" ht="15" customHeight="1" x14ac:dyDescent="0.25">
      <c r="B138" s="236" t="s">
        <v>72</v>
      </c>
      <c r="C138" s="47" t="s">
        <v>173</v>
      </c>
      <c r="D138" s="59">
        <v>1</v>
      </c>
      <c r="E138" s="41"/>
      <c r="F138" s="41"/>
      <c r="G138" s="41"/>
      <c r="H138" s="43">
        <v>53532625</v>
      </c>
      <c r="I138" s="43">
        <f t="shared" si="8"/>
        <v>56744582.5</v>
      </c>
      <c r="J138" s="44">
        <v>0</v>
      </c>
      <c r="K138" s="43">
        <f t="shared" si="9"/>
        <v>56744582.5</v>
      </c>
      <c r="L138" s="35"/>
      <c r="M138" s="36" t="s">
        <v>171</v>
      </c>
    </row>
    <row r="139" spans="1:221" s="32" customFormat="1" x14ac:dyDescent="0.25">
      <c r="B139" s="211" t="s">
        <v>34</v>
      </c>
      <c r="C139" s="47" t="s">
        <v>52</v>
      </c>
      <c r="D139" s="59">
        <v>1</v>
      </c>
      <c r="E139" s="41"/>
      <c r="F139" s="41"/>
      <c r="G139" s="41"/>
      <c r="H139" s="43">
        <v>28066490</v>
      </c>
      <c r="I139" s="43">
        <f t="shared" si="8"/>
        <v>29750479.399999999</v>
      </c>
      <c r="J139" s="44">
        <v>0</v>
      </c>
      <c r="K139" s="43">
        <f t="shared" si="9"/>
        <v>29750479.399999999</v>
      </c>
      <c r="L139" s="35"/>
      <c r="M139" s="36" t="s">
        <v>171</v>
      </c>
    </row>
    <row r="140" spans="1:221" s="32" customFormat="1" ht="15.75" customHeight="1" x14ac:dyDescent="0.25">
      <c r="B140" s="211" t="s">
        <v>73</v>
      </c>
      <c r="C140" s="47" t="s">
        <v>173</v>
      </c>
      <c r="D140" s="59">
        <v>1</v>
      </c>
      <c r="E140" s="41"/>
      <c r="F140" s="41"/>
      <c r="G140" s="41"/>
      <c r="H140" s="43">
        <v>53532625</v>
      </c>
      <c r="I140" s="43">
        <f t="shared" si="8"/>
        <v>56744582.5</v>
      </c>
      <c r="J140" s="44">
        <v>0</v>
      </c>
      <c r="K140" s="43">
        <f t="shared" si="9"/>
        <v>56744582.5</v>
      </c>
      <c r="L140" s="35"/>
      <c r="M140" s="36" t="s">
        <v>171</v>
      </c>
    </row>
    <row r="141" spans="1:221" s="32" customFormat="1" x14ac:dyDescent="0.25">
      <c r="B141" s="237" t="s">
        <v>37</v>
      </c>
      <c r="C141" s="47" t="s">
        <v>52</v>
      </c>
      <c r="D141" s="59">
        <v>1</v>
      </c>
      <c r="E141" s="41"/>
      <c r="F141" s="41"/>
      <c r="G141" s="41"/>
      <c r="H141" s="43">
        <v>28066490</v>
      </c>
      <c r="I141" s="43">
        <f t="shared" si="8"/>
        <v>29750479.399999999</v>
      </c>
      <c r="J141" s="44">
        <v>0</v>
      </c>
      <c r="K141" s="43">
        <f t="shared" si="9"/>
        <v>29750479.399999999</v>
      </c>
      <c r="L141" s="35"/>
      <c r="M141" s="36" t="s">
        <v>171</v>
      </c>
    </row>
    <row r="142" spans="1:221" s="32" customFormat="1" x14ac:dyDescent="0.25">
      <c r="B142" s="298" t="s">
        <v>22</v>
      </c>
      <c r="C142" s="47" t="s">
        <v>52</v>
      </c>
      <c r="D142" s="59">
        <v>3</v>
      </c>
      <c r="E142" s="41"/>
      <c r="F142" s="41"/>
      <c r="G142" s="41"/>
      <c r="H142" s="43">
        <v>28066490</v>
      </c>
      <c r="I142" s="43">
        <f t="shared" si="8"/>
        <v>29750479.399999999</v>
      </c>
      <c r="J142" s="44">
        <v>0</v>
      </c>
      <c r="K142" s="43">
        <f t="shared" si="9"/>
        <v>89251438.199999988</v>
      </c>
      <c r="L142" s="35"/>
      <c r="M142" s="36" t="s">
        <v>171</v>
      </c>
    </row>
    <row r="143" spans="1:221" s="32" customFormat="1" x14ac:dyDescent="0.25">
      <c r="B143" s="299"/>
      <c r="C143" s="47" t="s">
        <v>57</v>
      </c>
      <c r="D143" s="59">
        <v>1</v>
      </c>
      <c r="E143" s="41"/>
      <c r="F143" s="41"/>
      <c r="G143" s="41"/>
      <c r="H143" s="43">
        <v>2722275</v>
      </c>
      <c r="I143" s="43">
        <f t="shared" si="8"/>
        <v>2885611.5</v>
      </c>
      <c r="J143" s="44">
        <v>0</v>
      </c>
      <c r="K143" s="43">
        <f t="shared" si="9"/>
        <v>2885611.5</v>
      </c>
      <c r="L143" s="35"/>
      <c r="M143" s="36" t="s">
        <v>172</v>
      </c>
    </row>
    <row r="144" spans="1:221" s="51" customFormat="1" x14ac:dyDescent="0.25">
      <c r="A144" s="32"/>
      <c r="B144" s="300"/>
      <c r="C144" s="47" t="s">
        <v>173</v>
      </c>
      <c r="D144" s="59">
        <v>1</v>
      </c>
      <c r="E144" s="60"/>
      <c r="F144" s="41"/>
      <c r="G144" s="60"/>
      <c r="H144" s="43">
        <v>53532625</v>
      </c>
      <c r="I144" s="43">
        <f t="shared" si="8"/>
        <v>56744582.5</v>
      </c>
      <c r="J144" s="44">
        <v>0</v>
      </c>
      <c r="K144" s="45">
        <f t="shared" si="9"/>
        <v>56744582.5</v>
      </c>
      <c r="L144" s="35"/>
      <c r="M144" s="36" t="s">
        <v>171</v>
      </c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</row>
    <row r="145" spans="1:221" s="32" customFormat="1" x14ac:dyDescent="0.25">
      <c r="B145" s="238" t="s">
        <v>74</v>
      </c>
      <c r="C145" s="47" t="s">
        <v>52</v>
      </c>
      <c r="D145" s="59">
        <v>1</v>
      </c>
      <c r="E145" s="41"/>
      <c r="F145" s="41"/>
      <c r="G145" s="41"/>
      <c r="H145" s="43">
        <v>28066490</v>
      </c>
      <c r="I145" s="43">
        <f t="shared" si="8"/>
        <v>29750479.399999999</v>
      </c>
      <c r="J145" s="44">
        <v>0</v>
      </c>
      <c r="K145" s="43">
        <f t="shared" si="9"/>
        <v>29750479.399999999</v>
      </c>
      <c r="L145" s="35"/>
      <c r="M145" s="36" t="s">
        <v>171</v>
      </c>
    </row>
    <row r="146" spans="1:221" s="32" customFormat="1" ht="15.75" customHeight="1" x14ac:dyDescent="0.25">
      <c r="B146" s="211" t="s">
        <v>21</v>
      </c>
      <c r="C146" s="47" t="s">
        <v>173</v>
      </c>
      <c r="D146" s="59">
        <v>2</v>
      </c>
      <c r="E146" s="41"/>
      <c r="F146" s="41"/>
      <c r="G146" s="41"/>
      <c r="H146" s="43">
        <v>53532625</v>
      </c>
      <c r="I146" s="43">
        <f t="shared" si="8"/>
        <v>56744582.5</v>
      </c>
      <c r="J146" s="44">
        <v>0</v>
      </c>
      <c r="K146" s="43">
        <f t="shared" si="9"/>
        <v>113489165</v>
      </c>
      <c r="L146" s="35"/>
      <c r="M146" s="36" t="s">
        <v>171</v>
      </c>
    </row>
    <row r="147" spans="1:221" s="32" customFormat="1" x14ac:dyDescent="0.25">
      <c r="B147" s="294" t="s">
        <v>35</v>
      </c>
      <c r="C147" s="47" t="s">
        <v>52</v>
      </c>
      <c r="D147" s="59">
        <v>3</v>
      </c>
      <c r="E147" s="41"/>
      <c r="F147" s="41"/>
      <c r="G147" s="41"/>
      <c r="H147" s="43">
        <v>28066490</v>
      </c>
      <c r="I147" s="43">
        <f t="shared" si="8"/>
        <v>29750479.399999999</v>
      </c>
      <c r="J147" s="44">
        <v>0</v>
      </c>
      <c r="K147" s="43">
        <f t="shared" si="9"/>
        <v>89251438.199999988</v>
      </c>
      <c r="L147" s="35"/>
      <c r="M147" s="36" t="s">
        <v>171</v>
      </c>
    </row>
    <row r="148" spans="1:221" s="32" customFormat="1" x14ac:dyDescent="0.25">
      <c r="B148" s="294"/>
      <c r="C148" s="47" t="s">
        <v>57</v>
      </c>
      <c r="D148" s="59">
        <v>1</v>
      </c>
      <c r="E148" s="41"/>
      <c r="F148" s="41"/>
      <c r="G148" s="41"/>
      <c r="H148" s="43">
        <v>2722275</v>
      </c>
      <c r="I148" s="43">
        <f t="shared" si="8"/>
        <v>2885611.5</v>
      </c>
      <c r="J148" s="44">
        <v>0</v>
      </c>
      <c r="K148" s="43">
        <f t="shared" si="9"/>
        <v>2885611.5</v>
      </c>
      <c r="L148" s="35"/>
      <c r="M148" s="36" t="s">
        <v>172</v>
      </c>
    </row>
    <row r="149" spans="1:221" s="32" customFormat="1" x14ac:dyDescent="0.25">
      <c r="B149" s="295"/>
      <c r="C149" s="47" t="s">
        <v>63</v>
      </c>
      <c r="D149" s="59">
        <v>10</v>
      </c>
      <c r="E149" s="41"/>
      <c r="F149" s="41"/>
      <c r="G149" s="41"/>
      <c r="H149" s="43">
        <v>13668600</v>
      </c>
      <c r="I149" s="43">
        <f t="shared" si="8"/>
        <v>14488716</v>
      </c>
      <c r="J149" s="44">
        <v>0</v>
      </c>
      <c r="K149" s="43">
        <f t="shared" si="9"/>
        <v>144887160</v>
      </c>
      <c r="L149" s="35"/>
      <c r="M149" s="36" t="s">
        <v>172</v>
      </c>
    </row>
    <row r="150" spans="1:221" s="32" customFormat="1" x14ac:dyDescent="0.25">
      <c r="B150" s="285" t="s">
        <v>41</v>
      </c>
      <c r="C150" s="58" t="s">
        <v>52</v>
      </c>
      <c r="D150" s="59">
        <v>2</v>
      </c>
      <c r="E150" s="41"/>
      <c r="F150" s="41"/>
      <c r="G150" s="41"/>
      <c r="H150" s="43">
        <v>28066490</v>
      </c>
      <c r="I150" s="43">
        <f t="shared" si="8"/>
        <v>29750479.399999999</v>
      </c>
      <c r="J150" s="44">
        <v>0</v>
      </c>
      <c r="K150" s="43">
        <f t="shared" si="9"/>
        <v>59500958.799999997</v>
      </c>
      <c r="L150" s="35"/>
      <c r="M150" s="36" t="s">
        <v>171</v>
      </c>
    </row>
    <row r="151" spans="1:221" s="32" customFormat="1" x14ac:dyDescent="0.25">
      <c r="B151" s="287"/>
      <c r="C151" s="58" t="s">
        <v>57</v>
      </c>
      <c r="D151" s="59">
        <v>1</v>
      </c>
      <c r="E151" s="41"/>
      <c r="F151" s="41"/>
      <c r="G151" s="41"/>
      <c r="H151" s="43">
        <v>2722275</v>
      </c>
      <c r="I151" s="43">
        <f t="shared" si="8"/>
        <v>2885611.5</v>
      </c>
      <c r="J151" s="44">
        <v>0</v>
      </c>
      <c r="K151" s="43">
        <f t="shared" si="9"/>
        <v>2885611.5</v>
      </c>
      <c r="L151" s="35"/>
      <c r="M151" s="36" t="s">
        <v>172</v>
      </c>
    </row>
    <row r="152" spans="1:221" s="32" customFormat="1" x14ac:dyDescent="0.25">
      <c r="B152" s="296" t="s">
        <v>165</v>
      </c>
      <c r="C152" s="47" t="s">
        <v>52</v>
      </c>
      <c r="D152" s="59">
        <v>1</v>
      </c>
      <c r="E152" s="41"/>
      <c r="F152" s="41"/>
      <c r="G152" s="41"/>
      <c r="H152" s="43">
        <v>28066490</v>
      </c>
      <c r="I152" s="43">
        <f t="shared" si="8"/>
        <v>29750479.399999999</v>
      </c>
      <c r="J152" s="44">
        <v>0</v>
      </c>
      <c r="K152" s="43">
        <f t="shared" si="9"/>
        <v>29750479.399999999</v>
      </c>
      <c r="L152" s="35"/>
      <c r="M152" s="36" t="s">
        <v>171</v>
      </c>
    </row>
    <row r="153" spans="1:221" s="32" customFormat="1" x14ac:dyDescent="0.25">
      <c r="B153" s="296"/>
      <c r="C153" s="47" t="s">
        <v>52</v>
      </c>
      <c r="D153" s="59">
        <v>2</v>
      </c>
      <c r="E153" s="41"/>
      <c r="F153" s="41"/>
      <c r="G153" s="41"/>
      <c r="H153" s="43">
        <v>28066490</v>
      </c>
      <c r="I153" s="43">
        <f t="shared" si="8"/>
        <v>29750479.399999999</v>
      </c>
      <c r="J153" s="44">
        <v>0</v>
      </c>
      <c r="K153" s="43">
        <f t="shared" si="9"/>
        <v>59500958.799999997</v>
      </c>
      <c r="L153" s="35"/>
      <c r="M153" s="36" t="s">
        <v>171</v>
      </c>
    </row>
    <row r="154" spans="1:221" s="32" customFormat="1" ht="17.25" customHeight="1" x14ac:dyDescent="0.25">
      <c r="B154" s="296" t="s">
        <v>62</v>
      </c>
      <c r="C154" s="47" t="s">
        <v>102</v>
      </c>
      <c r="D154" s="59">
        <v>1</v>
      </c>
      <c r="E154" s="41"/>
      <c r="F154" s="41"/>
      <c r="G154" s="41"/>
      <c r="H154" s="43">
        <v>35000000</v>
      </c>
      <c r="I154" s="43">
        <f t="shared" ref="I154:I167" si="10">(H154*6%)+H154</f>
        <v>37100000</v>
      </c>
      <c r="J154" s="44">
        <v>0</v>
      </c>
      <c r="K154" s="43">
        <v>7643603</v>
      </c>
      <c r="M154" s="36" t="s">
        <v>171</v>
      </c>
      <c r="N154" s="219"/>
    </row>
    <row r="155" spans="1:221" s="32" customFormat="1" x14ac:dyDescent="0.25">
      <c r="B155" s="296"/>
      <c r="C155" s="47" t="s">
        <v>65</v>
      </c>
      <c r="D155" s="59">
        <v>1</v>
      </c>
      <c r="E155" s="41"/>
      <c r="F155" s="41"/>
      <c r="G155" s="41"/>
      <c r="H155" s="43">
        <v>53532625</v>
      </c>
      <c r="I155" s="43">
        <f t="shared" si="10"/>
        <v>56744582.5</v>
      </c>
      <c r="J155" s="44">
        <v>0</v>
      </c>
      <c r="K155" s="43">
        <f t="shared" ref="K155:K167" si="11">(I155-J155)*D155</f>
        <v>56744582.5</v>
      </c>
      <c r="L155" s="35"/>
      <c r="M155" s="36" t="s">
        <v>171</v>
      </c>
    </row>
    <row r="156" spans="1:221" s="32" customFormat="1" x14ac:dyDescent="0.25">
      <c r="B156" s="297"/>
      <c r="C156" s="47" t="s">
        <v>52</v>
      </c>
      <c r="D156" s="59">
        <v>1</v>
      </c>
      <c r="E156" s="41"/>
      <c r="F156" s="41"/>
      <c r="G156" s="41"/>
      <c r="H156" s="43">
        <v>28066490</v>
      </c>
      <c r="I156" s="43">
        <f t="shared" si="10"/>
        <v>29750479.399999999</v>
      </c>
      <c r="J156" s="43">
        <v>0</v>
      </c>
      <c r="K156" s="43">
        <f t="shared" si="11"/>
        <v>29750479.399999999</v>
      </c>
      <c r="L156" s="35"/>
      <c r="M156" s="36" t="s">
        <v>171</v>
      </c>
    </row>
    <row r="157" spans="1:221" s="51" customFormat="1" x14ac:dyDescent="0.25">
      <c r="A157" s="32"/>
      <c r="B157" s="77" t="s">
        <v>38</v>
      </c>
      <c r="C157" s="47" t="s">
        <v>52</v>
      </c>
      <c r="D157" s="59">
        <v>1</v>
      </c>
      <c r="E157" s="60"/>
      <c r="F157" s="41"/>
      <c r="G157" s="60"/>
      <c r="H157" s="43">
        <v>28066490</v>
      </c>
      <c r="I157" s="43">
        <f t="shared" si="10"/>
        <v>29750479.399999999</v>
      </c>
      <c r="J157" s="44">
        <v>0</v>
      </c>
      <c r="K157" s="45">
        <f t="shared" si="11"/>
        <v>29750479.399999999</v>
      </c>
      <c r="L157" s="35"/>
      <c r="M157" s="36" t="s">
        <v>171</v>
      </c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</row>
    <row r="158" spans="1:221" s="51" customFormat="1" x14ac:dyDescent="0.25">
      <c r="A158" s="32"/>
      <c r="B158" s="77" t="s">
        <v>25</v>
      </c>
      <c r="C158" s="47" t="s">
        <v>52</v>
      </c>
      <c r="D158" s="59">
        <v>4</v>
      </c>
      <c r="E158" s="60"/>
      <c r="F158" s="41"/>
      <c r="G158" s="60"/>
      <c r="H158" s="43">
        <v>28066490</v>
      </c>
      <c r="I158" s="43">
        <f t="shared" si="10"/>
        <v>29750479.399999999</v>
      </c>
      <c r="J158" s="44">
        <v>0</v>
      </c>
      <c r="K158" s="45">
        <f t="shared" si="11"/>
        <v>119001917.59999999</v>
      </c>
      <c r="L158" s="35"/>
      <c r="M158" s="36" t="s">
        <v>171</v>
      </c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</row>
    <row r="159" spans="1:221" s="51" customFormat="1" x14ac:dyDescent="0.25">
      <c r="A159" s="32"/>
      <c r="B159" s="168" t="s">
        <v>148</v>
      </c>
      <c r="C159" s="40" t="s">
        <v>145</v>
      </c>
      <c r="D159" s="59">
        <v>1</v>
      </c>
      <c r="E159" s="60"/>
      <c r="F159" s="41"/>
      <c r="G159" s="60"/>
      <c r="H159" s="43">
        <v>24000000</v>
      </c>
      <c r="I159" s="43">
        <f t="shared" si="10"/>
        <v>25440000</v>
      </c>
      <c r="J159" s="44">
        <v>0</v>
      </c>
      <c r="K159" s="45">
        <f t="shared" si="11"/>
        <v>25440000</v>
      </c>
      <c r="L159" s="35"/>
      <c r="M159" s="36" t="s">
        <v>172</v>
      </c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</row>
    <row r="160" spans="1:221" s="51" customFormat="1" x14ac:dyDescent="0.25">
      <c r="A160" s="32"/>
      <c r="B160" s="77" t="s">
        <v>75</v>
      </c>
      <c r="C160" s="47" t="s">
        <v>52</v>
      </c>
      <c r="D160" s="59">
        <v>2</v>
      </c>
      <c r="E160" s="60"/>
      <c r="F160" s="41"/>
      <c r="G160" s="60"/>
      <c r="H160" s="43">
        <v>28066490</v>
      </c>
      <c r="I160" s="43">
        <f t="shared" si="10"/>
        <v>29750479.399999999</v>
      </c>
      <c r="J160" s="44">
        <v>0</v>
      </c>
      <c r="K160" s="45">
        <f t="shared" si="11"/>
        <v>59500958.799999997</v>
      </c>
      <c r="L160" s="35"/>
      <c r="M160" s="36" t="s">
        <v>171</v>
      </c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</row>
    <row r="161" spans="1:221" s="51" customFormat="1" x14ac:dyDescent="0.25">
      <c r="A161" s="32"/>
      <c r="B161" s="77" t="s">
        <v>76</v>
      </c>
      <c r="C161" s="47" t="s">
        <v>52</v>
      </c>
      <c r="D161" s="59">
        <v>1</v>
      </c>
      <c r="E161" s="60"/>
      <c r="F161" s="41"/>
      <c r="G161" s="60"/>
      <c r="H161" s="43">
        <v>28066490</v>
      </c>
      <c r="I161" s="43">
        <f t="shared" si="10"/>
        <v>29750479.399999999</v>
      </c>
      <c r="J161" s="44">
        <v>0</v>
      </c>
      <c r="K161" s="45">
        <f t="shared" si="11"/>
        <v>29750479.399999999</v>
      </c>
      <c r="L161" s="35"/>
      <c r="M161" s="36" t="s">
        <v>171</v>
      </c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</row>
    <row r="162" spans="1:221" s="51" customFormat="1" x14ac:dyDescent="0.25">
      <c r="A162" s="32"/>
      <c r="B162" s="76" t="s">
        <v>224</v>
      </c>
      <c r="C162" s="47" t="s">
        <v>57</v>
      </c>
      <c r="D162" s="59">
        <v>1</v>
      </c>
      <c r="E162" s="60"/>
      <c r="F162" s="41"/>
      <c r="G162" s="60"/>
      <c r="H162" s="43">
        <v>2722275</v>
      </c>
      <c r="I162" s="43">
        <f t="shared" si="10"/>
        <v>2885611.5</v>
      </c>
      <c r="J162" s="44">
        <v>0</v>
      </c>
      <c r="K162" s="45">
        <f t="shared" si="11"/>
        <v>2885611.5</v>
      </c>
      <c r="L162" s="35"/>
      <c r="M162" s="36" t="s">
        <v>172</v>
      </c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</row>
    <row r="163" spans="1:221" s="32" customFormat="1" x14ac:dyDescent="0.25">
      <c r="B163" s="47" t="s">
        <v>66</v>
      </c>
      <c r="C163" s="47" t="s">
        <v>52</v>
      </c>
      <c r="D163" s="59">
        <v>3</v>
      </c>
      <c r="E163" s="41"/>
      <c r="F163" s="41"/>
      <c r="G163" s="41"/>
      <c r="H163" s="43">
        <v>28066490</v>
      </c>
      <c r="I163" s="43">
        <f t="shared" si="10"/>
        <v>29750479.399999999</v>
      </c>
      <c r="J163" s="44">
        <v>0</v>
      </c>
      <c r="K163" s="43">
        <f t="shared" si="11"/>
        <v>89251438.199999988</v>
      </c>
      <c r="L163" s="35"/>
      <c r="M163" s="36" t="s">
        <v>171</v>
      </c>
    </row>
    <row r="164" spans="1:221" s="32" customFormat="1" x14ac:dyDescent="0.25">
      <c r="B164" s="47" t="s">
        <v>103</v>
      </c>
      <c r="C164" s="47" t="s">
        <v>52</v>
      </c>
      <c r="D164" s="59">
        <v>1</v>
      </c>
      <c r="E164" s="41"/>
      <c r="F164" s="41"/>
      <c r="G164" s="41"/>
      <c r="H164" s="43">
        <v>28066490</v>
      </c>
      <c r="I164" s="43">
        <f t="shared" si="10"/>
        <v>29750479.399999999</v>
      </c>
      <c r="J164" s="44">
        <v>0</v>
      </c>
      <c r="K164" s="43">
        <f t="shared" si="11"/>
        <v>29750479.399999999</v>
      </c>
      <c r="L164" s="35"/>
      <c r="M164" s="36" t="s">
        <v>171</v>
      </c>
    </row>
    <row r="165" spans="1:221" s="32" customFormat="1" x14ac:dyDescent="0.25">
      <c r="B165" s="47" t="s">
        <v>32</v>
      </c>
      <c r="C165" s="47" t="s">
        <v>57</v>
      </c>
      <c r="D165" s="59">
        <v>1</v>
      </c>
      <c r="E165" s="41"/>
      <c r="F165" s="41"/>
      <c r="G165" s="41"/>
      <c r="H165" s="43">
        <v>2722275</v>
      </c>
      <c r="I165" s="43">
        <f t="shared" si="10"/>
        <v>2885611.5</v>
      </c>
      <c r="J165" s="44">
        <v>0</v>
      </c>
      <c r="K165" s="43">
        <f t="shared" si="11"/>
        <v>2885611.5</v>
      </c>
      <c r="L165" s="35"/>
      <c r="M165" s="36" t="s">
        <v>172</v>
      </c>
    </row>
    <row r="166" spans="1:221" s="32" customFormat="1" x14ac:dyDescent="0.25">
      <c r="B166" s="47" t="s">
        <v>68</v>
      </c>
      <c r="C166" s="47" t="s">
        <v>52</v>
      </c>
      <c r="D166" s="59">
        <v>2</v>
      </c>
      <c r="E166" s="41"/>
      <c r="F166" s="41"/>
      <c r="G166" s="41"/>
      <c r="H166" s="43">
        <v>28066490</v>
      </c>
      <c r="I166" s="43">
        <f t="shared" si="10"/>
        <v>29750479.399999999</v>
      </c>
      <c r="J166" s="44">
        <v>0</v>
      </c>
      <c r="K166" s="43">
        <f t="shared" si="11"/>
        <v>59500958.799999997</v>
      </c>
      <c r="L166" s="35"/>
      <c r="M166" s="36" t="s">
        <v>171</v>
      </c>
    </row>
    <row r="167" spans="1:221" s="32" customFormat="1" x14ac:dyDescent="0.25">
      <c r="B167" s="47" t="s">
        <v>101</v>
      </c>
      <c r="C167" s="47" t="s">
        <v>63</v>
      </c>
      <c r="D167" s="59">
        <v>1</v>
      </c>
      <c r="E167" s="41"/>
      <c r="F167" s="41"/>
      <c r="G167" s="41"/>
      <c r="H167" s="43">
        <v>13668600</v>
      </c>
      <c r="I167" s="43">
        <f t="shared" si="10"/>
        <v>14488716</v>
      </c>
      <c r="J167" s="44">
        <v>0</v>
      </c>
      <c r="K167" s="43">
        <f t="shared" si="11"/>
        <v>14488716</v>
      </c>
      <c r="L167" s="35"/>
      <c r="M167" s="36" t="s">
        <v>172</v>
      </c>
    </row>
    <row r="168" spans="1:221" s="32" customFormat="1" x14ac:dyDescent="0.25">
      <c r="B168" s="47" t="s">
        <v>33</v>
      </c>
      <c r="C168" s="47" t="s">
        <v>52</v>
      </c>
      <c r="D168" s="59">
        <v>3</v>
      </c>
      <c r="E168" s="41"/>
      <c r="F168" s="41"/>
      <c r="G168" s="41"/>
      <c r="H168" s="43">
        <v>28066490</v>
      </c>
      <c r="I168" s="43">
        <f>(H168*6%)+H168</f>
        <v>29750479.399999999</v>
      </c>
      <c r="J168" s="44">
        <v>0</v>
      </c>
      <c r="K168" s="43">
        <f>(I168-J168)*D168</f>
        <v>89251438.199999988</v>
      </c>
      <c r="L168" s="35"/>
      <c r="M168" s="36" t="s">
        <v>171</v>
      </c>
    </row>
    <row r="169" spans="1:221" s="51" customFormat="1" x14ac:dyDescent="0.25">
      <c r="A169" s="32"/>
      <c r="B169" s="77" t="s">
        <v>26</v>
      </c>
      <c r="C169" s="47" t="s">
        <v>52</v>
      </c>
      <c r="D169" s="59">
        <v>2</v>
      </c>
      <c r="E169" s="60"/>
      <c r="F169" s="41"/>
      <c r="G169" s="60"/>
      <c r="H169" s="43">
        <v>28066490</v>
      </c>
      <c r="I169" s="43">
        <f>(H169*6%)+H169</f>
        <v>29750479.399999999</v>
      </c>
      <c r="J169" s="44">
        <v>0</v>
      </c>
      <c r="K169" s="45">
        <f>(I169-J169)*D169</f>
        <v>59500958.799999997</v>
      </c>
      <c r="L169" s="35"/>
      <c r="M169" s="36" t="s">
        <v>171</v>
      </c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</row>
    <row r="170" spans="1:221" s="51" customFormat="1" x14ac:dyDescent="0.25">
      <c r="A170" s="32"/>
      <c r="B170" s="77" t="s">
        <v>36</v>
      </c>
      <c r="C170" s="47" t="s">
        <v>63</v>
      </c>
      <c r="D170" s="59">
        <v>1</v>
      </c>
      <c r="E170" s="60"/>
      <c r="F170" s="41"/>
      <c r="G170" s="60"/>
      <c r="H170" s="43">
        <v>13668600</v>
      </c>
      <c r="I170" s="43">
        <f>(H170*6%)+H170</f>
        <v>14488716</v>
      </c>
      <c r="J170" s="44">
        <v>0</v>
      </c>
      <c r="K170" s="45">
        <f>(I170-J170)*D170</f>
        <v>14488716</v>
      </c>
      <c r="L170" s="35"/>
      <c r="M170" s="36" t="s">
        <v>172</v>
      </c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</row>
    <row r="171" spans="1:221" s="51" customFormat="1" x14ac:dyDescent="0.25">
      <c r="A171" s="32"/>
      <c r="B171" s="77" t="s">
        <v>104</v>
      </c>
      <c r="C171" s="47" t="s">
        <v>52</v>
      </c>
      <c r="D171" s="59">
        <v>1</v>
      </c>
      <c r="E171" s="60"/>
      <c r="F171" s="41"/>
      <c r="G171" s="60"/>
      <c r="H171" s="43">
        <v>28066490</v>
      </c>
      <c r="I171" s="43">
        <f>(H171*6%)+H171</f>
        <v>29750479.399999999</v>
      </c>
      <c r="J171" s="44">
        <v>0</v>
      </c>
      <c r="K171" s="45">
        <f>(I171-J171)*D171</f>
        <v>29750479.399999999</v>
      </c>
      <c r="L171" s="35"/>
      <c r="M171" s="36" t="s">
        <v>171</v>
      </c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</row>
    <row r="172" spans="1:221" s="51" customFormat="1" x14ac:dyDescent="0.25">
      <c r="A172" s="32"/>
      <c r="B172" s="77" t="s">
        <v>37</v>
      </c>
      <c r="C172" s="47" t="s">
        <v>63</v>
      </c>
      <c r="D172" s="59">
        <v>1</v>
      </c>
      <c r="E172" s="60"/>
      <c r="F172" s="41"/>
      <c r="G172" s="60"/>
      <c r="H172" s="43">
        <v>13668600</v>
      </c>
      <c r="I172" s="43">
        <f>(H172*6%)+H172</f>
        <v>14488716</v>
      </c>
      <c r="J172" s="44">
        <v>0</v>
      </c>
      <c r="K172" s="45">
        <f>(I172-J172)*D172</f>
        <v>14488716</v>
      </c>
      <c r="L172" s="35"/>
      <c r="M172" s="36" t="s">
        <v>172</v>
      </c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</row>
    <row r="173" spans="1:221" s="51" customFormat="1" ht="23.25" customHeight="1" x14ac:dyDescent="0.25">
      <c r="A173" s="32"/>
      <c r="B173" s="162" t="s">
        <v>42</v>
      </c>
      <c r="C173" s="65"/>
      <c r="D173" s="30">
        <f>SUM(D174:D186)</f>
        <v>13</v>
      </c>
      <c r="E173" s="277"/>
      <c r="F173" s="278"/>
      <c r="G173" s="278"/>
      <c r="H173" s="278"/>
      <c r="I173" s="278"/>
      <c r="J173" s="279"/>
      <c r="K173" s="29">
        <f>SUM(K174:K186)</f>
        <v>234388822.40000001</v>
      </c>
      <c r="L173" s="95"/>
      <c r="M173" s="66"/>
      <c r="N173" s="22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</row>
    <row r="174" spans="1:221" s="51" customFormat="1" x14ac:dyDescent="0.25">
      <c r="A174" s="32"/>
      <c r="B174" s="165" t="s">
        <v>117</v>
      </c>
      <c r="C174" s="40" t="s">
        <v>154</v>
      </c>
      <c r="D174" s="59">
        <v>1</v>
      </c>
      <c r="E174" s="41">
        <v>2009</v>
      </c>
      <c r="F174" s="41">
        <v>381</v>
      </c>
      <c r="G174" s="41">
        <v>784801</v>
      </c>
      <c r="H174" s="43">
        <v>24000000</v>
      </c>
      <c r="I174" s="43">
        <f t="shared" ref="I174:I186" si="12">(H174*6%)+H174</f>
        <v>25440000</v>
      </c>
      <c r="J174" s="180">
        <v>5400000</v>
      </c>
      <c r="K174" s="43">
        <v>20039998</v>
      </c>
      <c r="L174" s="35"/>
      <c r="M174" s="36" t="s">
        <v>171</v>
      </c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</row>
    <row r="175" spans="1:221" s="31" customFormat="1" x14ac:dyDescent="0.25">
      <c r="A175" s="29">
        <v>375543336</v>
      </c>
      <c r="B175" s="167"/>
      <c r="C175" s="40" t="s">
        <v>154</v>
      </c>
      <c r="D175" s="59">
        <v>1</v>
      </c>
      <c r="E175" s="41">
        <v>2009</v>
      </c>
      <c r="F175" s="41">
        <v>382</v>
      </c>
      <c r="G175" s="41">
        <v>784805</v>
      </c>
      <c r="H175" s="43">
        <v>24000000</v>
      </c>
      <c r="I175" s="43">
        <f t="shared" si="12"/>
        <v>25440000</v>
      </c>
      <c r="J175" s="180">
        <v>5400000</v>
      </c>
      <c r="K175" s="43">
        <v>20039998</v>
      </c>
      <c r="L175" s="35"/>
      <c r="M175" s="36" t="s">
        <v>171</v>
      </c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</row>
    <row r="176" spans="1:221" s="32" customFormat="1" ht="13.5" customHeight="1" x14ac:dyDescent="0.25">
      <c r="B176" s="167"/>
      <c r="C176" s="40" t="s">
        <v>154</v>
      </c>
      <c r="D176" s="59">
        <v>1</v>
      </c>
      <c r="E176" s="41">
        <v>2009</v>
      </c>
      <c r="F176" s="41">
        <v>383</v>
      </c>
      <c r="G176" s="41">
        <v>784774</v>
      </c>
      <c r="H176" s="43">
        <v>24000000</v>
      </c>
      <c r="I176" s="43">
        <f t="shared" si="12"/>
        <v>25440000</v>
      </c>
      <c r="J176" s="180">
        <v>5400000</v>
      </c>
      <c r="K176" s="43">
        <f t="shared" ref="K176:K185" si="13">(I176-J176)*D176</f>
        <v>20040000</v>
      </c>
      <c r="L176" s="35"/>
      <c r="M176" s="36" t="s">
        <v>171</v>
      </c>
    </row>
    <row r="177" spans="2:15" s="32" customFormat="1" x14ac:dyDescent="0.25">
      <c r="B177" s="167"/>
      <c r="C177" s="53" t="s">
        <v>6</v>
      </c>
      <c r="D177" s="59">
        <v>1</v>
      </c>
      <c r="E177" s="60">
        <v>2009</v>
      </c>
      <c r="F177" s="41">
        <v>426</v>
      </c>
      <c r="G177" s="60">
        <v>792802</v>
      </c>
      <c r="H177" s="43">
        <v>13668600</v>
      </c>
      <c r="I177" s="43">
        <f t="shared" si="12"/>
        <v>14488716</v>
      </c>
      <c r="J177" s="180">
        <v>3712000</v>
      </c>
      <c r="K177" s="45">
        <v>10776716</v>
      </c>
      <c r="L177" s="35"/>
      <c r="M177" s="36" t="s">
        <v>171</v>
      </c>
    </row>
    <row r="178" spans="2:15" s="32" customFormat="1" x14ac:dyDescent="0.25">
      <c r="B178" s="166"/>
      <c r="C178" s="53" t="s">
        <v>6</v>
      </c>
      <c r="D178" s="59">
        <v>1</v>
      </c>
      <c r="E178" s="60">
        <v>2009</v>
      </c>
      <c r="F178" s="41">
        <v>437</v>
      </c>
      <c r="G178" s="60">
        <v>792764</v>
      </c>
      <c r="H178" s="43">
        <v>13668600</v>
      </c>
      <c r="I178" s="43">
        <f t="shared" si="12"/>
        <v>14488716</v>
      </c>
      <c r="J178" s="180">
        <v>3712000</v>
      </c>
      <c r="K178" s="45">
        <v>10776716</v>
      </c>
      <c r="L178" s="35"/>
      <c r="M178" s="36" t="s">
        <v>171</v>
      </c>
    </row>
    <row r="179" spans="2:15" s="32" customFormat="1" x14ac:dyDescent="0.25">
      <c r="B179" s="165" t="s">
        <v>122</v>
      </c>
      <c r="C179" s="53" t="s">
        <v>6</v>
      </c>
      <c r="D179" s="59">
        <v>1</v>
      </c>
      <c r="E179" s="60">
        <v>2007</v>
      </c>
      <c r="F179" s="41">
        <v>167</v>
      </c>
      <c r="G179" s="60">
        <v>50093</v>
      </c>
      <c r="H179" s="43">
        <v>13668600</v>
      </c>
      <c r="I179" s="43">
        <f t="shared" si="12"/>
        <v>14488716</v>
      </c>
      <c r="J179" s="180">
        <v>3712000</v>
      </c>
      <c r="K179" s="45">
        <v>10776716</v>
      </c>
      <c r="L179" s="35"/>
      <c r="M179" s="36" t="s">
        <v>171</v>
      </c>
    </row>
    <row r="180" spans="2:15" s="32" customFormat="1" ht="26.4" x14ac:dyDescent="0.25">
      <c r="B180" s="167"/>
      <c r="C180" s="53" t="s">
        <v>8</v>
      </c>
      <c r="D180" s="59">
        <v>1</v>
      </c>
      <c r="E180" s="60">
        <v>2007</v>
      </c>
      <c r="F180" s="41">
        <v>152</v>
      </c>
      <c r="G180" s="60" t="s">
        <v>125</v>
      </c>
      <c r="H180" s="43">
        <v>28066490</v>
      </c>
      <c r="I180" s="43">
        <f t="shared" si="12"/>
        <v>29750479.399999999</v>
      </c>
      <c r="J180" s="180">
        <v>5673429</v>
      </c>
      <c r="K180" s="45">
        <v>24077049</v>
      </c>
      <c r="L180" s="35"/>
      <c r="M180" s="36" t="s">
        <v>171</v>
      </c>
    </row>
    <row r="181" spans="2:15" s="32" customFormat="1" x14ac:dyDescent="0.25">
      <c r="B181" s="167"/>
      <c r="C181" s="53" t="s">
        <v>8</v>
      </c>
      <c r="D181" s="59">
        <v>1</v>
      </c>
      <c r="E181" s="60">
        <v>2007</v>
      </c>
      <c r="F181" s="41">
        <v>251</v>
      </c>
      <c r="G181" s="60">
        <v>676366</v>
      </c>
      <c r="H181" s="43">
        <v>28066490</v>
      </c>
      <c r="I181" s="43">
        <f t="shared" si="12"/>
        <v>29750479.399999999</v>
      </c>
      <c r="J181" s="180">
        <v>5673429</v>
      </c>
      <c r="K181" s="45">
        <f t="shared" si="13"/>
        <v>24077050.399999999</v>
      </c>
      <c r="L181" s="35"/>
      <c r="M181" s="36" t="s">
        <v>171</v>
      </c>
    </row>
    <row r="182" spans="2:15" s="32" customFormat="1" x14ac:dyDescent="0.25">
      <c r="B182" s="166"/>
      <c r="C182" s="53" t="s">
        <v>6</v>
      </c>
      <c r="D182" s="59">
        <v>1</v>
      </c>
      <c r="E182" s="60">
        <v>2007</v>
      </c>
      <c r="F182" s="41">
        <v>142</v>
      </c>
      <c r="G182" s="60">
        <v>672374</v>
      </c>
      <c r="H182" s="43">
        <v>13668600</v>
      </c>
      <c r="I182" s="43">
        <f t="shared" si="12"/>
        <v>14488716</v>
      </c>
      <c r="J182" s="180">
        <v>3712000</v>
      </c>
      <c r="K182" s="45">
        <v>10776716</v>
      </c>
      <c r="L182" s="35"/>
      <c r="M182" s="36" t="s">
        <v>171</v>
      </c>
    </row>
    <row r="183" spans="2:15" s="32" customFormat="1" ht="26.4" x14ac:dyDescent="0.25">
      <c r="B183" s="63" t="s">
        <v>118</v>
      </c>
      <c r="C183" s="53" t="s">
        <v>8</v>
      </c>
      <c r="D183" s="59">
        <v>1</v>
      </c>
      <c r="E183" s="60">
        <v>2007</v>
      </c>
      <c r="F183" s="41">
        <v>314</v>
      </c>
      <c r="G183" s="60" t="s">
        <v>119</v>
      </c>
      <c r="H183" s="43">
        <v>28066490</v>
      </c>
      <c r="I183" s="43">
        <f t="shared" si="12"/>
        <v>29750479.399999999</v>
      </c>
      <c r="J183" s="180">
        <v>5673429</v>
      </c>
      <c r="K183" s="45">
        <v>24077049</v>
      </c>
      <c r="L183" s="35"/>
      <c r="M183" s="36" t="s">
        <v>171</v>
      </c>
    </row>
    <row r="184" spans="2:15" s="32" customFormat="1" ht="17.25" customHeight="1" x14ac:dyDescent="0.25">
      <c r="B184" s="63" t="s">
        <v>120</v>
      </c>
      <c r="C184" s="53" t="s">
        <v>8</v>
      </c>
      <c r="D184" s="59">
        <v>1</v>
      </c>
      <c r="E184" s="60">
        <v>2007</v>
      </c>
      <c r="F184" s="41">
        <v>112</v>
      </c>
      <c r="G184" s="60" t="s">
        <v>121</v>
      </c>
      <c r="H184" s="43">
        <v>28066490</v>
      </c>
      <c r="I184" s="43">
        <f t="shared" si="12"/>
        <v>29750479.399999999</v>
      </c>
      <c r="J184" s="180">
        <v>5673429</v>
      </c>
      <c r="K184" s="45">
        <v>24077049</v>
      </c>
      <c r="L184" s="35"/>
      <c r="M184" s="36" t="s">
        <v>171</v>
      </c>
    </row>
    <row r="185" spans="2:15" s="32" customFormat="1" x14ac:dyDescent="0.25">
      <c r="B185" s="63" t="s">
        <v>142</v>
      </c>
      <c r="C185" s="53" t="s">
        <v>6</v>
      </c>
      <c r="D185" s="59">
        <v>1</v>
      </c>
      <c r="E185" s="60">
        <v>2007</v>
      </c>
      <c r="F185" s="41">
        <v>168</v>
      </c>
      <c r="G185" s="60">
        <v>672381</v>
      </c>
      <c r="H185" s="43">
        <v>13668600</v>
      </c>
      <c r="I185" s="43">
        <f t="shared" si="12"/>
        <v>14488716</v>
      </c>
      <c r="J185" s="180">
        <v>3712000</v>
      </c>
      <c r="K185" s="45">
        <f t="shared" si="13"/>
        <v>10776716</v>
      </c>
      <c r="L185" s="35"/>
      <c r="M185" s="36" t="s">
        <v>171</v>
      </c>
    </row>
    <row r="186" spans="2:15" s="32" customFormat="1" ht="26.4" x14ac:dyDescent="0.25">
      <c r="B186" s="63" t="s">
        <v>123</v>
      </c>
      <c r="C186" s="53" t="s">
        <v>8</v>
      </c>
      <c r="D186" s="59">
        <v>1</v>
      </c>
      <c r="E186" s="60">
        <v>2007</v>
      </c>
      <c r="F186" s="41">
        <v>102</v>
      </c>
      <c r="G186" s="60" t="s">
        <v>124</v>
      </c>
      <c r="H186" s="43">
        <v>28066490</v>
      </c>
      <c r="I186" s="43">
        <f t="shared" si="12"/>
        <v>29750479.399999999</v>
      </c>
      <c r="J186" s="180">
        <v>5673429</v>
      </c>
      <c r="K186" s="45">
        <v>24077049</v>
      </c>
      <c r="L186" s="35"/>
      <c r="M186" s="36" t="s">
        <v>171</v>
      </c>
      <c r="N186" s="222"/>
    </row>
    <row r="187" spans="2:15" s="32" customFormat="1" ht="25.95" customHeight="1" x14ac:dyDescent="0.25">
      <c r="B187" s="162" t="s">
        <v>0</v>
      </c>
      <c r="C187" s="163"/>
      <c r="D187" s="30">
        <f>+D189+D188</f>
        <v>2</v>
      </c>
      <c r="E187" s="277"/>
      <c r="F187" s="278"/>
      <c r="G187" s="278"/>
      <c r="H187" s="278"/>
      <c r="I187" s="278"/>
      <c r="J187" s="279"/>
      <c r="K187" s="29">
        <f>+K188+K189</f>
        <v>49790478.399999999</v>
      </c>
      <c r="L187" s="95"/>
      <c r="M187" s="66"/>
    </row>
    <row r="188" spans="2:15" s="32" customFormat="1" x14ac:dyDescent="0.25">
      <c r="B188" s="285" t="s">
        <v>1</v>
      </c>
      <c r="C188" s="40" t="s">
        <v>204</v>
      </c>
      <c r="D188" s="41">
        <v>1</v>
      </c>
      <c r="E188" s="41">
        <v>2012</v>
      </c>
      <c r="F188" s="41" t="s">
        <v>143</v>
      </c>
      <c r="G188" s="41" t="s">
        <v>96</v>
      </c>
      <c r="H188" s="43">
        <v>24000000</v>
      </c>
      <c r="I188" s="43">
        <f>(H188*6%)+H188</f>
        <v>25440000</v>
      </c>
      <c r="J188" s="180">
        <v>5400000</v>
      </c>
      <c r="K188" s="43">
        <f>20040000-1</f>
        <v>20039999</v>
      </c>
      <c r="L188" s="35"/>
      <c r="M188" s="36" t="s">
        <v>171</v>
      </c>
    </row>
    <row r="189" spans="2:15" s="32" customFormat="1" x14ac:dyDescent="0.25">
      <c r="B189" s="287"/>
      <c r="C189" s="58" t="s">
        <v>52</v>
      </c>
      <c r="D189" s="59">
        <v>1</v>
      </c>
      <c r="E189" s="41"/>
      <c r="F189" s="41"/>
      <c r="G189" s="41"/>
      <c r="H189" s="43">
        <v>28066490</v>
      </c>
      <c r="I189" s="43">
        <f>(H189*6%)+H189</f>
        <v>29750479.399999999</v>
      </c>
      <c r="J189" s="180">
        <v>0</v>
      </c>
      <c r="K189" s="43">
        <f>(I189-J189)*D189</f>
        <v>29750479.399999999</v>
      </c>
      <c r="L189" s="35"/>
      <c r="M189" s="36" t="s">
        <v>171</v>
      </c>
      <c r="N189" s="222"/>
    </row>
    <row r="190" spans="2:15" x14ac:dyDescent="0.25">
      <c r="N190" s="32"/>
      <c r="O190" s="32"/>
    </row>
    <row r="191" spans="2:15" x14ac:dyDescent="0.25">
      <c r="N191" s="32"/>
      <c r="O191" s="32"/>
    </row>
    <row r="192" spans="2:15" x14ac:dyDescent="0.25">
      <c r="B192" s="83"/>
    </row>
    <row r="197" spans="2:2" x14ac:dyDescent="0.25">
      <c r="B197" s="84"/>
    </row>
  </sheetData>
  <mergeCells count="56">
    <mergeCell ref="E72:J72"/>
    <mergeCell ref="B46:C46"/>
    <mergeCell ref="E46:J46"/>
    <mergeCell ref="B15:C15"/>
    <mergeCell ref="B70:C70"/>
    <mergeCell ref="E15:J15"/>
    <mergeCell ref="E70:J70"/>
    <mergeCell ref="E16:J16"/>
    <mergeCell ref="E27:J27"/>
    <mergeCell ref="E30:J30"/>
    <mergeCell ref="E21:J21"/>
    <mergeCell ref="E50:J50"/>
    <mergeCell ref="E69:J69"/>
    <mergeCell ref="B133:B134"/>
    <mergeCell ref="B135:B136"/>
    <mergeCell ref="B16:C16"/>
    <mergeCell ref="B27:C27"/>
    <mergeCell ref="B28:B29"/>
    <mergeCell ref="B19:B20"/>
    <mergeCell ref="B21:C21"/>
    <mergeCell ref="B30:C30"/>
    <mergeCell ref="B131:B132"/>
    <mergeCell ref="B129:B130"/>
    <mergeCell ref="B123:B124"/>
    <mergeCell ref="B188:B189"/>
    <mergeCell ref="B25:C25"/>
    <mergeCell ref="E25:J25"/>
    <mergeCell ref="B18:C18"/>
    <mergeCell ref="E18:J18"/>
    <mergeCell ref="B23:C23"/>
    <mergeCell ref="E23:J23"/>
    <mergeCell ref="B38:B42"/>
    <mergeCell ref="B43:C43"/>
    <mergeCell ref="E43:J43"/>
    <mergeCell ref="B32:C32"/>
    <mergeCell ref="E32:J32"/>
    <mergeCell ref="B33:B36"/>
    <mergeCell ref="B87:B88"/>
    <mergeCell ref="B51:B68"/>
    <mergeCell ref="B44:B45"/>
    <mergeCell ref="E187:J187"/>
    <mergeCell ref="E173:J173"/>
    <mergeCell ref="E118:J118"/>
    <mergeCell ref="B37:C37"/>
    <mergeCell ref="E37:J37"/>
    <mergeCell ref="E93:J93"/>
    <mergeCell ref="B74:B81"/>
    <mergeCell ref="E82:J82"/>
    <mergeCell ref="E83:J83"/>
    <mergeCell ref="B147:B149"/>
    <mergeCell ref="B150:B151"/>
    <mergeCell ref="B152:B153"/>
    <mergeCell ref="B154:B156"/>
    <mergeCell ref="B47:B49"/>
    <mergeCell ref="B50:C50"/>
    <mergeCell ref="B142:B144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80"/>
  <sheetViews>
    <sheetView topLeftCell="B1" workbookViewId="0">
      <selection activeCell="B1" sqref="B1"/>
    </sheetView>
  </sheetViews>
  <sheetFormatPr baseColWidth="10" defaultColWidth="11.44140625" defaultRowHeight="13.2" x14ac:dyDescent="0.25"/>
  <cols>
    <col min="1" max="1" width="19.6640625" style="14" hidden="1" customWidth="1"/>
    <col min="2" max="2" width="16.88671875" style="262" customWidth="1"/>
    <col min="3" max="3" width="52.33203125" style="78" customWidth="1"/>
    <col min="4" max="4" width="37.6640625" style="78" customWidth="1"/>
    <col min="5" max="5" width="16.33203125" style="79" customWidth="1"/>
    <col min="6" max="6" width="14.88671875" style="80" customWidth="1"/>
    <col min="7" max="7" width="15.109375" style="80" bestFit="1" customWidth="1"/>
    <col min="8" max="8" width="16.5546875" style="182" hidden="1" customWidth="1"/>
    <col min="9" max="9" width="15.109375" style="80" bestFit="1" customWidth="1"/>
    <col min="10" max="10" width="16.5546875" style="81" hidden="1" customWidth="1"/>
    <col min="11" max="11" width="14" style="18" hidden="1" customWidth="1"/>
    <col min="12" max="12" width="19.109375" style="14" customWidth="1"/>
    <col min="13" max="13" width="14.88671875" style="14" bestFit="1" customWidth="1"/>
    <col min="14" max="94" width="11.5546875" style="14" customWidth="1"/>
    <col min="95" max="102" width="11.5546875" style="16" customWidth="1"/>
    <col min="103" max="189" width="11.5546875" style="82" customWidth="1"/>
    <col min="190" max="16384" width="11.44140625" style="82"/>
  </cols>
  <sheetData>
    <row r="1" spans="1:102" x14ac:dyDescent="0.25">
      <c r="C1" s="319" t="s">
        <v>227</v>
      </c>
      <c r="D1" s="320"/>
      <c r="E1" s="320"/>
      <c r="F1" s="320"/>
      <c r="G1" s="320"/>
      <c r="H1" s="320"/>
      <c r="I1" s="320"/>
    </row>
    <row r="2" spans="1:102" ht="26.4" x14ac:dyDescent="0.25">
      <c r="C2" s="241" t="s">
        <v>44</v>
      </c>
      <c r="D2" s="120" t="s">
        <v>43</v>
      </c>
      <c r="E2" s="121" t="s">
        <v>48</v>
      </c>
      <c r="F2" s="122" t="s">
        <v>45</v>
      </c>
      <c r="G2" s="122" t="s">
        <v>228</v>
      </c>
      <c r="H2" s="122" t="s">
        <v>46</v>
      </c>
      <c r="I2" s="122" t="s">
        <v>47</v>
      </c>
    </row>
    <row r="3" spans="1:102" x14ac:dyDescent="0.25">
      <c r="C3" s="242" t="s">
        <v>4</v>
      </c>
      <c r="D3" s="1"/>
      <c r="E3" s="2">
        <f>+E4+E12+E15+E71</f>
        <v>100</v>
      </c>
      <c r="F3" s="1"/>
      <c r="G3" s="1"/>
      <c r="H3" s="1"/>
      <c r="I3" s="2">
        <f>+I4+I12+I15+I71</f>
        <v>2828041062.8000011</v>
      </c>
    </row>
    <row r="4" spans="1:102" s="31" customFormat="1" x14ac:dyDescent="0.25">
      <c r="A4" s="232">
        <v>698532687</v>
      </c>
      <c r="B4" s="263"/>
      <c r="C4" s="312" t="s">
        <v>5</v>
      </c>
      <c r="D4" s="313"/>
      <c r="E4" s="30">
        <f>+E5+E8</f>
        <v>5</v>
      </c>
      <c r="F4" s="278"/>
      <c r="G4" s="278"/>
      <c r="H4" s="279"/>
      <c r="I4" s="29">
        <f>+I5+I8</f>
        <v>85932154.799999997</v>
      </c>
      <c r="J4" s="95"/>
      <c r="K4" s="94"/>
      <c r="L4" s="22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</row>
    <row r="5" spans="1:102" s="46" customFormat="1" ht="15.75" customHeight="1" x14ac:dyDescent="0.25">
      <c r="A5" s="32"/>
      <c r="B5" s="264"/>
      <c r="C5" s="283" t="s">
        <v>106</v>
      </c>
      <c r="D5" s="284"/>
      <c r="E5" s="33">
        <f>SUM(E6:E7)</f>
        <v>2</v>
      </c>
      <c r="F5" s="281"/>
      <c r="G5" s="281"/>
      <c r="H5" s="282"/>
      <c r="I5" s="34">
        <f>SUM(I6:I7)</f>
        <v>34060959.399999999</v>
      </c>
      <c r="J5" s="97"/>
      <c r="K5" s="98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7"/>
      <c r="CR5" s="37"/>
      <c r="CS5" s="37"/>
      <c r="CT5" s="37"/>
      <c r="CU5" s="37"/>
      <c r="CV5" s="37"/>
      <c r="CW5" s="37"/>
      <c r="CX5" s="37"/>
    </row>
    <row r="6" spans="1:102" s="32" customFormat="1" ht="39.6" x14ac:dyDescent="0.25">
      <c r="B6" s="264"/>
      <c r="C6" s="317" t="s">
        <v>235</v>
      </c>
      <c r="D6" s="58" t="s">
        <v>234</v>
      </c>
      <c r="E6" s="59">
        <v>1</v>
      </c>
      <c r="F6" s="43"/>
      <c r="G6" s="43"/>
      <c r="H6" s="180"/>
      <c r="I6" s="43">
        <v>4310480</v>
      </c>
      <c r="J6" s="233"/>
      <c r="K6" s="36"/>
    </row>
    <row r="7" spans="1:102" s="32" customFormat="1" x14ac:dyDescent="0.25">
      <c r="B7" s="264"/>
      <c r="C7" s="318"/>
      <c r="D7" s="58" t="s">
        <v>52</v>
      </c>
      <c r="E7" s="59">
        <v>1</v>
      </c>
      <c r="F7" s="43">
        <v>28066490</v>
      </c>
      <c r="G7" s="43">
        <f>(F7*6%)+F7</f>
        <v>29750479.399999999</v>
      </c>
      <c r="H7" s="180">
        <v>0</v>
      </c>
      <c r="I7" s="43">
        <f>(G7-H7)*E7</f>
        <v>29750479.399999999</v>
      </c>
      <c r="J7" s="35"/>
      <c r="K7" s="36" t="s">
        <v>171</v>
      </c>
    </row>
    <row r="8" spans="1:102" s="46" customFormat="1" ht="18" customHeight="1" x14ac:dyDescent="0.25">
      <c r="A8" s="32"/>
      <c r="B8" s="264"/>
      <c r="C8" s="283" t="s">
        <v>11</v>
      </c>
      <c r="D8" s="284"/>
      <c r="E8" s="33">
        <f>+E9+E10+E11</f>
        <v>3</v>
      </c>
      <c r="F8" s="281"/>
      <c r="G8" s="281"/>
      <c r="H8" s="282"/>
      <c r="I8" s="34">
        <f>+I9+I10+I11</f>
        <v>51871195.399999999</v>
      </c>
      <c r="J8" s="97"/>
      <c r="K8" s="98"/>
      <c r="L8" s="219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7"/>
      <c r="CR8" s="37"/>
      <c r="CS8" s="37"/>
      <c r="CT8" s="37"/>
      <c r="CU8" s="37"/>
      <c r="CV8" s="37"/>
      <c r="CW8" s="37"/>
      <c r="CX8" s="37"/>
    </row>
    <row r="9" spans="1:102" s="32" customFormat="1" x14ac:dyDescent="0.25">
      <c r="B9" s="264"/>
      <c r="C9" s="243" t="s">
        <v>131</v>
      </c>
      <c r="D9" s="58" t="s">
        <v>56</v>
      </c>
      <c r="E9" s="59">
        <v>1</v>
      </c>
      <c r="F9" s="43">
        <v>7200000</v>
      </c>
      <c r="G9" s="43">
        <f>(F9*6%)+F9</f>
        <v>7632000</v>
      </c>
      <c r="H9" s="180">
        <v>0</v>
      </c>
      <c r="I9" s="43">
        <f>(G9-H9)*E9</f>
        <v>7632000</v>
      </c>
      <c r="J9" s="35"/>
      <c r="K9" s="36" t="s">
        <v>171</v>
      </c>
    </row>
    <row r="10" spans="1:102" s="32" customFormat="1" x14ac:dyDescent="0.25">
      <c r="B10" s="264"/>
      <c r="C10" s="335" t="s">
        <v>16</v>
      </c>
      <c r="D10" s="58" t="s">
        <v>150</v>
      </c>
      <c r="E10" s="48">
        <v>1</v>
      </c>
      <c r="F10" s="43">
        <v>28066490</v>
      </c>
      <c r="G10" s="43">
        <f>(F10*6%)+F10</f>
        <v>29750479.399999999</v>
      </c>
      <c r="H10" s="180">
        <v>0</v>
      </c>
      <c r="I10" s="43">
        <f>(G10-H10)*E10</f>
        <v>29750479.399999999</v>
      </c>
      <c r="J10" s="35"/>
      <c r="K10" s="36" t="s">
        <v>171</v>
      </c>
    </row>
    <row r="11" spans="1:102" s="32" customFormat="1" x14ac:dyDescent="0.25">
      <c r="B11" s="264"/>
      <c r="C11" s="335"/>
      <c r="D11" s="58" t="s">
        <v>63</v>
      </c>
      <c r="E11" s="48">
        <v>1</v>
      </c>
      <c r="F11" s="43">
        <v>13668600</v>
      </c>
      <c r="G11" s="43">
        <f>(F11*6%)+F11</f>
        <v>14488716</v>
      </c>
      <c r="H11" s="180">
        <v>0</v>
      </c>
      <c r="I11" s="43">
        <f>(G11-H11)*E11</f>
        <v>14488716</v>
      </c>
      <c r="J11" s="35"/>
      <c r="K11" s="36" t="s">
        <v>171</v>
      </c>
    </row>
    <row r="12" spans="1:102" s="68" customFormat="1" ht="23.25" customHeight="1" x14ac:dyDescent="0.25">
      <c r="A12" s="232">
        <v>169255048</v>
      </c>
      <c r="B12" s="263"/>
      <c r="C12" s="244" t="s">
        <v>17</v>
      </c>
      <c r="D12" s="227"/>
      <c r="E12" s="30">
        <f>+E13</f>
        <v>1</v>
      </c>
      <c r="F12" s="315"/>
      <c r="G12" s="315"/>
      <c r="H12" s="316"/>
      <c r="I12" s="29">
        <f>+I13</f>
        <v>25440000</v>
      </c>
      <c r="J12" s="95"/>
      <c r="K12" s="66"/>
      <c r="L12" s="67"/>
      <c r="M12" s="239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</row>
    <row r="13" spans="1:102" s="38" customFormat="1" ht="17.25" customHeight="1" x14ac:dyDescent="0.25">
      <c r="A13" s="32"/>
      <c r="B13" s="264"/>
      <c r="C13" s="283" t="s">
        <v>135</v>
      </c>
      <c r="D13" s="284"/>
      <c r="E13" s="33">
        <f>SUM(E14:E14)</f>
        <v>1</v>
      </c>
      <c r="F13" s="281"/>
      <c r="G13" s="281"/>
      <c r="H13" s="282"/>
      <c r="I13" s="34">
        <f>SUM(I14:I14)</f>
        <v>25440000</v>
      </c>
      <c r="J13" s="35"/>
      <c r="K13" s="36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7"/>
      <c r="CR13" s="37"/>
      <c r="CS13" s="37"/>
      <c r="CT13" s="37"/>
      <c r="CU13" s="37"/>
      <c r="CV13" s="37"/>
      <c r="CW13" s="37"/>
      <c r="CX13" s="37"/>
    </row>
    <row r="14" spans="1:102" s="32" customFormat="1" ht="15" customHeight="1" x14ac:dyDescent="0.25">
      <c r="B14" s="264"/>
      <c r="C14" s="245" t="s">
        <v>220</v>
      </c>
      <c r="D14" s="40" t="s">
        <v>145</v>
      </c>
      <c r="E14" s="41">
        <v>1</v>
      </c>
      <c r="F14" s="43">
        <v>24000000</v>
      </c>
      <c r="G14" s="43">
        <f>(F14*6%)+F14</f>
        <v>25440000</v>
      </c>
      <c r="H14" s="180">
        <v>0</v>
      </c>
      <c r="I14" s="45">
        <f>(G14-H14)*E14</f>
        <v>25440000</v>
      </c>
      <c r="J14" s="35"/>
      <c r="K14" s="36" t="s">
        <v>171</v>
      </c>
      <c r="CQ14" s="37"/>
      <c r="CR14" s="37"/>
      <c r="CS14" s="37"/>
      <c r="CT14" s="37"/>
      <c r="CU14" s="37"/>
      <c r="CV14" s="37"/>
      <c r="CW14" s="37"/>
      <c r="CX14" s="37"/>
    </row>
    <row r="15" spans="1:102" s="73" customFormat="1" ht="26.4" x14ac:dyDescent="0.25">
      <c r="A15" s="240">
        <v>2488129813</v>
      </c>
      <c r="B15" s="265"/>
      <c r="C15" s="244" t="s">
        <v>136</v>
      </c>
      <c r="D15" s="227"/>
      <c r="E15" s="30">
        <f>+E16</f>
        <v>93</v>
      </c>
      <c r="F15" s="289"/>
      <c r="G15" s="289"/>
      <c r="H15" s="290"/>
      <c r="I15" s="71">
        <f>+I16</f>
        <v>2686918428.6000009</v>
      </c>
      <c r="J15" s="95"/>
      <c r="K15" s="66"/>
      <c r="L15" s="22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</row>
    <row r="16" spans="1:102" s="51" customFormat="1" ht="17.25" customHeight="1" x14ac:dyDescent="0.25">
      <c r="A16" s="32"/>
      <c r="B16" s="264"/>
      <c r="C16" s="225" t="s">
        <v>31</v>
      </c>
      <c r="D16" s="100"/>
      <c r="E16" s="74">
        <f>SUM(E17:E70)</f>
        <v>93</v>
      </c>
      <c r="F16" s="281"/>
      <c r="G16" s="281"/>
      <c r="H16" s="282"/>
      <c r="I16" s="101">
        <f>SUM(I17:I70)</f>
        <v>2686918428.6000009</v>
      </c>
      <c r="J16" s="97"/>
      <c r="K16" s="98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7"/>
      <c r="CR16" s="37"/>
      <c r="CS16" s="37"/>
      <c r="CT16" s="37"/>
      <c r="CU16" s="37"/>
      <c r="CV16" s="37"/>
      <c r="CW16" s="37"/>
      <c r="CX16" s="37"/>
    </row>
    <row r="17" spans="2:11" s="190" customFormat="1" ht="15" customHeight="1" x14ac:dyDescent="0.25">
      <c r="B17" s="266"/>
      <c r="C17" s="246" t="s">
        <v>23</v>
      </c>
      <c r="D17" s="205" t="s">
        <v>77</v>
      </c>
      <c r="E17" s="195">
        <v>1</v>
      </c>
      <c r="F17" s="198">
        <v>28066490</v>
      </c>
      <c r="G17" s="198">
        <f t="shared" ref="G17:G48" si="0">(F17*6%)+F17</f>
        <v>29750479.399999999</v>
      </c>
      <c r="H17" s="199">
        <v>0</v>
      </c>
      <c r="I17" s="198">
        <f t="shared" ref="I17:I51" si="1">(G17-H17)*E17</f>
        <v>29750479.399999999</v>
      </c>
      <c r="J17" s="201"/>
      <c r="K17" s="202" t="s">
        <v>171</v>
      </c>
    </row>
    <row r="18" spans="2:11" s="32" customFormat="1" x14ac:dyDescent="0.25">
      <c r="B18" s="264"/>
      <c r="C18" s="247" t="s">
        <v>24</v>
      </c>
      <c r="D18" s="170" t="s">
        <v>173</v>
      </c>
      <c r="E18" s="102">
        <v>2</v>
      </c>
      <c r="F18" s="104">
        <v>53532625</v>
      </c>
      <c r="G18" s="104">
        <f t="shared" si="0"/>
        <v>56744582.5</v>
      </c>
      <c r="H18" s="105">
        <v>0</v>
      </c>
      <c r="I18" s="104">
        <f t="shared" si="1"/>
        <v>113489165</v>
      </c>
      <c r="J18" s="187"/>
      <c r="K18" s="188" t="s">
        <v>171</v>
      </c>
    </row>
    <row r="19" spans="2:11" s="32" customFormat="1" x14ac:dyDescent="0.25">
      <c r="B19" s="264"/>
      <c r="C19" s="248" t="s">
        <v>58</v>
      </c>
      <c r="D19" s="47" t="s">
        <v>52</v>
      </c>
      <c r="E19" s="59">
        <v>2</v>
      </c>
      <c r="F19" s="43">
        <v>28066490</v>
      </c>
      <c r="G19" s="43">
        <f t="shared" si="0"/>
        <v>29750479.399999999</v>
      </c>
      <c r="H19" s="44">
        <v>0</v>
      </c>
      <c r="I19" s="43">
        <f t="shared" si="1"/>
        <v>59500958.799999997</v>
      </c>
      <c r="J19" s="35"/>
      <c r="K19" s="36" t="s">
        <v>171</v>
      </c>
    </row>
    <row r="20" spans="2:11" s="32" customFormat="1" x14ac:dyDescent="0.25">
      <c r="B20" s="264"/>
      <c r="C20" s="249" t="s">
        <v>27</v>
      </c>
      <c r="D20" s="47" t="s">
        <v>52</v>
      </c>
      <c r="E20" s="59">
        <v>4</v>
      </c>
      <c r="F20" s="43">
        <v>28066490</v>
      </c>
      <c r="G20" s="43">
        <f t="shared" si="0"/>
        <v>29750479.399999999</v>
      </c>
      <c r="H20" s="44">
        <v>0</v>
      </c>
      <c r="I20" s="43">
        <f t="shared" si="1"/>
        <v>119001917.59999999</v>
      </c>
      <c r="J20" s="35"/>
      <c r="K20" s="36" t="s">
        <v>171</v>
      </c>
    </row>
    <row r="21" spans="2:11" s="32" customFormat="1" x14ac:dyDescent="0.25">
      <c r="B21" s="264"/>
      <c r="C21" s="333" t="s">
        <v>20</v>
      </c>
      <c r="D21" s="47" t="s">
        <v>52</v>
      </c>
      <c r="E21" s="59">
        <v>1</v>
      </c>
      <c r="F21" s="43">
        <v>28066490</v>
      </c>
      <c r="G21" s="43">
        <f t="shared" si="0"/>
        <v>29750479.399999999</v>
      </c>
      <c r="H21" s="44">
        <v>0</v>
      </c>
      <c r="I21" s="43">
        <f t="shared" si="1"/>
        <v>29750479.399999999</v>
      </c>
      <c r="J21" s="35"/>
      <c r="K21" s="36" t="s">
        <v>171</v>
      </c>
    </row>
    <row r="22" spans="2:11" s="32" customFormat="1" ht="15" customHeight="1" x14ac:dyDescent="0.25">
      <c r="B22" s="264"/>
      <c r="C22" s="334"/>
      <c r="D22" s="47" t="s">
        <v>173</v>
      </c>
      <c r="E22" s="59">
        <v>1</v>
      </c>
      <c r="F22" s="43">
        <v>53532625</v>
      </c>
      <c r="G22" s="43">
        <f t="shared" si="0"/>
        <v>56744582.5</v>
      </c>
      <c r="H22" s="44">
        <v>0</v>
      </c>
      <c r="I22" s="43">
        <f t="shared" si="1"/>
        <v>56744582.5</v>
      </c>
      <c r="J22" s="35"/>
      <c r="K22" s="36" t="s">
        <v>171</v>
      </c>
    </row>
    <row r="23" spans="2:11" s="32" customFormat="1" x14ac:dyDescent="0.25">
      <c r="B23" s="264"/>
      <c r="C23" s="250" t="s">
        <v>59</v>
      </c>
      <c r="D23" s="47" t="s">
        <v>52</v>
      </c>
      <c r="E23" s="59">
        <v>3</v>
      </c>
      <c r="F23" s="43">
        <v>28066490</v>
      </c>
      <c r="G23" s="43">
        <f t="shared" si="0"/>
        <v>29750479.399999999</v>
      </c>
      <c r="H23" s="44">
        <v>0</v>
      </c>
      <c r="I23" s="43">
        <f t="shared" si="1"/>
        <v>89251438.199999988</v>
      </c>
      <c r="J23" s="35"/>
      <c r="K23" s="36" t="s">
        <v>171</v>
      </c>
    </row>
    <row r="24" spans="2:11" s="32" customFormat="1" x14ac:dyDescent="0.25">
      <c r="B24" s="264"/>
      <c r="C24" s="251" t="s">
        <v>167</v>
      </c>
      <c r="D24" s="47" t="s">
        <v>105</v>
      </c>
      <c r="E24" s="59">
        <v>1</v>
      </c>
      <c r="F24" s="43">
        <v>32457000</v>
      </c>
      <c r="G24" s="43">
        <f t="shared" si="0"/>
        <v>34404420</v>
      </c>
      <c r="H24" s="44">
        <v>0</v>
      </c>
      <c r="I24" s="43">
        <f t="shared" si="1"/>
        <v>34404420</v>
      </c>
      <c r="J24" s="35"/>
      <c r="K24" s="36" t="s">
        <v>172</v>
      </c>
    </row>
    <row r="25" spans="2:11" s="32" customFormat="1" x14ac:dyDescent="0.25">
      <c r="B25" s="264"/>
      <c r="C25" s="252" t="s">
        <v>67</v>
      </c>
      <c r="D25" s="47" t="s">
        <v>173</v>
      </c>
      <c r="E25" s="59">
        <v>1</v>
      </c>
      <c r="F25" s="43">
        <v>53532625</v>
      </c>
      <c r="G25" s="43">
        <f t="shared" si="0"/>
        <v>56744582.5</v>
      </c>
      <c r="H25" s="44">
        <v>0</v>
      </c>
      <c r="I25" s="43">
        <f t="shared" si="1"/>
        <v>56744582.5</v>
      </c>
      <c r="J25" s="35"/>
      <c r="K25" s="36" t="s">
        <v>171</v>
      </c>
    </row>
    <row r="26" spans="2:11" s="32" customFormat="1" x14ac:dyDescent="0.25">
      <c r="B26" s="264"/>
      <c r="C26" s="252" t="s">
        <v>69</v>
      </c>
      <c r="D26" s="47" t="s">
        <v>52</v>
      </c>
      <c r="E26" s="59">
        <v>1</v>
      </c>
      <c r="F26" s="43">
        <v>28066490</v>
      </c>
      <c r="G26" s="43">
        <f t="shared" si="0"/>
        <v>29750479.399999999</v>
      </c>
      <c r="H26" s="44">
        <v>0</v>
      </c>
      <c r="I26" s="43">
        <f t="shared" si="1"/>
        <v>29750479.399999999</v>
      </c>
      <c r="J26" s="35"/>
      <c r="K26" s="36" t="s">
        <v>171</v>
      </c>
    </row>
    <row r="27" spans="2:11" s="32" customFormat="1" x14ac:dyDescent="0.25">
      <c r="B27" s="264"/>
      <c r="C27" s="321" t="s">
        <v>29</v>
      </c>
      <c r="D27" s="47" t="s">
        <v>63</v>
      </c>
      <c r="E27" s="59">
        <v>1</v>
      </c>
      <c r="F27" s="43">
        <v>13668600</v>
      </c>
      <c r="G27" s="43">
        <f t="shared" si="0"/>
        <v>14488716</v>
      </c>
      <c r="H27" s="44">
        <v>0</v>
      </c>
      <c r="I27" s="43">
        <f t="shared" si="1"/>
        <v>14488716</v>
      </c>
      <c r="J27" s="35"/>
      <c r="K27" s="36" t="s">
        <v>172</v>
      </c>
    </row>
    <row r="28" spans="2:11" s="32" customFormat="1" x14ac:dyDescent="0.25">
      <c r="B28" s="264"/>
      <c r="C28" s="329"/>
      <c r="D28" s="47" t="s">
        <v>52</v>
      </c>
      <c r="E28" s="59">
        <v>2</v>
      </c>
      <c r="F28" s="43">
        <v>28066490</v>
      </c>
      <c r="G28" s="43">
        <f t="shared" si="0"/>
        <v>29750479.399999999</v>
      </c>
      <c r="H28" s="44">
        <v>0</v>
      </c>
      <c r="I28" s="43">
        <f t="shared" si="1"/>
        <v>59500958.799999997</v>
      </c>
      <c r="J28" s="35"/>
      <c r="K28" s="36" t="s">
        <v>171</v>
      </c>
    </row>
    <row r="29" spans="2:11" s="32" customFormat="1" x14ac:dyDescent="0.25">
      <c r="B29" s="264"/>
      <c r="C29" s="321" t="s">
        <v>30</v>
      </c>
      <c r="D29" s="47" t="s">
        <v>63</v>
      </c>
      <c r="E29" s="59">
        <v>2</v>
      </c>
      <c r="F29" s="43">
        <v>13668600</v>
      </c>
      <c r="G29" s="43">
        <f t="shared" si="0"/>
        <v>14488716</v>
      </c>
      <c r="H29" s="44">
        <v>0</v>
      </c>
      <c r="I29" s="43">
        <f t="shared" si="1"/>
        <v>28977432</v>
      </c>
      <c r="J29" s="35"/>
      <c r="K29" s="36" t="s">
        <v>172</v>
      </c>
    </row>
    <row r="30" spans="2:11" s="32" customFormat="1" x14ac:dyDescent="0.25">
      <c r="B30" s="264"/>
      <c r="C30" s="332"/>
      <c r="D30" s="47" t="s">
        <v>52</v>
      </c>
      <c r="E30" s="59">
        <v>2</v>
      </c>
      <c r="F30" s="43">
        <v>28066490</v>
      </c>
      <c r="G30" s="43">
        <f t="shared" si="0"/>
        <v>29750479.399999999</v>
      </c>
      <c r="H30" s="44">
        <v>0</v>
      </c>
      <c r="I30" s="43">
        <f t="shared" si="1"/>
        <v>59500958.799999997</v>
      </c>
      <c r="J30" s="35"/>
      <c r="K30" s="36" t="s">
        <v>171</v>
      </c>
    </row>
    <row r="31" spans="2:11" s="32" customFormat="1" x14ac:dyDescent="0.25">
      <c r="B31" s="264"/>
      <c r="C31" s="321" t="s">
        <v>39</v>
      </c>
      <c r="D31" s="47" t="s">
        <v>52</v>
      </c>
      <c r="E31" s="59">
        <v>2</v>
      </c>
      <c r="F31" s="43">
        <v>28066490</v>
      </c>
      <c r="G31" s="43">
        <f t="shared" si="0"/>
        <v>29750479.399999999</v>
      </c>
      <c r="H31" s="44">
        <v>0</v>
      </c>
      <c r="I31" s="43">
        <f t="shared" si="1"/>
        <v>59500958.799999997</v>
      </c>
      <c r="J31" s="35"/>
      <c r="K31" s="36" t="s">
        <v>171</v>
      </c>
    </row>
    <row r="32" spans="2:11" s="32" customFormat="1" x14ac:dyDescent="0.25">
      <c r="B32" s="264"/>
      <c r="C32" s="322"/>
      <c r="D32" s="47" t="s">
        <v>63</v>
      </c>
      <c r="E32" s="59">
        <v>1</v>
      </c>
      <c r="F32" s="43">
        <v>13668600</v>
      </c>
      <c r="G32" s="43">
        <f t="shared" si="0"/>
        <v>14488716</v>
      </c>
      <c r="H32" s="44">
        <v>0</v>
      </c>
      <c r="I32" s="43">
        <f t="shared" si="1"/>
        <v>14488716</v>
      </c>
      <c r="J32" s="35"/>
      <c r="K32" s="36" t="s">
        <v>172</v>
      </c>
    </row>
    <row r="33" spans="1:102" s="32" customFormat="1" x14ac:dyDescent="0.25">
      <c r="B33" s="264"/>
      <c r="C33" s="321" t="s">
        <v>70</v>
      </c>
      <c r="D33" s="47" t="s">
        <v>52</v>
      </c>
      <c r="E33" s="59">
        <v>1</v>
      </c>
      <c r="F33" s="43">
        <v>28066490</v>
      </c>
      <c r="G33" s="43">
        <f t="shared" si="0"/>
        <v>29750479.399999999</v>
      </c>
      <c r="H33" s="44">
        <v>0</v>
      </c>
      <c r="I33" s="43">
        <f t="shared" si="1"/>
        <v>29750479.399999999</v>
      </c>
      <c r="J33" s="35"/>
      <c r="K33" s="36" t="s">
        <v>171</v>
      </c>
    </row>
    <row r="34" spans="1:102" s="32" customFormat="1" x14ac:dyDescent="0.25">
      <c r="B34" s="264"/>
      <c r="C34" s="323"/>
      <c r="D34" s="47" t="s">
        <v>63</v>
      </c>
      <c r="E34" s="59">
        <v>1</v>
      </c>
      <c r="F34" s="43">
        <v>13668600</v>
      </c>
      <c r="G34" s="43">
        <f t="shared" si="0"/>
        <v>14488716</v>
      </c>
      <c r="H34" s="44">
        <v>0</v>
      </c>
      <c r="I34" s="43">
        <f t="shared" si="1"/>
        <v>14488716</v>
      </c>
      <c r="J34" s="35"/>
      <c r="K34" s="36" t="s">
        <v>172</v>
      </c>
    </row>
    <row r="35" spans="1:102" s="32" customFormat="1" x14ac:dyDescent="0.25">
      <c r="B35" s="264"/>
      <c r="C35" s="253" t="s">
        <v>71</v>
      </c>
      <c r="D35" s="47" t="s">
        <v>65</v>
      </c>
      <c r="E35" s="59">
        <v>3</v>
      </c>
      <c r="F35" s="43">
        <v>53532625</v>
      </c>
      <c r="G35" s="43">
        <f t="shared" si="0"/>
        <v>56744582.5</v>
      </c>
      <c r="H35" s="44">
        <v>0</v>
      </c>
      <c r="I35" s="43">
        <f t="shared" si="1"/>
        <v>170233747.5</v>
      </c>
      <c r="J35" s="35"/>
      <c r="K35" s="36" t="s">
        <v>171</v>
      </c>
    </row>
    <row r="36" spans="1:102" s="32" customFormat="1" ht="15" customHeight="1" x14ac:dyDescent="0.25">
      <c r="B36" s="264"/>
      <c r="C36" s="253" t="s">
        <v>72</v>
      </c>
      <c r="D36" s="47" t="s">
        <v>173</v>
      </c>
      <c r="E36" s="59">
        <v>1</v>
      </c>
      <c r="F36" s="43">
        <v>53532625</v>
      </c>
      <c r="G36" s="43">
        <f t="shared" si="0"/>
        <v>56744582.5</v>
      </c>
      <c r="H36" s="44">
        <v>0</v>
      </c>
      <c r="I36" s="43">
        <f t="shared" si="1"/>
        <v>56744582.5</v>
      </c>
      <c r="J36" s="35"/>
      <c r="K36" s="36" t="s">
        <v>171</v>
      </c>
    </row>
    <row r="37" spans="1:102" s="32" customFormat="1" x14ac:dyDescent="0.25">
      <c r="B37" s="264"/>
      <c r="C37" s="254" t="s">
        <v>34</v>
      </c>
      <c r="D37" s="47" t="s">
        <v>52</v>
      </c>
      <c r="E37" s="59">
        <v>1</v>
      </c>
      <c r="F37" s="43">
        <v>28066490</v>
      </c>
      <c r="G37" s="43">
        <f t="shared" si="0"/>
        <v>29750479.399999999</v>
      </c>
      <c r="H37" s="44">
        <v>0</v>
      </c>
      <c r="I37" s="43">
        <f t="shared" si="1"/>
        <v>29750479.399999999</v>
      </c>
      <c r="J37" s="35"/>
      <c r="K37" s="36" t="s">
        <v>171</v>
      </c>
    </row>
    <row r="38" spans="1:102" s="32" customFormat="1" ht="15.75" customHeight="1" x14ac:dyDescent="0.25">
      <c r="B38" s="264"/>
      <c r="C38" s="254" t="s">
        <v>73</v>
      </c>
      <c r="D38" s="47" t="s">
        <v>173</v>
      </c>
      <c r="E38" s="59">
        <v>1</v>
      </c>
      <c r="F38" s="43">
        <v>53532625</v>
      </c>
      <c r="G38" s="43">
        <f t="shared" si="0"/>
        <v>56744582.5</v>
      </c>
      <c r="H38" s="44">
        <v>0</v>
      </c>
      <c r="I38" s="43">
        <f t="shared" si="1"/>
        <v>56744582.5</v>
      </c>
      <c r="J38" s="35"/>
      <c r="K38" s="36" t="s">
        <v>171</v>
      </c>
    </row>
    <row r="39" spans="1:102" s="32" customFormat="1" x14ac:dyDescent="0.25">
      <c r="B39" s="264"/>
      <c r="C39" s="255" t="s">
        <v>37</v>
      </c>
      <c r="D39" s="47" t="s">
        <v>52</v>
      </c>
      <c r="E39" s="59">
        <v>1</v>
      </c>
      <c r="F39" s="43">
        <v>28066490</v>
      </c>
      <c r="G39" s="43">
        <f t="shared" si="0"/>
        <v>29750479.399999999</v>
      </c>
      <c r="H39" s="44">
        <v>0</v>
      </c>
      <c r="I39" s="43">
        <f t="shared" si="1"/>
        <v>29750479.399999999</v>
      </c>
      <c r="J39" s="35"/>
      <c r="K39" s="36" t="s">
        <v>171</v>
      </c>
    </row>
    <row r="40" spans="1:102" s="32" customFormat="1" x14ac:dyDescent="0.25">
      <c r="B40" s="264"/>
      <c r="C40" s="325" t="s">
        <v>22</v>
      </c>
      <c r="D40" s="47" t="s">
        <v>52</v>
      </c>
      <c r="E40" s="59">
        <v>3</v>
      </c>
      <c r="F40" s="43">
        <v>28066490</v>
      </c>
      <c r="G40" s="43">
        <f t="shared" si="0"/>
        <v>29750479.399999999</v>
      </c>
      <c r="H40" s="44">
        <v>0</v>
      </c>
      <c r="I40" s="43">
        <f t="shared" si="1"/>
        <v>89251438.199999988</v>
      </c>
      <c r="J40" s="35"/>
      <c r="K40" s="36" t="s">
        <v>171</v>
      </c>
    </row>
    <row r="41" spans="1:102" s="32" customFormat="1" x14ac:dyDescent="0.25">
      <c r="B41" s="264"/>
      <c r="C41" s="326"/>
      <c r="D41" s="47" t="s">
        <v>57</v>
      </c>
      <c r="E41" s="59">
        <v>1</v>
      </c>
      <c r="F41" s="43">
        <v>2722275</v>
      </c>
      <c r="G41" s="43">
        <f t="shared" si="0"/>
        <v>2885611.5</v>
      </c>
      <c r="H41" s="44">
        <v>0</v>
      </c>
      <c r="I41" s="43">
        <f t="shared" si="1"/>
        <v>2885611.5</v>
      </c>
      <c r="J41" s="35"/>
      <c r="K41" s="36" t="s">
        <v>172</v>
      </c>
    </row>
    <row r="42" spans="1:102" s="51" customFormat="1" x14ac:dyDescent="0.25">
      <c r="A42" s="32"/>
      <c r="B42" s="264"/>
      <c r="C42" s="327"/>
      <c r="D42" s="47" t="s">
        <v>173</v>
      </c>
      <c r="E42" s="59">
        <v>1</v>
      </c>
      <c r="F42" s="43">
        <v>53532625</v>
      </c>
      <c r="G42" s="43">
        <f t="shared" si="0"/>
        <v>56744582.5</v>
      </c>
      <c r="H42" s="44">
        <v>0</v>
      </c>
      <c r="I42" s="45">
        <f t="shared" si="1"/>
        <v>56744582.5</v>
      </c>
      <c r="J42" s="35"/>
      <c r="K42" s="36" t="s">
        <v>171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7"/>
      <c r="CR42" s="37"/>
      <c r="CS42" s="37"/>
      <c r="CT42" s="37"/>
      <c r="CU42" s="37"/>
      <c r="CV42" s="37"/>
      <c r="CW42" s="37"/>
      <c r="CX42" s="37"/>
    </row>
    <row r="43" spans="1:102" s="32" customFormat="1" x14ac:dyDescent="0.25">
      <c r="B43" s="264"/>
      <c r="C43" s="256" t="s">
        <v>74</v>
      </c>
      <c r="D43" s="47" t="s">
        <v>52</v>
      </c>
      <c r="E43" s="59">
        <v>1</v>
      </c>
      <c r="F43" s="43">
        <v>28066490</v>
      </c>
      <c r="G43" s="43">
        <f t="shared" si="0"/>
        <v>29750479.399999999</v>
      </c>
      <c r="H43" s="44">
        <v>0</v>
      </c>
      <c r="I43" s="43">
        <f t="shared" si="1"/>
        <v>29750479.399999999</v>
      </c>
      <c r="J43" s="35"/>
      <c r="K43" s="36" t="s">
        <v>171</v>
      </c>
    </row>
    <row r="44" spans="1:102" s="32" customFormat="1" ht="15.75" customHeight="1" x14ac:dyDescent="0.25">
      <c r="B44" s="264"/>
      <c r="C44" s="254" t="s">
        <v>21</v>
      </c>
      <c r="D44" s="47" t="s">
        <v>173</v>
      </c>
      <c r="E44" s="59">
        <v>2</v>
      </c>
      <c r="F44" s="43">
        <v>53532625</v>
      </c>
      <c r="G44" s="43">
        <f t="shared" si="0"/>
        <v>56744582.5</v>
      </c>
      <c r="H44" s="44">
        <v>0</v>
      </c>
      <c r="I44" s="43">
        <f t="shared" si="1"/>
        <v>113489165</v>
      </c>
      <c r="J44" s="35"/>
      <c r="K44" s="36" t="s">
        <v>171</v>
      </c>
    </row>
    <row r="45" spans="1:102" s="32" customFormat="1" x14ac:dyDescent="0.25">
      <c r="B45" s="264"/>
      <c r="C45" s="328" t="s">
        <v>35</v>
      </c>
      <c r="D45" s="47" t="s">
        <v>52</v>
      </c>
      <c r="E45" s="59">
        <v>3</v>
      </c>
      <c r="F45" s="43">
        <v>28066490</v>
      </c>
      <c r="G45" s="43">
        <f t="shared" si="0"/>
        <v>29750479.399999999</v>
      </c>
      <c r="H45" s="44">
        <v>0</v>
      </c>
      <c r="I45" s="43">
        <f t="shared" si="1"/>
        <v>89251438.199999988</v>
      </c>
      <c r="J45" s="35"/>
      <c r="K45" s="36" t="s">
        <v>171</v>
      </c>
    </row>
    <row r="46" spans="1:102" s="32" customFormat="1" x14ac:dyDescent="0.25">
      <c r="B46" s="264"/>
      <c r="C46" s="328"/>
      <c r="D46" s="47" t="s">
        <v>57</v>
      </c>
      <c r="E46" s="59">
        <v>1</v>
      </c>
      <c r="F46" s="43">
        <v>2722275</v>
      </c>
      <c r="G46" s="43">
        <f t="shared" si="0"/>
        <v>2885611.5</v>
      </c>
      <c r="H46" s="44">
        <v>0</v>
      </c>
      <c r="I46" s="43">
        <f t="shared" si="1"/>
        <v>2885611.5</v>
      </c>
      <c r="J46" s="35"/>
      <c r="K46" s="36" t="s">
        <v>172</v>
      </c>
    </row>
    <row r="47" spans="1:102" s="32" customFormat="1" x14ac:dyDescent="0.25">
      <c r="B47" s="264"/>
      <c r="C47" s="329"/>
      <c r="D47" s="47" t="s">
        <v>63</v>
      </c>
      <c r="E47" s="59">
        <v>10</v>
      </c>
      <c r="F47" s="43">
        <v>13668600</v>
      </c>
      <c r="G47" s="43">
        <f t="shared" si="0"/>
        <v>14488716</v>
      </c>
      <c r="H47" s="44">
        <v>0</v>
      </c>
      <c r="I47" s="43">
        <f t="shared" si="1"/>
        <v>144887160</v>
      </c>
      <c r="J47" s="35"/>
      <c r="K47" s="36" t="s">
        <v>172</v>
      </c>
    </row>
    <row r="48" spans="1:102" s="32" customFormat="1" x14ac:dyDescent="0.25">
      <c r="B48" s="264"/>
      <c r="C48" s="330" t="s">
        <v>41</v>
      </c>
      <c r="D48" s="58" t="s">
        <v>52</v>
      </c>
      <c r="E48" s="59">
        <v>2</v>
      </c>
      <c r="F48" s="43">
        <v>28066490</v>
      </c>
      <c r="G48" s="43">
        <f t="shared" si="0"/>
        <v>29750479.399999999</v>
      </c>
      <c r="H48" s="44">
        <v>0</v>
      </c>
      <c r="I48" s="43">
        <f t="shared" si="1"/>
        <v>59500958.799999997</v>
      </c>
      <c r="J48" s="35"/>
      <c r="K48" s="36" t="s">
        <v>171</v>
      </c>
    </row>
    <row r="49" spans="1:102" s="32" customFormat="1" x14ac:dyDescent="0.25">
      <c r="B49" s="264"/>
      <c r="C49" s="318"/>
      <c r="D49" s="58" t="s">
        <v>57</v>
      </c>
      <c r="E49" s="59">
        <v>1</v>
      </c>
      <c r="F49" s="43">
        <v>2722275</v>
      </c>
      <c r="G49" s="43">
        <f t="shared" ref="G49:G70" si="2">(F49*6%)+F49</f>
        <v>2885611.5</v>
      </c>
      <c r="H49" s="44">
        <v>0</v>
      </c>
      <c r="I49" s="43">
        <f t="shared" si="1"/>
        <v>2885611.5</v>
      </c>
      <c r="J49" s="35"/>
      <c r="K49" s="36" t="s">
        <v>172</v>
      </c>
    </row>
    <row r="50" spans="1:102" s="32" customFormat="1" x14ac:dyDescent="0.25">
      <c r="B50" s="264"/>
      <c r="C50" s="324" t="s">
        <v>165</v>
      </c>
      <c r="D50" s="47" t="s">
        <v>52</v>
      </c>
      <c r="E50" s="59">
        <v>1</v>
      </c>
      <c r="F50" s="43">
        <v>28066490</v>
      </c>
      <c r="G50" s="43">
        <f t="shared" si="2"/>
        <v>29750479.399999999</v>
      </c>
      <c r="H50" s="44">
        <v>0</v>
      </c>
      <c r="I50" s="43">
        <f t="shared" si="1"/>
        <v>29750479.399999999</v>
      </c>
      <c r="J50" s="35"/>
      <c r="K50" s="36" t="s">
        <v>171</v>
      </c>
    </row>
    <row r="51" spans="1:102" s="32" customFormat="1" x14ac:dyDescent="0.25">
      <c r="B51" s="264"/>
      <c r="C51" s="324"/>
      <c r="D51" s="47" t="s">
        <v>52</v>
      </c>
      <c r="E51" s="59">
        <v>2</v>
      </c>
      <c r="F51" s="43">
        <v>28066490</v>
      </c>
      <c r="G51" s="43">
        <f t="shared" si="2"/>
        <v>29750479.399999999</v>
      </c>
      <c r="H51" s="44">
        <v>0</v>
      </c>
      <c r="I51" s="43">
        <f t="shared" si="1"/>
        <v>59500958.799999997</v>
      </c>
      <c r="J51" s="35"/>
      <c r="K51" s="36" t="s">
        <v>171</v>
      </c>
    </row>
    <row r="52" spans="1:102" s="32" customFormat="1" ht="17.25" customHeight="1" x14ac:dyDescent="0.25">
      <c r="B52" s="264"/>
      <c r="C52" s="324" t="s">
        <v>62</v>
      </c>
      <c r="D52" s="47" t="s">
        <v>102</v>
      </c>
      <c r="E52" s="59">
        <v>1</v>
      </c>
      <c r="F52" s="43">
        <v>35000000</v>
      </c>
      <c r="G52" s="43">
        <f t="shared" si="2"/>
        <v>37100000</v>
      </c>
      <c r="H52" s="44">
        <v>0</v>
      </c>
      <c r="I52" s="43">
        <v>7643603</v>
      </c>
      <c r="K52" s="36" t="s">
        <v>171</v>
      </c>
      <c r="L52" s="219"/>
    </row>
    <row r="53" spans="1:102" s="32" customFormat="1" x14ac:dyDescent="0.25">
      <c r="B53" s="264"/>
      <c r="C53" s="324"/>
      <c r="D53" s="47" t="s">
        <v>65</v>
      </c>
      <c r="E53" s="59">
        <v>1</v>
      </c>
      <c r="F53" s="43">
        <v>53532625</v>
      </c>
      <c r="G53" s="43">
        <f t="shared" si="2"/>
        <v>56744582.5</v>
      </c>
      <c r="H53" s="44">
        <v>0</v>
      </c>
      <c r="I53" s="43">
        <f t="shared" ref="I53:I70" si="3">(G53-H53)*E53</f>
        <v>56744582.5</v>
      </c>
      <c r="J53" s="35"/>
      <c r="K53" s="36" t="s">
        <v>171</v>
      </c>
    </row>
    <row r="54" spans="1:102" s="32" customFormat="1" x14ac:dyDescent="0.25">
      <c r="B54" s="264"/>
      <c r="C54" s="331"/>
      <c r="D54" s="47" t="s">
        <v>52</v>
      </c>
      <c r="E54" s="59">
        <v>1</v>
      </c>
      <c r="F54" s="43">
        <v>28066490</v>
      </c>
      <c r="G54" s="43">
        <f t="shared" si="2"/>
        <v>29750479.399999999</v>
      </c>
      <c r="H54" s="43">
        <v>0</v>
      </c>
      <c r="I54" s="43">
        <f t="shared" si="3"/>
        <v>29750479.399999999</v>
      </c>
      <c r="J54" s="35"/>
      <c r="K54" s="36" t="s">
        <v>171</v>
      </c>
    </row>
    <row r="55" spans="1:102" s="51" customFormat="1" x14ac:dyDescent="0.25">
      <c r="A55" s="32"/>
      <c r="B55" s="264"/>
      <c r="C55" s="257" t="s">
        <v>38</v>
      </c>
      <c r="D55" s="47" t="s">
        <v>52</v>
      </c>
      <c r="E55" s="59">
        <v>1</v>
      </c>
      <c r="F55" s="43">
        <v>28066490</v>
      </c>
      <c r="G55" s="43">
        <f t="shared" si="2"/>
        <v>29750479.399999999</v>
      </c>
      <c r="H55" s="44">
        <v>0</v>
      </c>
      <c r="I55" s="45">
        <f t="shared" si="3"/>
        <v>29750479.399999999</v>
      </c>
      <c r="J55" s="35"/>
      <c r="K55" s="36" t="s">
        <v>171</v>
      </c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7"/>
      <c r="CR55" s="37"/>
      <c r="CS55" s="37"/>
      <c r="CT55" s="37"/>
      <c r="CU55" s="37"/>
      <c r="CV55" s="37"/>
      <c r="CW55" s="37"/>
      <c r="CX55" s="37"/>
    </row>
    <row r="56" spans="1:102" s="51" customFormat="1" x14ac:dyDescent="0.25">
      <c r="A56" s="32"/>
      <c r="B56" s="264"/>
      <c r="C56" s="257" t="s">
        <v>25</v>
      </c>
      <c r="D56" s="47" t="s">
        <v>52</v>
      </c>
      <c r="E56" s="59">
        <v>4</v>
      </c>
      <c r="F56" s="43">
        <v>28066490</v>
      </c>
      <c r="G56" s="43">
        <f t="shared" si="2"/>
        <v>29750479.399999999</v>
      </c>
      <c r="H56" s="44">
        <v>0</v>
      </c>
      <c r="I56" s="45">
        <f t="shared" si="3"/>
        <v>119001917.59999999</v>
      </c>
      <c r="J56" s="35"/>
      <c r="K56" s="36" t="s">
        <v>171</v>
      </c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7"/>
      <c r="CR56" s="37"/>
      <c r="CS56" s="37"/>
      <c r="CT56" s="37"/>
      <c r="CU56" s="37"/>
      <c r="CV56" s="37"/>
      <c r="CW56" s="37"/>
      <c r="CX56" s="37"/>
    </row>
    <row r="57" spans="1:102" s="51" customFormat="1" x14ac:dyDescent="0.25">
      <c r="A57" s="32"/>
      <c r="B57" s="264"/>
      <c r="C57" s="258" t="s">
        <v>148</v>
      </c>
      <c r="D57" s="40" t="s">
        <v>145</v>
      </c>
      <c r="E57" s="59">
        <v>1</v>
      </c>
      <c r="F57" s="43">
        <v>24000000</v>
      </c>
      <c r="G57" s="43">
        <f t="shared" si="2"/>
        <v>25440000</v>
      </c>
      <c r="H57" s="44">
        <v>0</v>
      </c>
      <c r="I57" s="45">
        <f t="shared" si="3"/>
        <v>25440000</v>
      </c>
      <c r="J57" s="35"/>
      <c r="K57" s="36" t="s">
        <v>172</v>
      </c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7"/>
      <c r="CR57" s="37"/>
      <c r="CS57" s="37"/>
      <c r="CT57" s="37"/>
      <c r="CU57" s="37"/>
      <c r="CV57" s="37"/>
      <c r="CW57" s="37"/>
      <c r="CX57" s="37"/>
    </row>
    <row r="58" spans="1:102" s="51" customFormat="1" x14ac:dyDescent="0.25">
      <c r="A58" s="32"/>
      <c r="B58" s="264"/>
      <c r="C58" s="257" t="s">
        <v>75</v>
      </c>
      <c r="D58" s="47" t="s">
        <v>52</v>
      </c>
      <c r="E58" s="59">
        <v>2</v>
      </c>
      <c r="F58" s="43">
        <v>28066490</v>
      </c>
      <c r="G58" s="43">
        <f t="shared" si="2"/>
        <v>29750479.399999999</v>
      </c>
      <c r="H58" s="44">
        <v>0</v>
      </c>
      <c r="I58" s="45">
        <f t="shared" si="3"/>
        <v>59500958.799999997</v>
      </c>
      <c r="J58" s="35"/>
      <c r="K58" s="36" t="s">
        <v>171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7"/>
      <c r="CR58" s="37"/>
      <c r="CS58" s="37"/>
      <c r="CT58" s="37"/>
      <c r="CU58" s="37"/>
      <c r="CV58" s="37"/>
      <c r="CW58" s="37"/>
      <c r="CX58" s="37"/>
    </row>
    <row r="59" spans="1:102" s="51" customFormat="1" x14ac:dyDescent="0.25">
      <c r="A59" s="32"/>
      <c r="B59" s="264"/>
      <c r="C59" s="257" t="s">
        <v>76</v>
      </c>
      <c r="D59" s="47" t="s">
        <v>52</v>
      </c>
      <c r="E59" s="59">
        <v>1</v>
      </c>
      <c r="F59" s="43">
        <v>28066490</v>
      </c>
      <c r="G59" s="43">
        <f t="shared" si="2"/>
        <v>29750479.399999999</v>
      </c>
      <c r="H59" s="44">
        <v>0</v>
      </c>
      <c r="I59" s="45">
        <f t="shared" si="3"/>
        <v>29750479.399999999</v>
      </c>
      <c r="J59" s="35"/>
      <c r="K59" s="36" t="s">
        <v>171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7"/>
      <c r="CR59" s="37"/>
      <c r="CS59" s="37"/>
      <c r="CT59" s="37"/>
      <c r="CU59" s="37"/>
      <c r="CV59" s="37"/>
      <c r="CW59" s="37"/>
      <c r="CX59" s="37"/>
    </row>
    <row r="60" spans="1:102" s="51" customFormat="1" x14ac:dyDescent="0.25">
      <c r="A60" s="32"/>
      <c r="B60" s="264"/>
      <c r="C60" s="259" t="s">
        <v>224</v>
      </c>
      <c r="D60" s="47" t="s">
        <v>57</v>
      </c>
      <c r="E60" s="59">
        <v>1</v>
      </c>
      <c r="F60" s="43">
        <v>2722275</v>
      </c>
      <c r="G60" s="43">
        <f t="shared" si="2"/>
        <v>2885611.5</v>
      </c>
      <c r="H60" s="44">
        <v>0</v>
      </c>
      <c r="I60" s="45">
        <f t="shared" si="3"/>
        <v>2885611.5</v>
      </c>
      <c r="J60" s="35"/>
      <c r="K60" s="36" t="s">
        <v>172</v>
      </c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7"/>
      <c r="CR60" s="37"/>
      <c r="CS60" s="37"/>
      <c r="CT60" s="37"/>
      <c r="CU60" s="37"/>
      <c r="CV60" s="37"/>
      <c r="CW60" s="37"/>
      <c r="CX60" s="37"/>
    </row>
    <row r="61" spans="1:102" s="32" customFormat="1" x14ac:dyDescent="0.25">
      <c r="B61" s="264"/>
      <c r="C61" s="260" t="s">
        <v>66</v>
      </c>
      <c r="D61" s="47" t="s">
        <v>52</v>
      </c>
      <c r="E61" s="59">
        <v>3</v>
      </c>
      <c r="F61" s="43">
        <v>28066490</v>
      </c>
      <c r="G61" s="43">
        <f t="shared" si="2"/>
        <v>29750479.399999999</v>
      </c>
      <c r="H61" s="44">
        <v>0</v>
      </c>
      <c r="I61" s="43">
        <f t="shared" si="3"/>
        <v>89251438.199999988</v>
      </c>
      <c r="J61" s="35"/>
      <c r="K61" s="36" t="s">
        <v>171</v>
      </c>
    </row>
    <row r="62" spans="1:102" s="32" customFormat="1" x14ac:dyDescent="0.25">
      <c r="B62" s="264"/>
      <c r="C62" s="260" t="s">
        <v>103</v>
      </c>
      <c r="D62" s="47" t="s">
        <v>52</v>
      </c>
      <c r="E62" s="59">
        <v>1</v>
      </c>
      <c r="F62" s="43">
        <v>28066490</v>
      </c>
      <c r="G62" s="43">
        <f t="shared" si="2"/>
        <v>29750479.399999999</v>
      </c>
      <c r="H62" s="44">
        <v>0</v>
      </c>
      <c r="I62" s="43">
        <f t="shared" si="3"/>
        <v>29750479.399999999</v>
      </c>
      <c r="J62" s="35"/>
      <c r="K62" s="36" t="s">
        <v>171</v>
      </c>
    </row>
    <row r="63" spans="1:102" s="32" customFormat="1" x14ac:dyDescent="0.25">
      <c r="B63" s="264"/>
      <c r="C63" s="260" t="s">
        <v>32</v>
      </c>
      <c r="D63" s="47" t="s">
        <v>57</v>
      </c>
      <c r="E63" s="59">
        <v>1</v>
      </c>
      <c r="F63" s="43">
        <v>2722275</v>
      </c>
      <c r="G63" s="43">
        <f t="shared" si="2"/>
        <v>2885611.5</v>
      </c>
      <c r="H63" s="44">
        <v>0</v>
      </c>
      <c r="I63" s="43">
        <f t="shared" si="3"/>
        <v>2885611.5</v>
      </c>
      <c r="J63" s="35"/>
      <c r="K63" s="36" t="s">
        <v>172</v>
      </c>
    </row>
    <row r="64" spans="1:102" s="32" customFormat="1" x14ac:dyDescent="0.25">
      <c r="B64" s="264"/>
      <c r="C64" s="260" t="s">
        <v>68</v>
      </c>
      <c r="D64" s="47" t="s">
        <v>52</v>
      </c>
      <c r="E64" s="59">
        <v>2</v>
      </c>
      <c r="F64" s="43">
        <v>28066490</v>
      </c>
      <c r="G64" s="43">
        <f t="shared" si="2"/>
        <v>29750479.399999999</v>
      </c>
      <c r="H64" s="44">
        <v>0</v>
      </c>
      <c r="I64" s="43">
        <f t="shared" si="3"/>
        <v>59500958.799999997</v>
      </c>
      <c r="J64" s="35"/>
      <c r="K64" s="36" t="s">
        <v>171</v>
      </c>
    </row>
    <row r="65" spans="1:102" s="32" customFormat="1" x14ac:dyDescent="0.25">
      <c r="B65" s="264"/>
      <c r="C65" s="260" t="s">
        <v>101</v>
      </c>
      <c r="D65" s="47" t="s">
        <v>63</v>
      </c>
      <c r="E65" s="59">
        <v>1</v>
      </c>
      <c r="F65" s="43">
        <v>13668600</v>
      </c>
      <c r="G65" s="43">
        <f t="shared" si="2"/>
        <v>14488716</v>
      </c>
      <c r="H65" s="44">
        <v>0</v>
      </c>
      <c r="I65" s="43">
        <f t="shared" si="3"/>
        <v>14488716</v>
      </c>
      <c r="J65" s="35"/>
      <c r="K65" s="36" t="s">
        <v>172</v>
      </c>
    </row>
    <row r="66" spans="1:102" s="32" customFormat="1" x14ac:dyDescent="0.25">
      <c r="B66" s="264"/>
      <c r="C66" s="260" t="s">
        <v>33</v>
      </c>
      <c r="D66" s="47" t="s">
        <v>52</v>
      </c>
      <c r="E66" s="59">
        <v>3</v>
      </c>
      <c r="F66" s="43">
        <v>28066490</v>
      </c>
      <c r="G66" s="43">
        <f t="shared" si="2"/>
        <v>29750479.399999999</v>
      </c>
      <c r="H66" s="44">
        <v>0</v>
      </c>
      <c r="I66" s="43">
        <f t="shared" si="3"/>
        <v>89251438.199999988</v>
      </c>
      <c r="J66" s="35"/>
      <c r="K66" s="36" t="s">
        <v>171</v>
      </c>
    </row>
    <row r="67" spans="1:102" s="51" customFormat="1" x14ac:dyDescent="0.25">
      <c r="A67" s="32"/>
      <c r="B67" s="264"/>
      <c r="C67" s="257" t="s">
        <v>26</v>
      </c>
      <c r="D67" s="47" t="s">
        <v>52</v>
      </c>
      <c r="E67" s="59">
        <v>2</v>
      </c>
      <c r="F67" s="43">
        <v>28066490</v>
      </c>
      <c r="G67" s="43">
        <f t="shared" si="2"/>
        <v>29750479.399999999</v>
      </c>
      <c r="H67" s="44">
        <v>0</v>
      </c>
      <c r="I67" s="45">
        <f t="shared" si="3"/>
        <v>59500958.799999997</v>
      </c>
      <c r="J67" s="35"/>
      <c r="K67" s="36" t="s">
        <v>171</v>
      </c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7"/>
      <c r="CR67" s="37"/>
      <c r="CS67" s="37"/>
      <c r="CT67" s="37"/>
      <c r="CU67" s="37"/>
      <c r="CV67" s="37"/>
      <c r="CW67" s="37"/>
      <c r="CX67" s="37"/>
    </row>
    <row r="68" spans="1:102" s="51" customFormat="1" x14ac:dyDescent="0.25">
      <c r="A68" s="32"/>
      <c r="B68" s="264"/>
      <c r="C68" s="257" t="s">
        <v>36</v>
      </c>
      <c r="D68" s="47" t="s">
        <v>63</v>
      </c>
      <c r="E68" s="59">
        <v>1</v>
      </c>
      <c r="F68" s="43">
        <v>13668600</v>
      </c>
      <c r="G68" s="43">
        <f t="shared" si="2"/>
        <v>14488716</v>
      </c>
      <c r="H68" s="44">
        <v>0</v>
      </c>
      <c r="I68" s="45">
        <f t="shared" si="3"/>
        <v>14488716</v>
      </c>
      <c r="J68" s="35"/>
      <c r="K68" s="36" t="s">
        <v>172</v>
      </c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7"/>
      <c r="CR68" s="37"/>
      <c r="CS68" s="37"/>
      <c r="CT68" s="37"/>
      <c r="CU68" s="37"/>
      <c r="CV68" s="37"/>
      <c r="CW68" s="37"/>
      <c r="CX68" s="37"/>
    </row>
    <row r="69" spans="1:102" s="51" customFormat="1" x14ac:dyDescent="0.25">
      <c r="A69" s="32"/>
      <c r="B69" s="264"/>
      <c r="C69" s="257" t="s">
        <v>104</v>
      </c>
      <c r="D69" s="47" t="s">
        <v>52</v>
      </c>
      <c r="E69" s="59">
        <v>1</v>
      </c>
      <c r="F69" s="43">
        <v>28066490</v>
      </c>
      <c r="G69" s="43">
        <f t="shared" si="2"/>
        <v>29750479.399999999</v>
      </c>
      <c r="H69" s="44">
        <v>0</v>
      </c>
      <c r="I69" s="45">
        <f t="shared" si="3"/>
        <v>29750479.399999999</v>
      </c>
      <c r="J69" s="35"/>
      <c r="K69" s="36" t="s">
        <v>171</v>
      </c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7"/>
      <c r="CR69" s="37"/>
      <c r="CS69" s="37"/>
      <c r="CT69" s="37"/>
      <c r="CU69" s="37"/>
      <c r="CV69" s="37"/>
      <c r="CW69" s="37"/>
      <c r="CX69" s="37"/>
    </row>
    <row r="70" spans="1:102" s="51" customFormat="1" x14ac:dyDescent="0.25">
      <c r="A70" s="32"/>
      <c r="B70" s="264"/>
      <c r="C70" s="257" t="s">
        <v>37</v>
      </c>
      <c r="D70" s="47" t="s">
        <v>63</v>
      </c>
      <c r="E70" s="59">
        <v>1</v>
      </c>
      <c r="F70" s="43">
        <v>13668600</v>
      </c>
      <c r="G70" s="43">
        <f t="shared" si="2"/>
        <v>14488716</v>
      </c>
      <c r="H70" s="44">
        <v>0</v>
      </c>
      <c r="I70" s="45">
        <f t="shared" si="3"/>
        <v>14488716</v>
      </c>
      <c r="J70" s="35"/>
      <c r="K70" s="36" t="s">
        <v>172</v>
      </c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7"/>
      <c r="CR70" s="37"/>
      <c r="CS70" s="37"/>
      <c r="CT70" s="37"/>
      <c r="CU70" s="37"/>
      <c r="CV70" s="37"/>
      <c r="CW70" s="37"/>
      <c r="CX70" s="37"/>
    </row>
    <row r="71" spans="1:102" s="32" customFormat="1" ht="25.95" customHeight="1" x14ac:dyDescent="0.25">
      <c r="B71" s="264"/>
      <c r="C71" s="244" t="s">
        <v>0</v>
      </c>
      <c r="D71" s="227"/>
      <c r="E71" s="30">
        <f>+E72</f>
        <v>1</v>
      </c>
      <c r="F71" s="278"/>
      <c r="G71" s="278"/>
      <c r="H71" s="279"/>
      <c r="I71" s="29">
        <f>+I72</f>
        <v>29750479.399999999</v>
      </c>
      <c r="J71" s="95"/>
      <c r="K71" s="66"/>
      <c r="CQ71" s="37"/>
      <c r="CR71" s="37"/>
      <c r="CS71" s="37"/>
      <c r="CT71" s="37"/>
      <c r="CU71" s="37"/>
      <c r="CV71" s="37"/>
      <c r="CW71" s="37"/>
      <c r="CX71" s="37"/>
    </row>
    <row r="72" spans="1:102" s="32" customFormat="1" x14ac:dyDescent="0.25">
      <c r="B72" s="264"/>
      <c r="C72" s="261" t="s">
        <v>1</v>
      </c>
      <c r="D72" s="58" t="s">
        <v>52</v>
      </c>
      <c r="E72" s="59">
        <v>1</v>
      </c>
      <c r="F72" s="43">
        <v>28066490</v>
      </c>
      <c r="G72" s="43">
        <f>(F72*6%)+F72</f>
        <v>29750479.399999999</v>
      </c>
      <c r="H72" s="180">
        <v>0</v>
      </c>
      <c r="I72" s="43">
        <f>(G72-H72)*E72</f>
        <v>29750479.399999999</v>
      </c>
      <c r="J72" s="35"/>
      <c r="K72" s="36" t="s">
        <v>171</v>
      </c>
      <c r="L72" s="222"/>
    </row>
    <row r="73" spans="1:102" x14ac:dyDescent="0.25">
      <c r="L73" s="32"/>
      <c r="M73" s="32"/>
    </row>
    <row r="74" spans="1:102" x14ac:dyDescent="0.25">
      <c r="L74" s="32"/>
      <c r="M74" s="32"/>
    </row>
    <row r="75" spans="1:102" x14ac:dyDescent="0.25">
      <c r="C75" s="83"/>
    </row>
    <row r="80" spans="1:102" x14ac:dyDescent="0.25">
      <c r="C80" s="84"/>
    </row>
  </sheetData>
  <mergeCells count="25">
    <mergeCell ref="C8:D8"/>
    <mergeCell ref="F8:H8"/>
    <mergeCell ref="C27:C28"/>
    <mergeCell ref="C29:C30"/>
    <mergeCell ref="C21:C22"/>
    <mergeCell ref="C10:C11"/>
    <mergeCell ref="F12:H12"/>
    <mergeCell ref="F71:H71"/>
    <mergeCell ref="C40:C42"/>
    <mergeCell ref="C45:C47"/>
    <mergeCell ref="C48:C49"/>
    <mergeCell ref="C52:C54"/>
    <mergeCell ref="C31:C32"/>
    <mergeCell ref="C33:C34"/>
    <mergeCell ref="C50:C51"/>
    <mergeCell ref="F16:H16"/>
    <mergeCell ref="C13:D13"/>
    <mergeCell ref="F13:H13"/>
    <mergeCell ref="F15:H15"/>
    <mergeCell ref="C6:C7"/>
    <mergeCell ref="C1:I1"/>
    <mergeCell ref="C4:D4"/>
    <mergeCell ref="F4:H4"/>
    <mergeCell ref="C5:D5"/>
    <mergeCell ref="F5:H5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123"/>
  <sheetViews>
    <sheetView topLeftCell="B1" workbookViewId="0">
      <selection activeCell="B1" sqref="B1"/>
    </sheetView>
  </sheetViews>
  <sheetFormatPr baseColWidth="10" defaultColWidth="11.44140625" defaultRowHeight="13.2" x14ac:dyDescent="0.25"/>
  <cols>
    <col min="1" max="1" width="19.6640625" style="14" hidden="1" customWidth="1"/>
    <col min="2" max="2" width="11.109375" style="14" customWidth="1"/>
    <col min="3" max="3" width="52.33203125" style="78" customWidth="1"/>
    <col min="4" max="4" width="33.6640625" style="78" bestFit="1" customWidth="1"/>
    <col min="5" max="5" width="6.6640625" style="79" bestFit="1" customWidth="1"/>
    <col min="6" max="6" width="5" style="79" bestFit="1" customWidth="1"/>
    <col min="7" max="7" width="8.5546875" style="79" bestFit="1" customWidth="1"/>
    <col min="8" max="8" width="8.5546875" style="79" customWidth="1"/>
    <col min="9" max="9" width="10.109375" style="80" bestFit="1" customWidth="1"/>
    <col min="10" max="10" width="13.88671875" style="80" bestFit="1" customWidth="1"/>
    <col min="11" max="11" width="12.88671875" style="182" bestFit="1" customWidth="1"/>
    <col min="12" max="12" width="12.6640625" style="80" bestFit="1" customWidth="1"/>
    <col min="13" max="13" width="16.5546875" style="81" hidden="1" customWidth="1"/>
    <col min="14" max="14" width="2.33203125" style="18" hidden="1" customWidth="1"/>
    <col min="15" max="15" width="19.109375" style="14" customWidth="1"/>
    <col min="16" max="97" width="11.5546875" style="14" customWidth="1"/>
    <col min="98" max="105" width="11.5546875" style="16" customWidth="1"/>
    <col min="106" max="192" width="11.5546875" style="82" customWidth="1"/>
    <col min="193" max="16384" width="11.44140625" style="82"/>
  </cols>
  <sheetData>
    <row r="1" spans="1:105" x14ac:dyDescent="0.25">
      <c r="C1" s="319" t="s">
        <v>202</v>
      </c>
      <c r="D1" s="320"/>
      <c r="E1" s="320"/>
      <c r="F1" s="320"/>
      <c r="G1" s="320"/>
      <c r="H1" s="320"/>
      <c r="I1" s="320"/>
      <c r="J1" s="320"/>
      <c r="K1" s="320"/>
      <c r="L1" s="320"/>
    </row>
    <row r="2" spans="1:105" ht="26.4" x14ac:dyDescent="0.25">
      <c r="C2" s="120" t="s">
        <v>44</v>
      </c>
      <c r="D2" s="120" t="s">
        <v>43</v>
      </c>
      <c r="E2" s="121" t="s">
        <v>48</v>
      </c>
      <c r="F2" s="121" t="s">
        <v>2</v>
      </c>
      <c r="G2" s="121" t="s">
        <v>98</v>
      </c>
      <c r="H2" s="121" t="s">
        <v>3</v>
      </c>
      <c r="I2" s="122" t="s">
        <v>45</v>
      </c>
      <c r="J2" s="122" t="s">
        <v>228</v>
      </c>
      <c r="K2" s="122" t="s">
        <v>46</v>
      </c>
      <c r="L2" s="122" t="s">
        <v>47</v>
      </c>
    </row>
    <row r="3" spans="1:105" x14ac:dyDescent="0.25">
      <c r="C3" s="120"/>
      <c r="D3" s="120"/>
      <c r="E3" s="121"/>
      <c r="F3" s="121"/>
      <c r="G3" s="121"/>
      <c r="H3" s="121"/>
      <c r="I3" s="122"/>
      <c r="J3" s="122"/>
      <c r="K3" s="122"/>
      <c r="L3" s="122"/>
    </row>
    <row r="4" spans="1:105" x14ac:dyDescent="0.25">
      <c r="C4" s="1" t="s">
        <v>4</v>
      </c>
      <c r="D4" s="1"/>
      <c r="E4" s="2">
        <f>+E5+E53+E64+E100+E114</f>
        <v>92</v>
      </c>
      <c r="F4" s="1"/>
      <c r="G4" s="1"/>
      <c r="H4" s="1"/>
      <c r="I4" s="1"/>
      <c r="J4" s="1"/>
      <c r="K4" s="1"/>
      <c r="L4" s="2">
        <f>+L5+L53+L64+L100+L114</f>
        <v>1165020282.3772001</v>
      </c>
      <c r="O4" s="268"/>
    </row>
    <row r="5" spans="1:105" s="31" customFormat="1" ht="12.75" customHeight="1" x14ac:dyDescent="0.25">
      <c r="A5" s="29">
        <v>698532687</v>
      </c>
      <c r="B5" s="14"/>
      <c r="C5" s="312" t="s">
        <v>5</v>
      </c>
      <c r="D5" s="313"/>
      <c r="E5" s="30">
        <f>+E6+E8+E10+E12+E14+E16+E18+E23+E29+E32+E36</f>
        <v>36</v>
      </c>
      <c r="F5" s="277"/>
      <c r="G5" s="278"/>
      <c r="H5" s="278"/>
      <c r="I5" s="278"/>
      <c r="J5" s="278"/>
      <c r="K5" s="279"/>
      <c r="L5" s="29">
        <f>+L6+L8+L10+L12+L14+L16+L18+L23+L29+L32+L36</f>
        <v>471740074.38</v>
      </c>
      <c r="M5" s="95"/>
      <c r="N5" s="94"/>
      <c r="O5" s="22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</row>
    <row r="6" spans="1:105" s="46" customFormat="1" x14ac:dyDescent="0.25">
      <c r="A6" s="32"/>
      <c r="B6" s="14"/>
      <c r="C6" s="283" t="s">
        <v>9</v>
      </c>
      <c r="D6" s="284"/>
      <c r="E6" s="33">
        <f>SUM(E7:E7)</f>
        <v>1</v>
      </c>
      <c r="F6" s="280"/>
      <c r="G6" s="281"/>
      <c r="H6" s="281"/>
      <c r="I6" s="281"/>
      <c r="J6" s="281"/>
      <c r="K6" s="282"/>
      <c r="L6" s="34">
        <f>SUM(L7:L7)</f>
        <v>24077050.399999999</v>
      </c>
      <c r="M6" s="97"/>
      <c r="N6" s="98"/>
      <c r="O6" s="219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7"/>
      <c r="CU6" s="37"/>
      <c r="CV6" s="37"/>
      <c r="CW6" s="37"/>
      <c r="CX6" s="37"/>
      <c r="CY6" s="37"/>
      <c r="CZ6" s="37"/>
      <c r="DA6" s="37"/>
    </row>
    <row r="7" spans="1:105" s="32" customFormat="1" x14ac:dyDescent="0.25">
      <c r="B7" s="14"/>
      <c r="C7" s="52" t="s">
        <v>107</v>
      </c>
      <c r="D7" s="53" t="s">
        <v>8</v>
      </c>
      <c r="E7" s="54">
        <v>1</v>
      </c>
      <c r="F7" s="55">
        <v>2009</v>
      </c>
      <c r="G7" s="56">
        <v>1234</v>
      </c>
      <c r="H7" s="56">
        <v>1234</v>
      </c>
      <c r="I7" s="57">
        <v>28066490</v>
      </c>
      <c r="J7" s="43">
        <f>(I7*6%)+I7</f>
        <v>29750479.399999999</v>
      </c>
      <c r="K7" s="181">
        <v>5673429</v>
      </c>
      <c r="L7" s="57">
        <f>(J7-K7)*E7</f>
        <v>24077050.399999999</v>
      </c>
      <c r="M7" s="35"/>
      <c r="N7" s="36" t="s">
        <v>171</v>
      </c>
      <c r="CT7" s="37"/>
      <c r="CU7" s="37"/>
      <c r="CV7" s="37"/>
      <c r="CW7" s="37"/>
      <c r="CX7" s="37"/>
      <c r="CY7" s="37"/>
      <c r="CZ7" s="37"/>
      <c r="DA7" s="37"/>
    </row>
    <row r="8" spans="1:105" s="46" customFormat="1" x14ac:dyDescent="0.25">
      <c r="A8" s="32"/>
      <c r="B8" s="14"/>
      <c r="C8" s="283" t="s">
        <v>11</v>
      </c>
      <c r="D8" s="284"/>
      <c r="E8" s="33">
        <f>SUM(E9:E9)</f>
        <v>1</v>
      </c>
      <c r="F8" s="280"/>
      <c r="G8" s="281"/>
      <c r="H8" s="281"/>
      <c r="I8" s="281"/>
      <c r="J8" s="281"/>
      <c r="K8" s="282"/>
      <c r="L8" s="34">
        <f>SUM(L9:L9)</f>
        <v>2885611.5</v>
      </c>
      <c r="M8" s="97"/>
      <c r="N8" s="98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7"/>
      <c r="CU8" s="37"/>
      <c r="CV8" s="37"/>
      <c r="CW8" s="37"/>
      <c r="CX8" s="37"/>
      <c r="CY8" s="37"/>
      <c r="CZ8" s="37"/>
      <c r="DA8" s="37"/>
    </row>
    <row r="9" spans="1:105" s="51" customFormat="1" x14ac:dyDescent="0.25">
      <c r="A9" s="32"/>
      <c r="B9" s="14"/>
      <c r="C9" s="61" t="s">
        <v>133</v>
      </c>
      <c r="D9" s="47" t="s">
        <v>10</v>
      </c>
      <c r="E9" s="48">
        <v>1</v>
      </c>
      <c r="F9" s="50">
        <v>2009</v>
      </c>
      <c r="G9" s="49">
        <v>1334</v>
      </c>
      <c r="H9" s="41">
        <v>1334</v>
      </c>
      <c r="I9" s="43">
        <v>2722275</v>
      </c>
      <c r="J9" s="43">
        <f>(I9*6%)+I9</f>
        <v>2885611.5</v>
      </c>
      <c r="K9" s="180">
        <v>0</v>
      </c>
      <c r="L9" s="57">
        <f>(J9-K9)*E9</f>
        <v>2885611.5</v>
      </c>
      <c r="M9" s="35"/>
      <c r="N9" s="36" t="s">
        <v>171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7"/>
      <c r="CU9" s="37"/>
      <c r="CV9" s="37"/>
      <c r="CW9" s="37"/>
      <c r="CX9" s="37"/>
      <c r="CY9" s="37"/>
      <c r="CZ9" s="37"/>
      <c r="DA9" s="37"/>
    </row>
    <row r="10" spans="1:105" s="46" customFormat="1" x14ac:dyDescent="0.25">
      <c r="A10" s="32"/>
      <c r="B10" s="14"/>
      <c r="C10" s="283" t="s">
        <v>130</v>
      </c>
      <c r="D10" s="284"/>
      <c r="E10" s="33">
        <f>SUM(E11:E11)</f>
        <v>1</v>
      </c>
      <c r="F10" s="280"/>
      <c r="G10" s="281"/>
      <c r="H10" s="281"/>
      <c r="I10" s="281"/>
      <c r="J10" s="281"/>
      <c r="K10" s="282"/>
      <c r="L10" s="34">
        <f>SUM(L11:L11)</f>
        <v>24077050.399999999</v>
      </c>
      <c r="M10" s="97"/>
      <c r="N10" s="9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7"/>
      <c r="CU10" s="37"/>
      <c r="CV10" s="37"/>
      <c r="CW10" s="37"/>
      <c r="CX10" s="37"/>
      <c r="CY10" s="37"/>
      <c r="CZ10" s="37"/>
      <c r="DA10" s="37"/>
    </row>
    <row r="11" spans="1:105" s="32" customFormat="1" x14ac:dyDescent="0.25">
      <c r="B11" s="14"/>
      <c r="C11" s="47" t="s">
        <v>130</v>
      </c>
      <c r="D11" s="53" t="s">
        <v>8</v>
      </c>
      <c r="E11" s="41">
        <v>1</v>
      </c>
      <c r="F11" s="62">
        <v>2009</v>
      </c>
      <c r="G11" s="62">
        <v>490141</v>
      </c>
      <c r="H11" s="62">
        <v>1294</v>
      </c>
      <c r="I11" s="43">
        <v>28066490</v>
      </c>
      <c r="J11" s="43">
        <f>(I11*6%)+I11</f>
        <v>29750479.399999999</v>
      </c>
      <c r="K11" s="180">
        <v>5673429</v>
      </c>
      <c r="L11" s="45">
        <f>(J11-K11)*E11</f>
        <v>24077050.399999999</v>
      </c>
      <c r="M11" s="35"/>
      <c r="N11" s="36" t="s">
        <v>171</v>
      </c>
      <c r="CT11" s="37"/>
      <c r="CU11" s="37"/>
      <c r="CV11" s="37"/>
      <c r="CW11" s="37"/>
      <c r="CX11" s="37"/>
      <c r="CY11" s="37"/>
      <c r="CZ11" s="37"/>
      <c r="DA11" s="37"/>
    </row>
    <row r="12" spans="1:105" s="46" customFormat="1" x14ac:dyDescent="0.25">
      <c r="A12" s="32"/>
      <c r="B12" s="14"/>
      <c r="C12" s="283" t="s">
        <v>108</v>
      </c>
      <c r="D12" s="284"/>
      <c r="E12" s="33">
        <f>SUM(E13:E13)</f>
        <v>1</v>
      </c>
      <c r="F12" s="280"/>
      <c r="G12" s="281"/>
      <c r="H12" s="281"/>
      <c r="I12" s="281"/>
      <c r="J12" s="281"/>
      <c r="K12" s="282"/>
      <c r="L12" s="34">
        <f>SUM(L13:L13)</f>
        <v>2885611.5</v>
      </c>
      <c r="M12" s="97"/>
      <c r="N12" s="9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7"/>
      <c r="CU12" s="37"/>
      <c r="CV12" s="37"/>
      <c r="CW12" s="37"/>
      <c r="CX12" s="37"/>
      <c r="CY12" s="37"/>
      <c r="CZ12" s="37"/>
      <c r="DA12" s="37"/>
    </row>
    <row r="13" spans="1:105" s="32" customFormat="1" x14ac:dyDescent="0.25">
      <c r="B13" s="14"/>
      <c r="C13" s="47" t="s">
        <v>221</v>
      </c>
      <c r="D13" s="47" t="s">
        <v>10</v>
      </c>
      <c r="E13" s="48">
        <v>1</v>
      </c>
      <c r="F13" s="42">
        <v>2012</v>
      </c>
      <c r="G13" s="41">
        <v>1385</v>
      </c>
      <c r="H13" s="41">
        <v>1385</v>
      </c>
      <c r="I13" s="43">
        <v>2722275</v>
      </c>
      <c r="J13" s="43">
        <f>(I13*6%)+I13</f>
        <v>2885611.5</v>
      </c>
      <c r="K13" s="180">
        <v>0</v>
      </c>
      <c r="L13" s="45">
        <f>(J13-K13)*E13</f>
        <v>2885611.5</v>
      </c>
      <c r="M13" s="35"/>
      <c r="N13" s="36" t="s">
        <v>171</v>
      </c>
      <c r="CT13" s="37"/>
      <c r="CU13" s="37"/>
      <c r="CV13" s="37"/>
      <c r="CW13" s="37"/>
      <c r="CX13" s="37"/>
      <c r="CY13" s="37"/>
      <c r="CZ13" s="37"/>
      <c r="DA13" s="37"/>
    </row>
    <row r="14" spans="1:105" s="46" customFormat="1" x14ac:dyDescent="0.25">
      <c r="A14" s="32"/>
      <c r="B14" s="14"/>
      <c r="C14" s="283" t="s">
        <v>12</v>
      </c>
      <c r="D14" s="284"/>
      <c r="E14" s="33">
        <f>SUM(E15:E15)</f>
        <v>1</v>
      </c>
      <c r="F14" s="280"/>
      <c r="G14" s="281"/>
      <c r="H14" s="281"/>
      <c r="I14" s="281"/>
      <c r="J14" s="281"/>
      <c r="K14" s="282"/>
      <c r="L14" s="34">
        <f>SUM(L15:L15)</f>
        <v>2885611.5</v>
      </c>
      <c r="M14" s="97"/>
      <c r="N14" s="98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7"/>
      <c r="CU14" s="37"/>
      <c r="CV14" s="37"/>
      <c r="CW14" s="37"/>
      <c r="CX14" s="37"/>
      <c r="CY14" s="37"/>
      <c r="CZ14" s="37"/>
      <c r="DA14" s="37"/>
    </row>
    <row r="15" spans="1:105" s="32" customFormat="1" x14ac:dyDescent="0.25">
      <c r="B15" s="14"/>
      <c r="C15" s="228" t="s">
        <v>131</v>
      </c>
      <c r="D15" s="47" t="s">
        <v>10</v>
      </c>
      <c r="E15" s="59">
        <v>1</v>
      </c>
      <c r="F15" s="41">
        <v>2007</v>
      </c>
      <c r="G15" s="41">
        <v>1166</v>
      </c>
      <c r="H15" s="41">
        <v>1166</v>
      </c>
      <c r="I15" s="43">
        <v>2722275</v>
      </c>
      <c r="J15" s="43">
        <f>(I15*6%)+I15</f>
        <v>2885611.5</v>
      </c>
      <c r="K15" s="180">
        <v>0</v>
      </c>
      <c r="L15" s="43">
        <f>(J15-K15)*E15</f>
        <v>2885611.5</v>
      </c>
      <c r="M15" s="35"/>
      <c r="N15" s="36" t="s">
        <v>171</v>
      </c>
    </row>
    <row r="16" spans="1:105" s="46" customFormat="1" x14ac:dyDescent="0.25">
      <c r="A16" s="32"/>
      <c r="B16" s="14"/>
      <c r="C16" s="283" t="s">
        <v>19</v>
      </c>
      <c r="D16" s="284"/>
      <c r="E16" s="33">
        <f>SUM(E17:E17)</f>
        <v>1</v>
      </c>
      <c r="F16" s="280"/>
      <c r="G16" s="281"/>
      <c r="H16" s="281"/>
      <c r="I16" s="281"/>
      <c r="J16" s="281"/>
      <c r="K16" s="282"/>
      <c r="L16" s="34">
        <f>SUM(L17:L17)</f>
        <v>2885611.5</v>
      </c>
      <c r="M16" s="97"/>
      <c r="N16" s="98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7"/>
      <c r="CU16" s="37"/>
      <c r="CV16" s="37"/>
      <c r="CW16" s="37"/>
      <c r="CX16" s="37"/>
      <c r="CY16" s="37"/>
      <c r="CZ16" s="37"/>
      <c r="DA16" s="37"/>
    </row>
    <row r="17" spans="1:105" s="32" customFormat="1" x14ac:dyDescent="0.25">
      <c r="B17" s="14"/>
      <c r="C17" s="228" t="s">
        <v>54</v>
      </c>
      <c r="D17" s="47" t="s">
        <v>10</v>
      </c>
      <c r="E17" s="59">
        <v>1</v>
      </c>
      <c r="F17" s="60">
        <v>2008</v>
      </c>
      <c r="G17" s="41">
        <v>1200</v>
      </c>
      <c r="H17" s="41" t="s">
        <v>55</v>
      </c>
      <c r="I17" s="43">
        <v>2722275</v>
      </c>
      <c r="J17" s="43">
        <f>(I17*6%)+I17</f>
        <v>2885611.5</v>
      </c>
      <c r="K17" s="180">
        <v>0</v>
      </c>
      <c r="L17" s="45">
        <f>(J17-K17)*E17</f>
        <v>2885611.5</v>
      </c>
      <c r="M17" s="97"/>
      <c r="N17" s="36" t="s">
        <v>171</v>
      </c>
      <c r="CT17" s="37"/>
      <c r="CU17" s="37"/>
      <c r="CV17" s="37"/>
      <c r="CW17" s="37"/>
      <c r="CX17" s="37"/>
      <c r="CY17" s="37"/>
      <c r="CZ17" s="37"/>
      <c r="DA17" s="37"/>
    </row>
    <row r="18" spans="1:105" s="46" customFormat="1" x14ac:dyDescent="0.25">
      <c r="A18" s="32"/>
      <c r="B18" s="14"/>
      <c r="C18" s="283" t="s">
        <v>13</v>
      </c>
      <c r="D18" s="284"/>
      <c r="E18" s="33">
        <f>SUM(E19:E22)</f>
        <v>4</v>
      </c>
      <c r="F18" s="280"/>
      <c r="G18" s="281"/>
      <c r="H18" s="281"/>
      <c r="I18" s="281"/>
      <c r="J18" s="281"/>
      <c r="K18" s="282"/>
      <c r="L18" s="34">
        <f>SUM(L19:L22)</f>
        <v>11542446</v>
      </c>
      <c r="M18" s="97"/>
      <c r="N18" s="9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7"/>
      <c r="CU18" s="37"/>
      <c r="CV18" s="37"/>
      <c r="CW18" s="37"/>
      <c r="CX18" s="37"/>
      <c r="CY18" s="37"/>
      <c r="CZ18" s="37"/>
      <c r="DA18" s="37"/>
    </row>
    <row r="19" spans="1:105" s="32" customFormat="1" x14ac:dyDescent="0.25">
      <c r="B19" s="14"/>
      <c r="C19" s="285" t="s">
        <v>132</v>
      </c>
      <c r="D19" s="47" t="s">
        <v>10</v>
      </c>
      <c r="E19" s="59">
        <v>1</v>
      </c>
      <c r="F19" s="60">
        <v>2001</v>
      </c>
      <c r="G19" s="41">
        <v>948</v>
      </c>
      <c r="H19" s="41" t="s">
        <v>126</v>
      </c>
      <c r="I19" s="43">
        <v>2722275</v>
      </c>
      <c r="J19" s="43">
        <f>(I19*6%)+I19</f>
        <v>2885611.5</v>
      </c>
      <c r="K19" s="180">
        <v>0</v>
      </c>
      <c r="L19" s="45">
        <f>(J19-K19)*E19</f>
        <v>2885611.5</v>
      </c>
      <c r="M19" s="35"/>
      <c r="N19" s="36" t="s">
        <v>171</v>
      </c>
      <c r="CT19" s="37"/>
      <c r="CU19" s="37"/>
      <c r="CV19" s="37"/>
      <c r="CW19" s="37"/>
      <c r="CX19" s="37"/>
      <c r="CY19" s="37"/>
      <c r="CZ19" s="37"/>
      <c r="DA19" s="37"/>
    </row>
    <row r="20" spans="1:105" s="32" customFormat="1" x14ac:dyDescent="0.25">
      <c r="B20" s="14"/>
      <c r="C20" s="286"/>
      <c r="D20" s="47" t="s">
        <v>10</v>
      </c>
      <c r="E20" s="59">
        <v>1</v>
      </c>
      <c r="F20" s="60">
        <v>2006</v>
      </c>
      <c r="G20" s="41">
        <v>1097</v>
      </c>
      <c r="H20" s="41" t="s">
        <v>127</v>
      </c>
      <c r="I20" s="43">
        <v>2722275</v>
      </c>
      <c r="J20" s="43">
        <f>(I20*6%)+I20</f>
        <v>2885611.5</v>
      </c>
      <c r="K20" s="180">
        <v>0</v>
      </c>
      <c r="L20" s="45">
        <f>(J20-K20)*E20</f>
        <v>2885611.5</v>
      </c>
      <c r="M20" s="35"/>
      <c r="N20" s="36" t="s">
        <v>171</v>
      </c>
      <c r="CT20" s="37"/>
      <c r="CU20" s="37"/>
      <c r="CV20" s="37"/>
      <c r="CW20" s="37"/>
      <c r="CX20" s="37"/>
      <c r="CY20" s="37"/>
      <c r="CZ20" s="37"/>
      <c r="DA20" s="37"/>
    </row>
    <row r="21" spans="1:105" s="32" customFormat="1" x14ac:dyDescent="0.25">
      <c r="B21" s="14"/>
      <c r="C21" s="286"/>
      <c r="D21" s="47" t="s">
        <v>10</v>
      </c>
      <c r="E21" s="59">
        <v>1</v>
      </c>
      <c r="F21" s="60">
        <v>2009</v>
      </c>
      <c r="G21" s="41">
        <v>1250</v>
      </c>
      <c r="H21" s="41" t="s">
        <v>128</v>
      </c>
      <c r="I21" s="43">
        <v>2722275</v>
      </c>
      <c r="J21" s="43">
        <f>(I21*6%)+I21</f>
        <v>2885611.5</v>
      </c>
      <c r="K21" s="180">
        <v>0</v>
      </c>
      <c r="L21" s="45">
        <f>(J21-K21)*E21</f>
        <v>2885611.5</v>
      </c>
      <c r="M21" s="35"/>
      <c r="N21" s="36" t="s">
        <v>171</v>
      </c>
      <c r="CT21" s="37"/>
      <c r="CU21" s="37"/>
      <c r="CV21" s="37"/>
      <c r="CW21" s="37"/>
      <c r="CX21" s="37"/>
      <c r="CY21" s="37"/>
      <c r="CZ21" s="37"/>
      <c r="DA21" s="37"/>
    </row>
    <row r="22" spans="1:105" s="32" customFormat="1" x14ac:dyDescent="0.25">
      <c r="B22" s="14"/>
      <c r="C22" s="287"/>
      <c r="D22" s="47" t="s">
        <v>10</v>
      </c>
      <c r="E22" s="59">
        <v>1</v>
      </c>
      <c r="F22" s="60">
        <v>2009</v>
      </c>
      <c r="G22" s="41">
        <v>1256</v>
      </c>
      <c r="H22" s="41" t="s">
        <v>129</v>
      </c>
      <c r="I22" s="43">
        <v>2722275</v>
      </c>
      <c r="J22" s="43">
        <f>(I22*6%)+I22</f>
        <v>2885611.5</v>
      </c>
      <c r="K22" s="180">
        <v>0</v>
      </c>
      <c r="L22" s="45">
        <f>(J22-K22)*E22</f>
        <v>2885611.5</v>
      </c>
      <c r="M22" s="35"/>
      <c r="N22" s="36" t="s">
        <v>171</v>
      </c>
      <c r="CT22" s="37"/>
      <c r="CU22" s="37"/>
      <c r="CV22" s="37"/>
      <c r="CW22" s="37"/>
      <c r="CX22" s="37"/>
      <c r="CY22" s="37"/>
      <c r="CZ22" s="37"/>
      <c r="DA22" s="37"/>
    </row>
    <row r="23" spans="1:105" s="46" customFormat="1" x14ac:dyDescent="0.25">
      <c r="A23" s="32"/>
      <c r="B23" s="14"/>
      <c r="C23" s="283" t="s">
        <v>110</v>
      </c>
      <c r="D23" s="284"/>
      <c r="E23" s="33">
        <f>SUM(E24:E28)</f>
        <v>5</v>
      </c>
      <c r="F23" s="280"/>
      <c r="G23" s="281"/>
      <c r="H23" s="281"/>
      <c r="I23" s="281"/>
      <c r="J23" s="281"/>
      <c r="K23" s="282"/>
      <c r="L23" s="34">
        <f>SUM(L24:L28)</f>
        <v>35619496.399999999</v>
      </c>
      <c r="M23" s="97"/>
      <c r="N23" s="98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7"/>
      <c r="CU23" s="37"/>
      <c r="CV23" s="37"/>
      <c r="CW23" s="37"/>
      <c r="CX23" s="37"/>
      <c r="CY23" s="37"/>
      <c r="CZ23" s="37"/>
      <c r="DA23" s="37"/>
    </row>
    <row r="24" spans="1:105" s="32" customFormat="1" x14ac:dyDescent="0.25">
      <c r="B24" s="14"/>
      <c r="C24" s="285" t="s">
        <v>115</v>
      </c>
      <c r="D24" s="47" t="s">
        <v>10</v>
      </c>
      <c r="E24" s="59">
        <v>1</v>
      </c>
      <c r="F24" s="60">
        <v>2007</v>
      </c>
      <c r="G24" s="41">
        <v>1184</v>
      </c>
      <c r="H24" s="41" t="s">
        <v>111</v>
      </c>
      <c r="I24" s="43">
        <v>2722275</v>
      </c>
      <c r="J24" s="43">
        <f>(I24*6%)+I24</f>
        <v>2885611.5</v>
      </c>
      <c r="K24" s="180">
        <v>0</v>
      </c>
      <c r="L24" s="45">
        <f>(J24-K24)*E24</f>
        <v>2885611.5</v>
      </c>
      <c r="M24" s="35"/>
      <c r="N24" s="36" t="s">
        <v>171</v>
      </c>
      <c r="CT24" s="37"/>
      <c r="CU24" s="37"/>
      <c r="CV24" s="37"/>
      <c r="CW24" s="37"/>
      <c r="CX24" s="37"/>
      <c r="CY24" s="37"/>
      <c r="CZ24" s="37"/>
      <c r="DA24" s="37"/>
    </row>
    <row r="25" spans="1:105" s="32" customFormat="1" x14ac:dyDescent="0.25">
      <c r="B25" s="14"/>
      <c r="C25" s="286"/>
      <c r="D25" s="47" t="s">
        <v>10</v>
      </c>
      <c r="E25" s="59">
        <v>1</v>
      </c>
      <c r="F25" s="60">
        <v>2006</v>
      </c>
      <c r="G25" s="41">
        <v>1102</v>
      </c>
      <c r="H25" s="41" t="s">
        <v>112</v>
      </c>
      <c r="I25" s="43">
        <v>2722275</v>
      </c>
      <c r="J25" s="43">
        <f>(I25*6%)+I25</f>
        <v>2885611.5</v>
      </c>
      <c r="K25" s="180">
        <v>0</v>
      </c>
      <c r="L25" s="45">
        <f>(J25-K25)*E25</f>
        <v>2885611.5</v>
      </c>
      <c r="M25" s="35"/>
      <c r="N25" s="36" t="s">
        <v>171</v>
      </c>
      <c r="CT25" s="37"/>
      <c r="CU25" s="37"/>
      <c r="CV25" s="37"/>
      <c r="CW25" s="37"/>
      <c r="CX25" s="37"/>
      <c r="CY25" s="37"/>
      <c r="CZ25" s="37"/>
      <c r="DA25" s="37"/>
    </row>
    <row r="26" spans="1:105" s="32" customFormat="1" x14ac:dyDescent="0.25">
      <c r="B26" s="14"/>
      <c r="C26" s="286"/>
      <c r="D26" s="47" t="s">
        <v>10</v>
      </c>
      <c r="E26" s="59">
        <v>1</v>
      </c>
      <c r="F26" s="60">
        <v>2007</v>
      </c>
      <c r="G26" s="41">
        <v>1171</v>
      </c>
      <c r="H26" s="41" t="s">
        <v>113</v>
      </c>
      <c r="I26" s="43">
        <v>2722275</v>
      </c>
      <c r="J26" s="43">
        <f>(I26*6%)+I26</f>
        <v>2885611.5</v>
      </c>
      <c r="K26" s="180">
        <v>0</v>
      </c>
      <c r="L26" s="45">
        <f>(J26-K26)*E26</f>
        <v>2885611.5</v>
      </c>
      <c r="M26" s="35"/>
      <c r="N26" s="36" t="s">
        <v>171</v>
      </c>
      <c r="CT26" s="37"/>
      <c r="CU26" s="37"/>
      <c r="CV26" s="37"/>
      <c r="CW26" s="37"/>
      <c r="CX26" s="37"/>
      <c r="CY26" s="37"/>
      <c r="CZ26" s="37"/>
      <c r="DA26" s="37"/>
    </row>
    <row r="27" spans="1:105" s="32" customFormat="1" x14ac:dyDescent="0.25">
      <c r="B27" s="14"/>
      <c r="C27" s="286"/>
      <c r="D27" s="47" t="s">
        <v>10</v>
      </c>
      <c r="E27" s="59">
        <v>1</v>
      </c>
      <c r="F27" s="60">
        <v>2007</v>
      </c>
      <c r="G27" s="41">
        <v>1167</v>
      </c>
      <c r="H27" s="41" t="s">
        <v>114</v>
      </c>
      <c r="I27" s="43">
        <v>2722275</v>
      </c>
      <c r="J27" s="43">
        <f>(I27*6%)+I27</f>
        <v>2885611.5</v>
      </c>
      <c r="K27" s="180">
        <v>0</v>
      </c>
      <c r="L27" s="45">
        <f>(J27-K27)*E27</f>
        <v>2885611.5</v>
      </c>
      <c r="M27" s="35"/>
      <c r="N27" s="36" t="s">
        <v>171</v>
      </c>
      <c r="CT27" s="37"/>
      <c r="CU27" s="37"/>
      <c r="CV27" s="37"/>
      <c r="CW27" s="37"/>
      <c r="CX27" s="37"/>
      <c r="CY27" s="37"/>
      <c r="CZ27" s="37"/>
      <c r="DA27" s="37"/>
    </row>
    <row r="28" spans="1:105" s="32" customFormat="1" x14ac:dyDescent="0.25">
      <c r="B28" s="14"/>
      <c r="C28" s="287"/>
      <c r="D28" s="53" t="s">
        <v>8</v>
      </c>
      <c r="E28" s="59">
        <v>1</v>
      </c>
      <c r="F28" s="60">
        <v>2009</v>
      </c>
      <c r="G28" s="41">
        <v>1297</v>
      </c>
      <c r="H28" s="41" t="s">
        <v>116</v>
      </c>
      <c r="I28" s="43">
        <v>28066490</v>
      </c>
      <c r="J28" s="43">
        <f>(I28*6%)+I28</f>
        <v>29750479.399999999</v>
      </c>
      <c r="K28" s="180">
        <v>5673429</v>
      </c>
      <c r="L28" s="45">
        <f>(J28-K28)*E28</f>
        <v>24077050.399999999</v>
      </c>
      <c r="M28" s="35"/>
      <c r="N28" s="36" t="s">
        <v>171</v>
      </c>
      <c r="CT28" s="37"/>
      <c r="CU28" s="37"/>
      <c r="CV28" s="37"/>
      <c r="CW28" s="37"/>
      <c r="CX28" s="37"/>
      <c r="CY28" s="37"/>
      <c r="CZ28" s="37"/>
      <c r="DA28" s="37"/>
    </row>
    <row r="29" spans="1:105" s="46" customFormat="1" x14ac:dyDescent="0.25">
      <c r="A29" s="32"/>
      <c r="B29" s="14"/>
      <c r="C29" s="283" t="s">
        <v>109</v>
      </c>
      <c r="D29" s="284"/>
      <c r="E29" s="33">
        <f>SUM(E30:E31)</f>
        <v>2</v>
      </c>
      <c r="F29" s="280"/>
      <c r="G29" s="281"/>
      <c r="H29" s="281"/>
      <c r="I29" s="281"/>
      <c r="J29" s="281"/>
      <c r="K29" s="282"/>
      <c r="L29" s="34">
        <f>SUM(L30:L31)</f>
        <v>5771223</v>
      </c>
      <c r="M29" s="97"/>
      <c r="N29" s="98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7"/>
      <c r="CU29" s="37"/>
      <c r="CV29" s="37"/>
      <c r="CW29" s="37"/>
      <c r="CX29" s="37"/>
      <c r="CY29" s="37"/>
      <c r="CZ29" s="37"/>
      <c r="DA29" s="37"/>
    </row>
    <row r="30" spans="1:105" s="32" customFormat="1" x14ac:dyDescent="0.25">
      <c r="B30" s="14"/>
      <c r="C30" s="285" t="s">
        <v>109</v>
      </c>
      <c r="D30" s="47" t="s">
        <v>10</v>
      </c>
      <c r="E30" s="59">
        <v>1</v>
      </c>
      <c r="F30" s="60">
        <v>1998</v>
      </c>
      <c r="G30" s="41">
        <v>780</v>
      </c>
      <c r="H30" s="60">
        <v>780</v>
      </c>
      <c r="I30" s="43">
        <v>2722275</v>
      </c>
      <c r="J30" s="43">
        <f>(I30*6%)+I30</f>
        <v>2885611.5</v>
      </c>
      <c r="K30" s="180">
        <v>0</v>
      </c>
      <c r="L30" s="45">
        <f>(J30-K30)*E30</f>
        <v>2885611.5</v>
      </c>
      <c r="M30" s="35"/>
      <c r="N30" s="36" t="s">
        <v>171</v>
      </c>
      <c r="CT30" s="37"/>
      <c r="CU30" s="37"/>
      <c r="CV30" s="37"/>
      <c r="CW30" s="37"/>
      <c r="CX30" s="37"/>
      <c r="CY30" s="37"/>
      <c r="CZ30" s="37"/>
      <c r="DA30" s="37"/>
    </row>
    <row r="31" spans="1:105" s="32" customFormat="1" x14ac:dyDescent="0.25">
      <c r="B31" s="14"/>
      <c r="C31" s="287"/>
      <c r="D31" s="47" t="s">
        <v>10</v>
      </c>
      <c r="E31" s="59">
        <v>1</v>
      </c>
      <c r="F31" s="60">
        <v>2007</v>
      </c>
      <c r="G31" s="41">
        <v>1169</v>
      </c>
      <c r="H31" s="60">
        <v>1169</v>
      </c>
      <c r="I31" s="43">
        <v>2722275</v>
      </c>
      <c r="J31" s="43">
        <f>(I31*6%)+I31</f>
        <v>2885611.5</v>
      </c>
      <c r="K31" s="180">
        <v>0</v>
      </c>
      <c r="L31" s="45">
        <f>(J31-K31)*E31</f>
        <v>2885611.5</v>
      </c>
      <c r="M31" s="35"/>
      <c r="N31" s="36" t="s">
        <v>171</v>
      </c>
      <c r="CT31" s="37"/>
      <c r="CU31" s="37"/>
      <c r="CV31" s="37"/>
      <c r="CW31" s="37"/>
      <c r="CX31" s="37"/>
      <c r="CY31" s="37"/>
      <c r="CZ31" s="37"/>
      <c r="DA31" s="37"/>
    </row>
    <row r="32" spans="1:105" s="46" customFormat="1" x14ac:dyDescent="0.25">
      <c r="A32" s="32"/>
      <c r="B32" s="14"/>
      <c r="C32" s="283" t="s">
        <v>14</v>
      </c>
      <c r="D32" s="284"/>
      <c r="E32" s="33">
        <f>SUM(E33:E35)</f>
        <v>3</v>
      </c>
      <c r="F32" s="280"/>
      <c r="G32" s="281"/>
      <c r="H32" s="281"/>
      <c r="I32" s="281"/>
      <c r="J32" s="281"/>
      <c r="K32" s="282"/>
      <c r="L32" s="34">
        <f>SUM(L33:L35)</f>
        <v>12360870.18</v>
      </c>
      <c r="M32" s="97"/>
      <c r="N32" s="98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7"/>
      <c r="CU32" s="37"/>
      <c r="CV32" s="37"/>
      <c r="CW32" s="37"/>
      <c r="CX32" s="37"/>
      <c r="CY32" s="37"/>
      <c r="CZ32" s="37"/>
      <c r="DA32" s="37"/>
    </row>
    <row r="33" spans="1:105" s="32" customFormat="1" x14ac:dyDescent="0.25">
      <c r="B33" s="14"/>
      <c r="C33" s="285" t="s">
        <v>14</v>
      </c>
      <c r="D33" s="58" t="s">
        <v>99</v>
      </c>
      <c r="E33" s="59">
        <v>1</v>
      </c>
      <c r="F33" s="41">
        <v>1998</v>
      </c>
      <c r="G33" s="41" t="s">
        <v>49</v>
      </c>
      <c r="H33" s="41" t="s">
        <v>49</v>
      </c>
      <c r="I33" s="43">
        <v>6292628</v>
      </c>
      <c r="J33" s="43">
        <f>(I33*6%)+I33</f>
        <v>6670185.6799999997</v>
      </c>
      <c r="K33" s="180">
        <v>1276302</v>
      </c>
      <c r="L33" s="43">
        <f>(J33-K33)*E33</f>
        <v>5393883.6799999997</v>
      </c>
      <c r="M33" s="35"/>
      <c r="N33" s="36" t="s">
        <v>171</v>
      </c>
    </row>
    <row r="34" spans="1:105" s="32" customFormat="1" x14ac:dyDescent="0.25">
      <c r="B34" s="14"/>
      <c r="C34" s="286"/>
      <c r="D34" s="58" t="s">
        <v>50</v>
      </c>
      <c r="E34" s="59">
        <v>1</v>
      </c>
      <c r="F34" s="41">
        <v>1997</v>
      </c>
      <c r="G34" s="41">
        <v>726</v>
      </c>
      <c r="H34" s="41">
        <v>356294</v>
      </c>
      <c r="I34" s="43">
        <v>6086130</v>
      </c>
      <c r="J34" s="43">
        <f>(I34*6%)+I34</f>
        <v>6451297.7999999998</v>
      </c>
      <c r="K34" s="180">
        <v>1234419</v>
      </c>
      <c r="L34" s="43">
        <f>(J34-K34)*E34</f>
        <v>5216878.8</v>
      </c>
      <c r="M34" s="35"/>
      <c r="N34" s="36" t="s">
        <v>171</v>
      </c>
    </row>
    <row r="35" spans="1:105" s="32" customFormat="1" x14ac:dyDescent="0.25">
      <c r="B35" s="14"/>
      <c r="C35" s="287"/>
      <c r="D35" s="58" t="s">
        <v>222</v>
      </c>
      <c r="E35" s="59">
        <v>1</v>
      </c>
      <c r="F35" s="41">
        <v>1999</v>
      </c>
      <c r="G35" s="41">
        <v>377323</v>
      </c>
      <c r="H35" s="41">
        <v>377323</v>
      </c>
      <c r="I35" s="43">
        <v>1651045</v>
      </c>
      <c r="J35" s="43">
        <f>(I35*6%)+I35</f>
        <v>1750107.7</v>
      </c>
      <c r="K35" s="180">
        <v>0</v>
      </c>
      <c r="L35" s="43">
        <f>(J35-K35)*E35</f>
        <v>1750107.7</v>
      </c>
      <c r="M35" s="35"/>
      <c r="N35" s="36" t="s">
        <v>171</v>
      </c>
    </row>
    <row r="36" spans="1:105" s="46" customFormat="1" x14ac:dyDescent="0.25">
      <c r="A36" s="32"/>
      <c r="B36" s="14"/>
      <c r="C36" s="283" t="s">
        <v>15</v>
      </c>
      <c r="D36" s="284"/>
      <c r="E36" s="33">
        <f>SUM(E37:E52)</f>
        <v>16</v>
      </c>
      <c r="F36" s="280"/>
      <c r="G36" s="281"/>
      <c r="H36" s="281"/>
      <c r="I36" s="281"/>
      <c r="J36" s="281"/>
      <c r="K36" s="282"/>
      <c r="L36" s="34">
        <f>SUM(L37:L52)</f>
        <v>346749492</v>
      </c>
      <c r="M36" s="97"/>
      <c r="N36" s="9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7"/>
      <c r="CU36" s="37"/>
      <c r="CV36" s="37"/>
      <c r="CW36" s="37"/>
      <c r="CX36" s="37"/>
      <c r="CY36" s="37"/>
      <c r="CZ36" s="37"/>
      <c r="DA36" s="37"/>
    </row>
    <row r="37" spans="1:105" s="32" customFormat="1" x14ac:dyDescent="0.25">
      <c r="B37" s="14"/>
      <c r="C37" s="302" t="s">
        <v>16</v>
      </c>
      <c r="D37" s="40" t="s">
        <v>8</v>
      </c>
      <c r="E37" s="41">
        <v>1</v>
      </c>
      <c r="F37" s="42">
        <v>2007</v>
      </c>
      <c r="G37" s="41">
        <v>1127</v>
      </c>
      <c r="H37" s="41">
        <v>1127</v>
      </c>
      <c r="I37" s="43">
        <v>28066490</v>
      </c>
      <c r="J37" s="43">
        <f>+I37*1.06</f>
        <v>29750479.400000002</v>
      </c>
      <c r="K37" s="180">
        <v>5673429</v>
      </c>
      <c r="L37" s="43">
        <f>+J37-K37</f>
        <v>24077050.400000002</v>
      </c>
      <c r="M37" s="35"/>
      <c r="N37" s="36" t="s">
        <v>171</v>
      </c>
    </row>
    <row r="38" spans="1:105" s="32" customFormat="1" x14ac:dyDescent="0.25">
      <c r="B38" s="14"/>
      <c r="C38" s="336"/>
      <c r="D38" s="40" t="s">
        <v>8</v>
      </c>
      <c r="E38" s="41">
        <v>1</v>
      </c>
      <c r="F38" s="42">
        <v>2009</v>
      </c>
      <c r="G38" s="41">
        <v>1240</v>
      </c>
      <c r="H38" s="41">
        <v>1240</v>
      </c>
      <c r="I38" s="43">
        <v>28066490</v>
      </c>
      <c r="J38" s="43">
        <f>+I38*1.06</f>
        <v>29750479.400000002</v>
      </c>
      <c r="K38" s="180">
        <v>5673429</v>
      </c>
      <c r="L38" s="43">
        <f>+J38-K38</f>
        <v>24077050.400000002</v>
      </c>
      <c r="M38" s="35"/>
      <c r="N38" s="36" t="s">
        <v>171</v>
      </c>
    </row>
    <row r="39" spans="1:105" s="32" customFormat="1" x14ac:dyDescent="0.25">
      <c r="B39" s="14"/>
      <c r="C39" s="336"/>
      <c r="D39" s="40" t="s">
        <v>8</v>
      </c>
      <c r="E39" s="41">
        <v>1</v>
      </c>
      <c r="F39" s="42">
        <v>2007</v>
      </c>
      <c r="G39" s="41">
        <v>1116</v>
      </c>
      <c r="H39" s="41">
        <v>1116</v>
      </c>
      <c r="I39" s="43">
        <v>28066490</v>
      </c>
      <c r="J39" s="43">
        <f>+I39*1.06</f>
        <v>29750479.400000002</v>
      </c>
      <c r="K39" s="180">
        <v>5673429</v>
      </c>
      <c r="L39" s="43">
        <f>+J39-K39</f>
        <v>24077050.400000002</v>
      </c>
      <c r="M39" s="35"/>
      <c r="N39" s="36" t="s">
        <v>171</v>
      </c>
    </row>
    <row r="40" spans="1:105" s="32" customFormat="1" x14ac:dyDescent="0.25">
      <c r="B40" s="14"/>
      <c r="C40" s="336"/>
      <c r="D40" s="40" t="s">
        <v>8</v>
      </c>
      <c r="E40" s="41">
        <v>1</v>
      </c>
      <c r="F40" s="42">
        <v>2007</v>
      </c>
      <c r="G40" s="41">
        <v>1126</v>
      </c>
      <c r="H40" s="41">
        <v>1126</v>
      </c>
      <c r="I40" s="43">
        <v>28066490</v>
      </c>
      <c r="J40" s="43">
        <f>+I40*1.06</f>
        <v>29750479.400000002</v>
      </c>
      <c r="K40" s="180">
        <v>5673429</v>
      </c>
      <c r="L40" s="43">
        <f>+J40-K40</f>
        <v>24077050.400000002</v>
      </c>
      <c r="M40" s="35"/>
      <c r="N40" s="36" t="s">
        <v>171</v>
      </c>
    </row>
    <row r="41" spans="1:105" s="32" customFormat="1" x14ac:dyDescent="0.25">
      <c r="B41" s="14"/>
      <c r="C41" s="336"/>
      <c r="D41" s="40" t="s">
        <v>8</v>
      </c>
      <c r="E41" s="41">
        <v>1</v>
      </c>
      <c r="F41" s="42">
        <v>2009</v>
      </c>
      <c r="G41" s="41">
        <v>1292</v>
      </c>
      <c r="H41" s="41">
        <v>1292</v>
      </c>
      <c r="I41" s="43">
        <v>28066490</v>
      </c>
      <c r="J41" s="43">
        <f>+I41*1.06</f>
        <v>29750479.400000002</v>
      </c>
      <c r="K41" s="180">
        <v>5673429</v>
      </c>
      <c r="L41" s="43">
        <f>+J41-K41</f>
        <v>24077050.400000002</v>
      </c>
      <c r="M41" s="35"/>
      <c r="N41" s="36" t="s">
        <v>171</v>
      </c>
    </row>
    <row r="42" spans="1:105" s="32" customFormat="1" x14ac:dyDescent="0.25">
      <c r="B42" s="14"/>
      <c r="C42" s="336"/>
      <c r="D42" s="40" t="s">
        <v>8</v>
      </c>
      <c r="E42" s="41">
        <v>1</v>
      </c>
      <c r="F42" s="42">
        <v>2009</v>
      </c>
      <c r="G42" s="41">
        <v>1287</v>
      </c>
      <c r="H42" s="41">
        <v>1287</v>
      </c>
      <c r="I42" s="43">
        <v>28066490</v>
      </c>
      <c r="J42" s="43">
        <f t="shared" ref="J42:J52" si="0">(I42*6%)+I42</f>
        <v>29750479.399999999</v>
      </c>
      <c r="K42" s="180">
        <v>5673429</v>
      </c>
      <c r="L42" s="43">
        <f t="shared" ref="L42:L52" si="1">(J42-K42)*E42</f>
        <v>24077050.399999999</v>
      </c>
      <c r="M42" s="35"/>
      <c r="N42" s="36" t="s">
        <v>171</v>
      </c>
    </row>
    <row r="43" spans="1:105" s="32" customFormat="1" x14ac:dyDescent="0.25">
      <c r="B43" s="14"/>
      <c r="C43" s="336"/>
      <c r="D43" s="40" t="s">
        <v>8</v>
      </c>
      <c r="E43" s="41">
        <v>1</v>
      </c>
      <c r="F43" s="42">
        <v>2009</v>
      </c>
      <c r="G43" s="41">
        <v>1315</v>
      </c>
      <c r="H43" s="41">
        <v>1315</v>
      </c>
      <c r="I43" s="43">
        <v>28066490</v>
      </c>
      <c r="J43" s="43">
        <f t="shared" si="0"/>
        <v>29750479.399999999</v>
      </c>
      <c r="K43" s="180">
        <v>5673429</v>
      </c>
      <c r="L43" s="43">
        <f t="shared" si="1"/>
        <v>24077050.399999999</v>
      </c>
      <c r="M43" s="35"/>
      <c r="N43" s="36" t="s">
        <v>171</v>
      </c>
    </row>
    <row r="44" spans="1:105" s="32" customFormat="1" x14ac:dyDescent="0.25">
      <c r="B44" s="14"/>
      <c r="C44" s="336"/>
      <c r="D44" s="40" t="s">
        <v>8</v>
      </c>
      <c r="E44" s="41">
        <v>1</v>
      </c>
      <c r="F44" s="42">
        <v>2009</v>
      </c>
      <c r="G44" s="41">
        <v>1236</v>
      </c>
      <c r="H44" s="41">
        <v>1236</v>
      </c>
      <c r="I44" s="43">
        <v>28066490</v>
      </c>
      <c r="J44" s="43">
        <f t="shared" si="0"/>
        <v>29750479.399999999</v>
      </c>
      <c r="K44" s="180">
        <v>5673429</v>
      </c>
      <c r="L44" s="43">
        <f t="shared" si="1"/>
        <v>24077050.399999999</v>
      </c>
      <c r="M44" s="35"/>
      <c r="N44" s="36" t="s">
        <v>171</v>
      </c>
    </row>
    <row r="45" spans="1:105" s="32" customFormat="1" x14ac:dyDescent="0.25">
      <c r="B45" s="14"/>
      <c r="C45" s="336"/>
      <c r="D45" s="40" t="s">
        <v>8</v>
      </c>
      <c r="E45" s="41">
        <v>1</v>
      </c>
      <c r="F45" s="42">
        <v>2009</v>
      </c>
      <c r="G45" s="41">
        <v>1395</v>
      </c>
      <c r="H45" s="41">
        <v>1395</v>
      </c>
      <c r="I45" s="43">
        <v>28066490</v>
      </c>
      <c r="J45" s="43">
        <f t="shared" si="0"/>
        <v>29750479.399999999</v>
      </c>
      <c r="K45" s="180">
        <v>5673429</v>
      </c>
      <c r="L45" s="43">
        <f t="shared" si="1"/>
        <v>24077050.399999999</v>
      </c>
      <c r="M45" s="35"/>
      <c r="N45" s="36" t="s">
        <v>171</v>
      </c>
    </row>
    <row r="46" spans="1:105" s="32" customFormat="1" x14ac:dyDescent="0.25">
      <c r="B46" s="14"/>
      <c r="C46" s="336"/>
      <c r="D46" s="40" t="s">
        <v>6</v>
      </c>
      <c r="E46" s="41">
        <v>1</v>
      </c>
      <c r="F46" s="42">
        <v>2007</v>
      </c>
      <c r="G46" s="41">
        <v>1109</v>
      </c>
      <c r="H46" s="41">
        <v>1109</v>
      </c>
      <c r="I46" s="43">
        <v>13668600</v>
      </c>
      <c r="J46" s="43">
        <f t="shared" si="0"/>
        <v>14488716</v>
      </c>
      <c r="K46" s="180">
        <v>3712000</v>
      </c>
      <c r="L46" s="43">
        <f t="shared" si="1"/>
        <v>10776716</v>
      </c>
      <c r="M46" s="35"/>
      <c r="N46" s="36" t="s">
        <v>171</v>
      </c>
    </row>
    <row r="47" spans="1:105" s="32" customFormat="1" x14ac:dyDescent="0.25">
      <c r="B47" s="14"/>
      <c r="C47" s="336"/>
      <c r="D47" s="40" t="s">
        <v>6</v>
      </c>
      <c r="E47" s="41">
        <v>1</v>
      </c>
      <c r="F47" s="42">
        <v>2007</v>
      </c>
      <c r="G47" s="41">
        <v>1128</v>
      </c>
      <c r="H47" s="41">
        <v>1128</v>
      </c>
      <c r="I47" s="43">
        <v>13668600</v>
      </c>
      <c r="J47" s="43">
        <f t="shared" si="0"/>
        <v>14488716</v>
      </c>
      <c r="K47" s="180">
        <v>3712000</v>
      </c>
      <c r="L47" s="43">
        <f t="shared" si="1"/>
        <v>10776716</v>
      </c>
      <c r="M47" s="35"/>
      <c r="N47" s="36" t="s">
        <v>171</v>
      </c>
    </row>
    <row r="48" spans="1:105" s="32" customFormat="1" x14ac:dyDescent="0.25">
      <c r="B48" s="14"/>
      <c r="C48" s="336"/>
      <c r="D48" s="40" t="s">
        <v>6</v>
      </c>
      <c r="E48" s="41">
        <v>1</v>
      </c>
      <c r="F48" s="42">
        <v>2007</v>
      </c>
      <c r="G48" s="41">
        <v>1451</v>
      </c>
      <c r="H48" s="41">
        <v>1451</v>
      </c>
      <c r="I48" s="43">
        <v>13668600</v>
      </c>
      <c r="J48" s="43">
        <f t="shared" si="0"/>
        <v>14488716</v>
      </c>
      <c r="K48" s="180">
        <v>3712000</v>
      </c>
      <c r="L48" s="43">
        <f t="shared" si="1"/>
        <v>10776716</v>
      </c>
      <c r="M48" s="35"/>
      <c r="N48" s="36" t="s">
        <v>171</v>
      </c>
    </row>
    <row r="49" spans="1:105" s="32" customFormat="1" x14ac:dyDescent="0.25">
      <c r="B49" s="14"/>
      <c r="C49" s="336"/>
      <c r="D49" s="40" t="s">
        <v>206</v>
      </c>
      <c r="E49" s="41">
        <v>1</v>
      </c>
      <c r="F49" s="42">
        <v>2005</v>
      </c>
      <c r="G49" s="41">
        <v>1095</v>
      </c>
      <c r="H49" s="41">
        <v>1095</v>
      </c>
      <c r="I49" s="43">
        <v>32457000</v>
      </c>
      <c r="J49" s="43">
        <f t="shared" si="0"/>
        <v>34404420</v>
      </c>
      <c r="K49" s="180">
        <v>7600000</v>
      </c>
      <c r="L49" s="43">
        <f t="shared" si="1"/>
        <v>26804420</v>
      </c>
      <c r="M49" s="35"/>
      <c r="N49" s="36" t="s">
        <v>171</v>
      </c>
    </row>
    <row r="50" spans="1:105" s="32" customFormat="1" x14ac:dyDescent="0.25">
      <c r="B50" s="14"/>
      <c r="C50" s="336"/>
      <c r="D50" s="40" t="s">
        <v>206</v>
      </c>
      <c r="E50" s="41">
        <v>1</v>
      </c>
      <c r="F50" s="42">
        <v>2005</v>
      </c>
      <c r="G50" s="41">
        <v>1096</v>
      </c>
      <c r="H50" s="41">
        <v>1096</v>
      </c>
      <c r="I50" s="43">
        <v>32457000</v>
      </c>
      <c r="J50" s="43">
        <f t="shared" si="0"/>
        <v>34404420</v>
      </c>
      <c r="K50" s="180">
        <v>7600000</v>
      </c>
      <c r="L50" s="43">
        <f t="shared" si="1"/>
        <v>26804420</v>
      </c>
      <c r="M50" s="35"/>
      <c r="N50" s="36" t="s">
        <v>171</v>
      </c>
    </row>
    <row r="51" spans="1:105" s="32" customFormat="1" x14ac:dyDescent="0.25">
      <c r="B51" s="14"/>
      <c r="C51" s="336"/>
      <c r="D51" s="40" t="s">
        <v>223</v>
      </c>
      <c r="E51" s="41">
        <v>1</v>
      </c>
      <c r="F51" s="42">
        <v>2008</v>
      </c>
      <c r="G51" s="41">
        <v>1210</v>
      </c>
      <c r="H51" s="41">
        <v>1210</v>
      </c>
      <c r="I51" s="43">
        <v>24000000</v>
      </c>
      <c r="J51" s="43">
        <f t="shared" si="0"/>
        <v>25440000</v>
      </c>
      <c r="K51" s="180">
        <v>5400000</v>
      </c>
      <c r="L51" s="43">
        <f t="shared" si="1"/>
        <v>20040000</v>
      </c>
      <c r="M51" s="35"/>
      <c r="N51" s="36" t="s">
        <v>171</v>
      </c>
    </row>
    <row r="52" spans="1:105" s="32" customFormat="1" x14ac:dyDescent="0.25">
      <c r="B52" s="14"/>
      <c r="C52" s="337"/>
      <c r="D52" s="40" t="s">
        <v>203</v>
      </c>
      <c r="E52" s="41">
        <v>1</v>
      </c>
      <c r="F52" s="42">
        <v>2006</v>
      </c>
      <c r="G52" s="41" t="s">
        <v>152</v>
      </c>
      <c r="H52" s="41" t="s">
        <v>153</v>
      </c>
      <c r="I52" s="43">
        <v>28066490</v>
      </c>
      <c r="J52" s="43">
        <f t="shared" si="0"/>
        <v>29750479.399999999</v>
      </c>
      <c r="K52" s="180">
        <v>5673429</v>
      </c>
      <c r="L52" s="43">
        <f t="shared" si="1"/>
        <v>24077050.399999999</v>
      </c>
      <c r="M52" s="35"/>
      <c r="N52" s="36" t="s">
        <v>171</v>
      </c>
    </row>
    <row r="53" spans="1:105" s="68" customFormat="1" x14ac:dyDescent="0.25">
      <c r="A53" s="29">
        <v>169255048</v>
      </c>
      <c r="B53" s="14"/>
      <c r="C53" s="226" t="s">
        <v>17</v>
      </c>
      <c r="D53" s="227"/>
      <c r="E53" s="30">
        <f>+E54</f>
        <v>9</v>
      </c>
      <c r="F53" s="314"/>
      <c r="G53" s="315"/>
      <c r="H53" s="315"/>
      <c r="I53" s="315"/>
      <c r="J53" s="315"/>
      <c r="K53" s="316"/>
      <c r="L53" s="29">
        <f>+L54</f>
        <v>25970503.5</v>
      </c>
      <c r="M53" s="95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</row>
    <row r="54" spans="1:105" s="46" customFormat="1" x14ac:dyDescent="0.25">
      <c r="A54" s="32"/>
      <c r="B54" s="14"/>
      <c r="C54" s="224" t="s">
        <v>18</v>
      </c>
      <c r="D54" s="225"/>
      <c r="E54" s="33">
        <f>SUM(E55:E63)</f>
        <v>9</v>
      </c>
      <c r="F54" s="280"/>
      <c r="G54" s="281"/>
      <c r="H54" s="281"/>
      <c r="I54" s="281"/>
      <c r="J54" s="281"/>
      <c r="K54" s="282"/>
      <c r="L54" s="34">
        <f>SUM(L55:L63)</f>
        <v>25970503.5</v>
      </c>
      <c r="M54" s="97"/>
      <c r="N54" s="9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7"/>
      <c r="CU54" s="37"/>
      <c r="CV54" s="37"/>
      <c r="CW54" s="37"/>
      <c r="CX54" s="37"/>
      <c r="CY54" s="37"/>
      <c r="CZ54" s="37"/>
      <c r="DA54" s="37"/>
    </row>
    <row r="55" spans="1:105" s="32" customFormat="1" x14ac:dyDescent="0.25">
      <c r="B55" s="14"/>
      <c r="C55" s="228" t="s">
        <v>53</v>
      </c>
      <c r="D55" s="47" t="s">
        <v>10</v>
      </c>
      <c r="E55" s="59">
        <v>1</v>
      </c>
      <c r="F55" s="41">
        <v>2009</v>
      </c>
      <c r="G55" s="41">
        <v>1223</v>
      </c>
      <c r="H55" s="41">
        <v>1223</v>
      </c>
      <c r="I55" s="43">
        <v>2722275</v>
      </c>
      <c r="J55" s="43">
        <f t="shared" ref="J55:J63" si="2">(I55*6%)+I55</f>
        <v>2885611.5</v>
      </c>
      <c r="K55" s="180">
        <v>0</v>
      </c>
      <c r="L55" s="43">
        <f t="shared" ref="L55:L63" si="3">(J55-K55)*E55</f>
        <v>2885611.5</v>
      </c>
      <c r="M55" s="35"/>
      <c r="N55" s="36" t="s">
        <v>171</v>
      </c>
    </row>
    <row r="56" spans="1:105" s="32" customFormat="1" ht="12.75" customHeight="1" x14ac:dyDescent="0.25">
      <c r="B56" s="14"/>
      <c r="C56" s="285" t="s">
        <v>100</v>
      </c>
      <c r="D56" s="47" t="s">
        <v>10</v>
      </c>
      <c r="E56" s="59">
        <v>1</v>
      </c>
      <c r="F56" s="60">
        <v>2009</v>
      </c>
      <c r="G56" s="41">
        <v>1226</v>
      </c>
      <c r="H56" s="60">
        <v>1226</v>
      </c>
      <c r="I56" s="43">
        <v>2722275</v>
      </c>
      <c r="J56" s="43">
        <f t="shared" si="2"/>
        <v>2885611.5</v>
      </c>
      <c r="K56" s="180">
        <v>0</v>
      </c>
      <c r="L56" s="45">
        <f t="shared" si="3"/>
        <v>2885611.5</v>
      </c>
      <c r="M56" s="35"/>
      <c r="N56" s="36" t="s">
        <v>171</v>
      </c>
      <c r="CT56" s="37"/>
      <c r="CU56" s="37"/>
      <c r="CV56" s="37"/>
      <c r="CW56" s="37"/>
      <c r="CX56" s="37"/>
      <c r="CY56" s="37"/>
      <c r="CZ56" s="37"/>
      <c r="DA56" s="37"/>
    </row>
    <row r="57" spans="1:105" s="32" customFormat="1" x14ac:dyDescent="0.25">
      <c r="B57" s="14"/>
      <c r="C57" s="286"/>
      <c r="D57" s="47" t="s">
        <v>10</v>
      </c>
      <c r="E57" s="59">
        <v>1</v>
      </c>
      <c r="F57" s="60">
        <v>2009</v>
      </c>
      <c r="G57" s="41">
        <v>1217</v>
      </c>
      <c r="H57" s="60">
        <v>1217</v>
      </c>
      <c r="I57" s="43">
        <v>2722275</v>
      </c>
      <c r="J57" s="43">
        <f t="shared" si="2"/>
        <v>2885611.5</v>
      </c>
      <c r="K57" s="180">
        <v>0</v>
      </c>
      <c r="L57" s="45">
        <f t="shared" si="3"/>
        <v>2885611.5</v>
      </c>
      <c r="M57" s="35"/>
      <c r="N57" s="36" t="s">
        <v>171</v>
      </c>
      <c r="CT57" s="37"/>
      <c r="CU57" s="37"/>
      <c r="CV57" s="37"/>
      <c r="CW57" s="37"/>
      <c r="CX57" s="37"/>
      <c r="CY57" s="37"/>
      <c r="CZ57" s="37"/>
      <c r="DA57" s="37"/>
    </row>
    <row r="58" spans="1:105" s="32" customFormat="1" x14ac:dyDescent="0.25">
      <c r="B58" s="14"/>
      <c r="C58" s="286"/>
      <c r="D58" s="47" t="s">
        <v>10</v>
      </c>
      <c r="E58" s="59">
        <v>1</v>
      </c>
      <c r="F58" s="60">
        <v>2004</v>
      </c>
      <c r="G58" s="41">
        <v>1060</v>
      </c>
      <c r="H58" s="60">
        <v>1060</v>
      </c>
      <c r="I58" s="43">
        <v>2722275</v>
      </c>
      <c r="J58" s="43">
        <f t="shared" si="2"/>
        <v>2885611.5</v>
      </c>
      <c r="K58" s="180">
        <v>0</v>
      </c>
      <c r="L58" s="45">
        <f t="shared" si="3"/>
        <v>2885611.5</v>
      </c>
      <c r="M58" s="35"/>
      <c r="N58" s="36" t="s">
        <v>171</v>
      </c>
      <c r="CT58" s="37"/>
      <c r="CU58" s="37"/>
      <c r="CV58" s="37"/>
      <c r="CW58" s="37"/>
      <c r="CX58" s="37"/>
      <c r="CY58" s="37"/>
      <c r="CZ58" s="37"/>
      <c r="DA58" s="37"/>
    </row>
    <row r="59" spans="1:105" s="32" customFormat="1" x14ac:dyDescent="0.25">
      <c r="B59" s="14"/>
      <c r="C59" s="286"/>
      <c r="D59" s="47" t="s">
        <v>10</v>
      </c>
      <c r="E59" s="59">
        <v>1</v>
      </c>
      <c r="F59" s="60">
        <v>2007</v>
      </c>
      <c r="G59" s="41">
        <v>1177</v>
      </c>
      <c r="H59" s="60">
        <v>1177</v>
      </c>
      <c r="I59" s="43">
        <v>2722275</v>
      </c>
      <c r="J59" s="43">
        <f t="shared" si="2"/>
        <v>2885611.5</v>
      </c>
      <c r="K59" s="180">
        <v>0</v>
      </c>
      <c r="L59" s="45">
        <f t="shared" si="3"/>
        <v>2885611.5</v>
      </c>
      <c r="M59" s="35"/>
      <c r="N59" s="36" t="s">
        <v>171</v>
      </c>
      <c r="CT59" s="37"/>
      <c r="CU59" s="37"/>
      <c r="CV59" s="37"/>
      <c r="CW59" s="37"/>
      <c r="CX59" s="37"/>
      <c r="CY59" s="37"/>
      <c r="CZ59" s="37"/>
      <c r="DA59" s="37"/>
    </row>
    <row r="60" spans="1:105" s="32" customFormat="1" x14ac:dyDescent="0.25">
      <c r="B60" s="14"/>
      <c r="C60" s="286"/>
      <c r="D60" s="47" t="s">
        <v>10</v>
      </c>
      <c r="E60" s="59">
        <v>1</v>
      </c>
      <c r="F60" s="60">
        <v>2007</v>
      </c>
      <c r="G60" s="41">
        <v>1180</v>
      </c>
      <c r="H60" s="60">
        <v>1180</v>
      </c>
      <c r="I60" s="43">
        <v>2722275</v>
      </c>
      <c r="J60" s="43">
        <f t="shared" si="2"/>
        <v>2885611.5</v>
      </c>
      <c r="K60" s="180">
        <v>0</v>
      </c>
      <c r="L60" s="45">
        <f t="shared" si="3"/>
        <v>2885611.5</v>
      </c>
      <c r="M60" s="35"/>
      <c r="N60" s="36" t="s">
        <v>171</v>
      </c>
      <c r="CT60" s="37"/>
      <c r="CU60" s="37"/>
      <c r="CV60" s="37"/>
      <c r="CW60" s="37"/>
      <c r="CX60" s="37"/>
      <c r="CY60" s="37"/>
      <c r="CZ60" s="37"/>
      <c r="DA60" s="37"/>
    </row>
    <row r="61" spans="1:105" s="32" customFormat="1" x14ac:dyDescent="0.25">
      <c r="B61" s="14"/>
      <c r="C61" s="286"/>
      <c r="D61" s="47" t="s">
        <v>10</v>
      </c>
      <c r="E61" s="59">
        <v>1</v>
      </c>
      <c r="F61" s="60">
        <v>2005</v>
      </c>
      <c r="G61" s="41">
        <v>1086</v>
      </c>
      <c r="H61" s="60">
        <v>1086</v>
      </c>
      <c r="I61" s="43">
        <v>2722275</v>
      </c>
      <c r="J61" s="43">
        <f t="shared" si="2"/>
        <v>2885611.5</v>
      </c>
      <c r="K61" s="180">
        <v>0</v>
      </c>
      <c r="L61" s="45">
        <f t="shared" si="3"/>
        <v>2885611.5</v>
      </c>
      <c r="M61" s="35"/>
      <c r="N61" s="36" t="s">
        <v>171</v>
      </c>
      <c r="CT61" s="37"/>
      <c r="CU61" s="37"/>
      <c r="CV61" s="37"/>
      <c r="CW61" s="37"/>
      <c r="CX61" s="37"/>
      <c r="CY61" s="37"/>
      <c r="CZ61" s="37"/>
      <c r="DA61" s="37"/>
    </row>
    <row r="62" spans="1:105" s="32" customFormat="1" x14ac:dyDescent="0.25">
      <c r="B62" s="14"/>
      <c r="C62" s="286"/>
      <c r="D62" s="47" t="s">
        <v>10</v>
      </c>
      <c r="E62" s="59">
        <v>1</v>
      </c>
      <c r="F62" s="60">
        <v>2006</v>
      </c>
      <c r="G62" s="41">
        <v>1101</v>
      </c>
      <c r="H62" s="60">
        <v>1101</v>
      </c>
      <c r="I62" s="43">
        <v>2722275</v>
      </c>
      <c r="J62" s="43">
        <f t="shared" si="2"/>
        <v>2885611.5</v>
      </c>
      <c r="K62" s="180">
        <v>0</v>
      </c>
      <c r="L62" s="45">
        <f t="shared" si="3"/>
        <v>2885611.5</v>
      </c>
      <c r="M62" s="35"/>
      <c r="N62" s="36" t="s">
        <v>171</v>
      </c>
      <c r="CT62" s="37"/>
      <c r="CU62" s="37"/>
      <c r="CV62" s="37"/>
      <c r="CW62" s="37"/>
      <c r="CX62" s="37"/>
      <c r="CY62" s="37"/>
      <c r="CZ62" s="37"/>
      <c r="DA62" s="37"/>
    </row>
    <row r="63" spans="1:105" s="32" customFormat="1" x14ac:dyDescent="0.25">
      <c r="B63" s="14"/>
      <c r="C63" s="287"/>
      <c r="D63" s="47" t="s">
        <v>10</v>
      </c>
      <c r="E63" s="59">
        <v>1</v>
      </c>
      <c r="F63" s="60">
        <v>2007</v>
      </c>
      <c r="G63" s="41">
        <v>1182</v>
      </c>
      <c r="H63" s="60">
        <v>1182</v>
      </c>
      <c r="I63" s="43">
        <v>2722275</v>
      </c>
      <c r="J63" s="43">
        <f t="shared" si="2"/>
        <v>2885611.5</v>
      </c>
      <c r="K63" s="180">
        <v>0</v>
      </c>
      <c r="L63" s="45">
        <f t="shared" si="3"/>
        <v>2885611.5</v>
      </c>
      <c r="M63" s="35"/>
      <c r="N63" s="36" t="s">
        <v>171</v>
      </c>
      <c r="CT63" s="37"/>
      <c r="CU63" s="37"/>
      <c r="CV63" s="37"/>
      <c r="CW63" s="37"/>
      <c r="CX63" s="37"/>
      <c r="CY63" s="37"/>
      <c r="CZ63" s="37"/>
      <c r="DA63" s="37"/>
    </row>
    <row r="64" spans="1:105" s="73" customFormat="1" ht="26.4" x14ac:dyDescent="0.25">
      <c r="A64" s="71">
        <v>2488129813</v>
      </c>
      <c r="B64" s="14"/>
      <c r="C64" s="226" t="s">
        <v>136</v>
      </c>
      <c r="D64" s="227"/>
      <c r="E64" s="30">
        <f>+E65+E75</f>
        <v>33</v>
      </c>
      <c r="F64" s="288"/>
      <c r="G64" s="289"/>
      <c r="H64" s="289"/>
      <c r="I64" s="289"/>
      <c r="J64" s="289"/>
      <c r="K64" s="290"/>
      <c r="L64" s="71">
        <f>+L65+L75</f>
        <v>412880883.09719998</v>
      </c>
      <c r="M64" s="95"/>
      <c r="N64" s="66"/>
      <c r="O64" s="22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</row>
    <row r="65" spans="1:105" s="46" customFormat="1" x14ac:dyDescent="0.25">
      <c r="A65" s="32"/>
      <c r="B65" s="14"/>
      <c r="C65" s="224" t="s">
        <v>137</v>
      </c>
      <c r="D65" s="225"/>
      <c r="E65" s="74">
        <f>SUM(E66:E74)</f>
        <v>9</v>
      </c>
      <c r="F65" s="291"/>
      <c r="G65" s="292"/>
      <c r="H65" s="292"/>
      <c r="I65" s="292"/>
      <c r="J65" s="292"/>
      <c r="K65" s="293"/>
      <c r="L65" s="75">
        <f>SUM(L66:L74)</f>
        <v>57780411</v>
      </c>
      <c r="M65" s="97"/>
      <c r="N65" s="98"/>
      <c r="O65" s="219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7"/>
      <c r="CU65" s="37"/>
      <c r="CV65" s="37"/>
      <c r="CW65" s="37"/>
      <c r="CX65" s="37"/>
      <c r="CY65" s="37"/>
      <c r="CZ65" s="37"/>
      <c r="DA65" s="37"/>
    </row>
    <row r="66" spans="1:105" s="32" customFormat="1" ht="26.4" x14ac:dyDescent="0.25">
      <c r="B66" s="14"/>
      <c r="C66" s="228" t="s">
        <v>78</v>
      </c>
      <c r="D66" s="211" t="s">
        <v>10</v>
      </c>
      <c r="E66" s="60">
        <v>1</v>
      </c>
      <c r="F66" s="41">
        <v>2009</v>
      </c>
      <c r="G66" s="60">
        <v>505</v>
      </c>
      <c r="H66" s="43" t="s">
        <v>156</v>
      </c>
      <c r="I66" s="43">
        <v>2722275</v>
      </c>
      <c r="J66" s="180">
        <f t="shared" ref="J66:J74" si="4">(I66*6%)+I66</f>
        <v>2885611.5</v>
      </c>
      <c r="K66" s="45">
        <v>0</v>
      </c>
      <c r="L66" s="45">
        <f>+J66-0.5</f>
        <v>2885611</v>
      </c>
      <c r="M66" s="35"/>
      <c r="N66" s="41" t="s">
        <v>171</v>
      </c>
      <c r="CT66" s="37"/>
      <c r="CU66" s="37"/>
      <c r="CV66" s="37"/>
      <c r="CW66" s="37"/>
      <c r="CX66" s="37"/>
      <c r="CY66" s="37"/>
      <c r="CZ66" s="37"/>
      <c r="DA66" s="37"/>
    </row>
    <row r="67" spans="1:105" s="32" customFormat="1" ht="26.4" x14ac:dyDescent="0.25">
      <c r="B67" s="14"/>
      <c r="C67" s="230" t="s">
        <v>24</v>
      </c>
      <c r="D67" s="211" t="s">
        <v>10</v>
      </c>
      <c r="E67" s="60">
        <v>1</v>
      </c>
      <c r="F67" s="41">
        <v>2009</v>
      </c>
      <c r="G67" s="60">
        <v>507</v>
      </c>
      <c r="H67" s="43" t="s">
        <v>157</v>
      </c>
      <c r="I67" s="43">
        <v>2722275</v>
      </c>
      <c r="J67" s="180">
        <f t="shared" si="4"/>
        <v>2885611.5</v>
      </c>
      <c r="K67" s="45">
        <v>0</v>
      </c>
      <c r="L67" s="45">
        <f>+J67-0.5</f>
        <v>2885611</v>
      </c>
      <c r="M67" s="35"/>
      <c r="N67" s="36" t="s">
        <v>171</v>
      </c>
      <c r="CT67" s="37"/>
      <c r="CU67" s="37"/>
      <c r="CV67" s="37"/>
      <c r="CW67" s="37"/>
      <c r="CX67" s="37"/>
      <c r="CY67" s="37"/>
      <c r="CZ67" s="37"/>
      <c r="DA67" s="37"/>
    </row>
    <row r="68" spans="1:105" s="32" customFormat="1" x14ac:dyDescent="0.25">
      <c r="B68" s="14"/>
      <c r="C68" s="228" t="s">
        <v>58</v>
      </c>
      <c r="D68" s="211" t="s">
        <v>7</v>
      </c>
      <c r="E68" s="60">
        <v>1</v>
      </c>
      <c r="F68" s="41">
        <v>2001</v>
      </c>
      <c r="G68" s="60">
        <v>28</v>
      </c>
      <c r="H68" s="43" t="s">
        <v>79</v>
      </c>
      <c r="I68" s="43">
        <v>32457000</v>
      </c>
      <c r="J68" s="180">
        <f t="shared" si="4"/>
        <v>34404420</v>
      </c>
      <c r="K68" s="45">
        <v>7600000</v>
      </c>
      <c r="L68" s="45">
        <f>(J68-K68)*E68-1</f>
        <v>26804419</v>
      </c>
      <c r="M68" s="35"/>
      <c r="N68" s="36" t="s">
        <v>171</v>
      </c>
      <c r="CT68" s="37"/>
      <c r="CU68" s="37"/>
      <c r="CV68" s="37"/>
      <c r="CW68" s="37"/>
      <c r="CX68" s="37"/>
      <c r="CY68" s="37"/>
      <c r="CZ68" s="37"/>
      <c r="DA68" s="37"/>
    </row>
    <row r="69" spans="1:105" s="32" customFormat="1" ht="26.4" x14ac:dyDescent="0.25">
      <c r="B69" s="14"/>
      <c r="C69" s="285" t="s">
        <v>27</v>
      </c>
      <c r="D69" s="211" t="s">
        <v>10</v>
      </c>
      <c r="E69" s="60">
        <v>1</v>
      </c>
      <c r="F69" s="41">
        <v>2009</v>
      </c>
      <c r="G69" s="60">
        <v>509</v>
      </c>
      <c r="H69" s="43" t="s">
        <v>158</v>
      </c>
      <c r="I69" s="43">
        <v>2722275</v>
      </c>
      <c r="J69" s="180">
        <f t="shared" si="4"/>
        <v>2885611.5</v>
      </c>
      <c r="K69" s="45">
        <v>0</v>
      </c>
      <c r="L69" s="45">
        <f>+J69-0.5</f>
        <v>2885611</v>
      </c>
      <c r="M69" s="35"/>
      <c r="N69" s="36" t="s">
        <v>171</v>
      </c>
      <c r="CT69" s="37"/>
      <c r="CU69" s="37"/>
      <c r="CV69" s="37"/>
      <c r="CW69" s="37"/>
      <c r="CX69" s="37"/>
      <c r="CY69" s="37"/>
      <c r="CZ69" s="37"/>
      <c r="DA69" s="37"/>
    </row>
    <row r="70" spans="1:105" s="32" customFormat="1" x14ac:dyDescent="0.25">
      <c r="B70" s="14"/>
      <c r="C70" s="287"/>
      <c r="D70" s="211" t="s">
        <v>10</v>
      </c>
      <c r="E70" s="60">
        <v>1</v>
      </c>
      <c r="F70" s="41">
        <v>2009</v>
      </c>
      <c r="G70" s="60">
        <v>1274</v>
      </c>
      <c r="H70" s="43" t="s">
        <v>159</v>
      </c>
      <c r="I70" s="43">
        <v>2722275</v>
      </c>
      <c r="J70" s="180">
        <f t="shared" si="4"/>
        <v>2885611.5</v>
      </c>
      <c r="K70" s="45">
        <v>0</v>
      </c>
      <c r="L70" s="45">
        <f>+J70-0.5</f>
        <v>2885611</v>
      </c>
      <c r="M70" s="35"/>
      <c r="N70" s="36" t="s">
        <v>171</v>
      </c>
      <c r="CT70" s="37"/>
      <c r="CU70" s="37"/>
      <c r="CV70" s="37"/>
      <c r="CW70" s="37"/>
      <c r="CX70" s="37"/>
      <c r="CY70" s="37"/>
      <c r="CZ70" s="37"/>
      <c r="DA70" s="37"/>
    </row>
    <row r="71" spans="1:105" s="32" customFormat="1" ht="26.4" x14ac:dyDescent="0.25">
      <c r="B71" s="14"/>
      <c r="C71" s="175" t="s">
        <v>20</v>
      </c>
      <c r="D71" s="211" t="s">
        <v>10</v>
      </c>
      <c r="E71" s="60">
        <v>1</v>
      </c>
      <c r="F71" s="41">
        <v>2009</v>
      </c>
      <c r="G71" s="60">
        <v>512</v>
      </c>
      <c r="H71" s="43" t="s">
        <v>160</v>
      </c>
      <c r="I71" s="43">
        <v>2722275</v>
      </c>
      <c r="J71" s="180">
        <f t="shared" si="4"/>
        <v>2885611.5</v>
      </c>
      <c r="K71" s="45">
        <v>0</v>
      </c>
      <c r="L71" s="45">
        <f>+J71-0.5</f>
        <v>2885611</v>
      </c>
      <c r="M71" s="35"/>
      <c r="N71" s="36" t="s">
        <v>171</v>
      </c>
      <c r="CT71" s="37"/>
      <c r="CU71" s="37"/>
      <c r="CV71" s="37"/>
      <c r="CW71" s="37"/>
      <c r="CX71" s="37"/>
      <c r="CY71" s="37"/>
      <c r="CZ71" s="37"/>
      <c r="DA71" s="37"/>
    </row>
    <row r="72" spans="1:105" s="32" customFormat="1" x14ac:dyDescent="0.25">
      <c r="B72" s="14"/>
      <c r="C72" s="175" t="s">
        <v>80</v>
      </c>
      <c r="D72" s="211" t="s">
        <v>6</v>
      </c>
      <c r="E72" s="60">
        <v>1</v>
      </c>
      <c r="F72" s="41">
        <v>2009</v>
      </c>
      <c r="G72" s="60">
        <v>372</v>
      </c>
      <c r="H72" s="43">
        <v>772585</v>
      </c>
      <c r="I72" s="43">
        <v>13668600</v>
      </c>
      <c r="J72" s="180">
        <f t="shared" si="4"/>
        <v>14488716</v>
      </c>
      <c r="K72" s="45">
        <v>3712000</v>
      </c>
      <c r="L72" s="45">
        <f>(J72-K72)*E72-1</f>
        <v>10776715</v>
      </c>
      <c r="M72" s="35"/>
      <c r="N72" s="36" t="s">
        <v>171</v>
      </c>
      <c r="CT72" s="37"/>
      <c r="CU72" s="37"/>
      <c r="CV72" s="37"/>
      <c r="CW72" s="37"/>
      <c r="CX72" s="37"/>
      <c r="CY72" s="37"/>
      <c r="CZ72" s="37"/>
      <c r="DA72" s="37"/>
    </row>
    <row r="73" spans="1:105" s="32" customFormat="1" ht="26.4" x14ac:dyDescent="0.25">
      <c r="B73" s="14"/>
      <c r="C73" s="175" t="s">
        <v>25</v>
      </c>
      <c r="D73" s="211" t="s">
        <v>10</v>
      </c>
      <c r="E73" s="60">
        <v>1</v>
      </c>
      <c r="F73" s="41">
        <v>2009</v>
      </c>
      <c r="G73" s="60">
        <v>508</v>
      </c>
      <c r="H73" s="43" t="s">
        <v>161</v>
      </c>
      <c r="I73" s="43">
        <v>2722275</v>
      </c>
      <c r="J73" s="180">
        <f t="shared" si="4"/>
        <v>2885611.5</v>
      </c>
      <c r="K73" s="45">
        <v>0</v>
      </c>
      <c r="L73" s="45">
        <f>+J73-0.5</f>
        <v>2885611</v>
      </c>
      <c r="M73" s="35"/>
      <c r="N73" s="36" t="s">
        <v>171</v>
      </c>
      <c r="CT73" s="37"/>
      <c r="CU73" s="37"/>
      <c r="CV73" s="37"/>
      <c r="CW73" s="37"/>
      <c r="CX73" s="37"/>
      <c r="CY73" s="37"/>
      <c r="CZ73" s="37"/>
      <c r="DA73" s="37"/>
    </row>
    <row r="74" spans="1:105" s="32" customFormat="1" ht="26.4" x14ac:dyDescent="0.25">
      <c r="B74" s="14"/>
      <c r="C74" s="176"/>
      <c r="D74" s="211" t="s">
        <v>10</v>
      </c>
      <c r="E74" s="60">
        <v>1</v>
      </c>
      <c r="F74" s="41">
        <v>2009</v>
      </c>
      <c r="G74" s="60">
        <v>513</v>
      </c>
      <c r="H74" s="43" t="s">
        <v>162</v>
      </c>
      <c r="I74" s="43">
        <v>2722275</v>
      </c>
      <c r="J74" s="180">
        <f t="shared" si="4"/>
        <v>2885611.5</v>
      </c>
      <c r="K74" s="45">
        <v>0</v>
      </c>
      <c r="L74" s="45">
        <f>+J74-0.5</f>
        <v>2885611</v>
      </c>
      <c r="M74" s="35"/>
      <c r="N74" s="36" t="s">
        <v>171</v>
      </c>
      <c r="CT74" s="37"/>
      <c r="CU74" s="37"/>
      <c r="CV74" s="37"/>
      <c r="CW74" s="37"/>
      <c r="CX74" s="37"/>
      <c r="CY74" s="37"/>
      <c r="CZ74" s="37"/>
      <c r="DA74" s="37"/>
    </row>
    <row r="75" spans="1:105" s="32" customFormat="1" x14ac:dyDescent="0.25">
      <c r="B75" s="14"/>
      <c r="C75" s="224" t="s">
        <v>97</v>
      </c>
      <c r="D75" s="225"/>
      <c r="E75" s="74">
        <f>SUM(E76:E99)</f>
        <v>24</v>
      </c>
      <c r="F75" s="280"/>
      <c r="G75" s="281"/>
      <c r="H75" s="281"/>
      <c r="I75" s="281"/>
      <c r="J75" s="281"/>
      <c r="K75" s="282"/>
      <c r="L75" s="75">
        <f>SUM(L76:L99)</f>
        <v>355100472.09719998</v>
      </c>
      <c r="M75" s="231"/>
      <c r="N75" s="231"/>
      <c r="CT75" s="37"/>
      <c r="CU75" s="37"/>
      <c r="CV75" s="37"/>
      <c r="CW75" s="37"/>
      <c r="CX75" s="37"/>
      <c r="CY75" s="37"/>
      <c r="CZ75" s="37"/>
      <c r="DA75" s="37"/>
    </row>
    <row r="76" spans="1:105" s="32" customFormat="1" x14ac:dyDescent="0.25">
      <c r="B76" s="14"/>
      <c r="C76" s="193" t="s">
        <v>60</v>
      </c>
      <c r="D76" s="194" t="s">
        <v>6</v>
      </c>
      <c r="E76" s="195">
        <v>1</v>
      </c>
      <c r="F76" s="196">
        <v>2009</v>
      </c>
      <c r="G76" s="197">
        <v>93</v>
      </c>
      <c r="H76" s="197" t="s">
        <v>87</v>
      </c>
      <c r="I76" s="198">
        <v>13668600</v>
      </c>
      <c r="J76" s="198">
        <f t="shared" ref="J76:J99" si="5">(I76*6%)+I76</f>
        <v>14488716</v>
      </c>
      <c r="K76" s="199">
        <v>3712000</v>
      </c>
      <c r="L76" s="200">
        <f t="shared" ref="L76:L99" si="6">(J76-K76)*E76</f>
        <v>10776716</v>
      </c>
      <c r="M76" s="201"/>
      <c r="N76" s="202" t="s">
        <v>171</v>
      </c>
      <c r="CT76" s="37"/>
      <c r="CU76" s="37"/>
      <c r="CV76" s="37"/>
      <c r="CW76" s="37"/>
      <c r="CX76" s="37"/>
      <c r="CY76" s="37"/>
      <c r="CZ76" s="37"/>
      <c r="DA76" s="37"/>
    </row>
    <row r="77" spans="1:105" s="190" customFormat="1" x14ac:dyDescent="0.25">
      <c r="B77" s="14"/>
      <c r="C77" s="193" t="s">
        <v>60</v>
      </c>
      <c r="D77" s="194" t="s">
        <v>6</v>
      </c>
      <c r="E77" s="195">
        <v>1</v>
      </c>
      <c r="F77" s="196">
        <v>2009</v>
      </c>
      <c r="G77" s="197">
        <v>687</v>
      </c>
      <c r="H77" s="197" t="s">
        <v>88</v>
      </c>
      <c r="I77" s="198">
        <v>13668600</v>
      </c>
      <c r="J77" s="198">
        <f t="shared" si="5"/>
        <v>14488716</v>
      </c>
      <c r="K77" s="199">
        <v>3712000</v>
      </c>
      <c r="L77" s="200">
        <f t="shared" si="6"/>
        <v>10776716</v>
      </c>
      <c r="M77" s="201"/>
      <c r="N77" s="202" t="s">
        <v>171</v>
      </c>
      <c r="CT77" s="191"/>
      <c r="CU77" s="191"/>
      <c r="CV77" s="191"/>
      <c r="CW77" s="191"/>
      <c r="CX77" s="191"/>
      <c r="CY77" s="191"/>
      <c r="CZ77" s="191"/>
      <c r="DA77" s="191"/>
    </row>
    <row r="78" spans="1:105" s="32" customFormat="1" x14ac:dyDescent="0.25">
      <c r="B78" s="14"/>
      <c r="C78" s="193" t="s">
        <v>66</v>
      </c>
      <c r="D78" s="194" t="s">
        <v>6</v>
      </c>
      <c r="E78" s="195">
        <v>1</v>
      </c>
      <c r="F78" s="196">
        <v>2009</v>
      </c>
      <c r="G78" s="197">
        <v>365</v>
      </c>
      <c r="H78" s="196">
        <v>773501</v>
      </c>
      <c r="I78" s="198">
        <v>13668600</v>
      </c>
      <c r="J78" s="198">
        <f t="shared" si="5"/>
        <v>14488716</v>
      </c>
      <c r="K78" s="199">
        <v>3712000</v>
      </c>
      <c r="L78" s="200">
        <f t="shared" si="6"/>
        <v>10776716</v>
      </c>
      <c r="M78" s="201"/>
      <c r="N78" s="202" t="s">
        <v>171</v>
      </c>
      <c r="CT78" s="37"/>
      <c r="CU78" s="37"/>
      <c r="CV78" s="37"/>
      <c r="CW78" s="37"/>
      <c r="CX78" s="37"/>
      <c r="CY78" s="37"/>
      <c r="CZ78" s="37"/>
      <c r="DA78" s="37"/>
    </row>
    <row r="79" spans="1:105" s="190" customFormat="1" ht="26.4" x14ac:dyDescent="0.25">
      <c r="B79" s="14"/>
      <c r="C79" s="193" t="s">
        <v>62</v>
      </c>
      <c r="D79" s="203" t="s">
        <v>146</v>
      </c>
      <c r="E79" s="195">
        <v>1</v>
      </c>
      <c r="F79" s="196">
        <v>2009</v>
      </c>
      <c r="G79" s="197">
        <v>530</v>
      </c>
      <c r="H79" s="196" t="s">
        <v>89</v>
      </c>
      <c r="I79" s="198">
        <v>12408423.619999999</v>
      </c>
      <c r="J79" s="198">
        <f t="shared" si="5"/>
        <v>13152929.037199998</v>
      </c>
      <c r="K79" s="199">
        <v>5720000</v>
      </c>
      <c r="L79" s="200">
        <f t="shared" si="6"/>
        <v>7432929.0371999983</v>
      </c>
      <c r="M79" s="201"/>
      <c r="N79" s="202" t="s">
        <v>171</v>
      </c>
      <c r="CT79" s="191"/>
      <c r="CU79" s="191"/>
      <c r="CV79" s="191"/>
      <c r="CW79" s="191"/>
      <c r="CX79" s="191"/>
      <c r="CY79" s="191"/>
      <c r="CZ79" s="191"/>
      <c r="DA79" s="191"/>
    </row>
    <row r="80" spans="1:105" s="190" customFormat="1" x14ac:dyDescent="0.25">
      <c r="B80" s="14"/>
      <c r="C80" s="193" t="s">
        <v>62</v>
      </c>
      <c r="D80" s="194" t="s">
        <v>6</v>
      </c>
      <c r="E80" s="195">
        <v>1</v>
      </c>
      <c r="F80" s="196">
        <v>2009</v>
      </c>
      <c r="G80" s="197">
        <v>583</v>
      </c>
      <c r="H80" s="196">
        <v>796066</v>
      </c>
      <c r="I80" s="198">
        <v>13668600</v>
      </c>
      <c r="J80" s="198">
        <f t="shared" si="5"/>
        <v>14488716</v>
      </c>
      <c r="K80" s="199">
        <v>3712000</v>
      </c>
      <c r="L80" s="200">
        <f t="shared" si="6"/>
        <v>10776716</v>
      </c>
      <c r="M80" s="201"/>
      <c r="N80" s="202" t="s">
        <v>171</v>
      </c>
      <c r="CT80" s="191"/>
      <c r="CU80" s="191"/>
      <c r="CV80" s="191"/>
      <c r="CW80" s="191"/>
      <c r="CX80" s="191"/>
      <c r="CY80" s="191"/>
      <c r="CZ80" s="191"/>
      <c r="DA80" s="191"/>
    </row>
    <row r="81" spans="1:105" s="190" customFormat="1" x14ac:dyDescent="0.25">
      <c r="B81" s="14"/>
      <c r="C81" s="193" t="s">
        <v>62</v>
      </c>
      <c r="D81" s="194" t="s">
        <v>6</v>
      </c>
      <c r="E81" s="195">
        <v>1</v>
      </c>
      <c r="F81" s="196">
        <v>2012</v>
      </c>
      <c r="G81" s="197">
        <v>683</v>
      </c>
      <c r="H81" s="196" t="s">
        <v>90</v>
      </c>
      <c r="I81" s="198">
        <v>13668600</v>
      </c>
      <c r="J81" s="198">
        <f t="shared" si="5"/>
        <v>14488716</v>
      </c>
      <c r="K81" s="199">
        <v>3712000</v>
      </c>
      <c r="L81" s="200">
        <f t="shared" si="6"/>
        <v>10776716</v>
      </c>
      <c r="M81" s="201"/>
      <c r="N81" s="202" t="s">
        <v>171</v>
      </c>
      <c r="CT81" s="191"/>
      <c r="CU81" s="191"/>
      <c r="CV81" s="191"/>
      <c r="CW81" s="191"/>
      <c r="CX81" s="191"/>
      <c r="CY81" s="191"/>
      <c r="CZ81" s="191"/>
      <c r="DA81" s="191"/>
    </row>
    <row r="82" spans="1:105" s="190" customFormat="1" x14ac:dyDescent="0.25">
      <c r="B82" s="14"/>
      <c r="C82" s="193" t="s">
        <v>62</v>
      </c>
      <c r="D82" s="194" t="s">
        <v>6</v>
      </c>
      <c r="E82" s="195">
        <v>1</v>
      </c>
      <c r="F82" s="196">
        <v>2012</v>
      </c>
      <c r="G82" s="197">
        <v>684</v>
      </c>
      <c r="H82" s="196" t="s">
        <v>91</v>
      </c>
      <c r="I82" s="198">
        <v>13668600</v>
      </c>
      <c r="J82" s="198">
        <f t="shared" si="5"/>
        <v>14488716</v>
      </c>
      <c r="K82" s="199">
        <v>3712000</v>
      </c>
      <c r="L82" s="200">
        <f t="shared" si="6"/>
        <v>10776716</v>
      </c>
      <c r="M82" s="201"/>
      <c r="N82" s="202" t="s">
        <v>171</v>
      </c>
      <c r="CT82" s="191"/>
      <c r="CU82" s="191"/>
      <c r="CV82" s="191"/>
      <c r="CW82" s="191"/>
      <c r="CX82" s="191"/>
      <c r="CY82" s="191"/>
      <c r="CZ82" s="191"/>
      <c r="DA82" s="191"/>
    </row>
    <row r="83" spans="1:105" s="32" customFormat="1" ht="26.4" x14ac:dyDescent="0.25">
      <c r="B83" s="14"/>
      <c r="C83" s="193" t="s">
        <v>28</v>
      </c>
      <c r="D83" s="194" t="s">
        <v>10</v>
      </c>
      <c r="E83" s="195">
        <v>1</v>
      </c>
      <c r="F83" s="196">
        <v>2011</v>
      </c>
      <c r="G83" s="197">
        <v>617</v>
      </c>
      <c r="H83" s="196" t="s">
        <v>155</v>
      </c>
      <c r="I83" s="198">
        <v>2722275</v>
      </c>
      <c r="J83" s="198">
        <f t="shared" si="5"/>
        <v>2885611.5</v>
      </c>
      <c r="K83" s="199">
        <v>0</v>
      </c>
      <c r="L83" s="200">
        <f t="shared" si="6"/>
        <v>2885611.5</v>
      </c>
      <c r="M83" s="204"/>
      <c r="N83" s="197" t="s">
        <v>171</v>
      </c>
      <c r="CT83" s="37"/>
      <c r="CU83" s="37"/>
      <c r="CV83" s="37"/>
      <c r="CW83" s="37"/>
      <c r="CX83" s="37"/>
      <c r="CY83" s="37"/>
      <c r="CZ83" s="37"/>
      <c r="DA83" s="37"/>
    </row>
    <row r="84" spans="1:105" s="192" customFormat="1" ht="26.4" x14ac:dyDescent="0.25">
      <c r="A84" s="190"/>
      <c r="B84" s="14"/>
      <c r="C84" s="193" t="s">
        <v>28</v>
      </c>
      <c r="D84" s="194" t="s">
        <v>92</v>
      </c>
      <c r="E84" s="195">
        <v>1</v>
      </c>
      <c r="F84" s="196">
        <v>2012</v>
      </c>
      <c r="G84" s="197">
        <v>603</v>
      </c>
      <c r="H84" s="196" t="s">
        <v>93</v>
      </c>
      <c r="I84" s="198">
        <v>53532625</v>
      </c>
      <c r="J84" s="198">
        <f t="shared" si="5"/>
        <v>56744582.5</v>
      </c>
      <c r="K84" s="199">
        <v>5673429</v>
      </c>
      <c r="L84" s="200">
        <f t="shared" si="6"/>
        <v>51071153.5</v>
      </c>
      <c r="M84" s="201"/>
      <c r="N84" s="202" t="s">
        <v>171</v>
      </c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</row>
    <row r="85" spans="1:105" s="190" customFormat="1" ht="26.4" x14ac:dyDescent="0.25">
      <c r="B85" s="14"/>
      <c r="C85" s="193" t="s">
        <v>64</v>
      </c>
      <c r="D85" s="203" t="s">
        <v>92</v>
      </c>
      <c r="E85" s="195">
        <v>1</v>
      </c>
      <c r="F85" s="196">
        <v>2012</v>
      </c>
      <c r="G85" s="197">
        <v>604</v>
      </c>
      <c r="H85" s="196" t="s">
        <v>94</v>
      </c>
      <c r="I85" s="198">
        <v>53532625</v>
      </c>
      <c r="J85" s="198">
        <f t="shared" si="5"/>
        <v>56744582.5</v>
      </c>
      <c r="K85" s="199">
        <v>5673429</v>
      </c>
      <c r="L85" s="200">
        <f t="shared" si="6"/>
        <v>51071153.5</v>
      </c>
      <c r="M85" s="201"/>
      <c r="N85" s="202" t="s">
        <v>171</v>
      </c>
      <c r="CT85" s="191"/>
      <c r="CU85" s="191"/>
      <c r="CV85" s="191"/>
      <c r="CW85" s="191"/>
      <c r="CX85" s="191"/>
      <c r="CY85" s="191"/>
      <c r="CZ85" s="191"/>
      <c r="DA85" s="191"/>
    </row>
    <row r="86" spans="1:105" s="190" customFormat="1" ht="26.4" x14ac:dyDescent="0.25">
      <c r="B86" s="14"/>
      <c r="C86" s="193" t="s">
        <v>64</v>
      </c>
      <c r="D86" s="203" t="s">
        <v>92</v>
      </c>
      <c r="E86" s="195">
        <v>1</v>
      </c>
      <c r="F86" s="196">
        <v>2012</v>
      </c>
      <c r="G86" s="197">
        <v>605</v>
      </c>
      <c r="H86" s="196" t="s">
        <v>95</v>
      </c>
      <c r="I86" s="198">
        <v>53532625</v>
      </c>
      <c r="J86" s="198">
        <f t="shared" si="5"/>
        <v>56744582.5</v>
      </c>
      <c r="K86" s="199">
        <v>5673429</v>
      </c>
      <c r="L86" s="200">
        <f t="shared" si="6"/>
        <v>51071153.5</v>
      </c>
      <c r="M86" s="201"/>
      <c r="N86" s="202" t="s">
        <v>171</v>
      </c>
      <c r="CT86" s="191"/>
      <c r="CU86" s="191"/>
      <c r="CV86" s="191"/>
      <c r="CW86" s="191"/>
      <c r="CX86" s="191"/>
      <c r="CY86" s="191"/>
      <c r="CZ86" s="191"/>
      <c r="DA86" s="191"/>
    </row>
    <row r="87" spans="1:105" s="32" customFormat="1" x14ac:dyDescent="0.25">
      <c r="B87" s="14"/>
      <c r="C87" s="193" t="s">
        <v>39</v>
      </c>
      <c r="D87" s="194" t="s">
        <v>6</v>
      </c>
      <c r="E87" s="195">
        <v>1</v>
      </c>
      <c r="F87" s="196">
        <v>2009</v>
      </c>
      <c r="G87" s="197">
        <v>563</v>
      </c>
      <c r="H87" s="196">
        <v>501478</v>
      </c>
      <c r="I87" s="198">
        <v>13668600</v>
      </c>
      <c r="J87" s="198">
        <f t="shared" si="5"/>
        <v>14488716</v>
      </c>
      <c r="K87" s="199">
        <v>3712000</v>
      </c>
      <c r="L87" s="200">
        <f t="shared" si="6"/>
        <v>10776716</v>
      </c>
      <c r="M87" s="201"/>
      <c r="N87" s="202" t="s">
        <v>171</v>
      </c>
      <c r="CT87" s="37"/>
      <c r="CU87" s="37"/>
      <c r="CV87" s="37"/>
      <c r="CW87" s="37"/>
      <c r="CX87" s="37"/>
      <c r="CY87" s="37"/>
      <c r="CZ87" s="37"/>
      <c r="DA87" s="37"/>
    </row>
    <row r="88" spans="1:105" s="32" customFormat="1" x14ac:dyDescent="0.25">
      <c r="B88" s="14"/>
      <c r="C88" s="193" t="s">
        <v>41</v>
      </c>
      <c r="D88" s="205" t="s">
        <v>6</v>
      </c>
      <c r="E88" s="195">
        <v>1</v>
      </c>
      <c r="F88" s="197">
        <v>2009</v>
      </c>
      <c r="G88" s="197">
        <v>82</v>
      </c>
      <c r="H88" s="197" t="s">
        <v>81</v>
      </c>
      <c r="I88" s="198">
        <v>13668600</v>
      </c>
      <c r="J88" s="198">
        <f t="shared" si="5"/>
        <v>14488716</v>
      </c>
      <c r="K88" s="199">
        <v>3712000</v>
      </c>
      <c r="L88" s="198">
        <f t="shared" si="6"/>
        <v>10776716</v>
      </c>
      <c r="M88" s="201"/>
      <c r="N88" s="202" t="s">
        <v>171</v>
      </c>
      <c r="CT88" s="37"/>
      <c r="CU88" s="37"/>
      <c r="CV88" s="37"/>
      <c r="CW88" s="37"/>
      <c r="CX88" s="37"/>
      <c r="CY88" s="37"/>
      <c r="CZ88" s="37"/>
      <c r="DA88" s="37"/>
    </row>
    <row r="89" spans="1:105" s="190" customFormat="1" x14ac:dyDescent="0.25">
      <c r="B89" s="14"/>
      <c r="C89" s="193" t="s">
        <v>41</v>
      </c>
      <c r="D89" s="205" t="s">
        <v>6</v>
      </c>
      <c r="E89" s="195">
        <v>1</v>
      </c>
      <c r="F89" s="197">
        <v>2009</v>
      </c>
      <c r="G89" s="197">
        <v>255</v>
      </c>
      <c r="H89" s="197" t="s">
        <v>82</v>
      </c>
      <c r="I89" s="198">
        <v>13668600</v>
      </c>
      <c r="J89" s="198">
        <f t="shared" si="5"/>
        <v>14488716</v>
      </c>
      <c r="K89" s="199">
        <v>3712000</v>
      </c>
      <c r="L89" s="198">
        <f t="shared" si="6"/>
        <v>10776716</v>
      </c>
      <c r="M89" s="201"/>
      <c r="N89" s="202" t="s">
        <v>171</v>
      </c>
      <c r="CT89" s="191"/>
      <c r="CU89" s="191"/>
      <c r="CV89" s="191"/>
      <c r="CW89" s="191"/>
      <c r="CX89" s="191"/>
      <c r="CY89" s="191"/>
      <c r="CZ89" s="191"/>
      <c r="DA89" s="191"/>
    </row>
    <row r="90" spans="1:105" s="190" customFormat="1" x14ac:dyDescent="0.25">
      <c r="B90" s="14"/>
      <c r="C90" s="193" t="s">
        <v>41</v>
      </c>
      <c r="D90" s="205" t="s">
        <v>6</v>
      </c>
      <c r="E90" s="195">
        <v>1</v>
      </c>
      <c r="F90" s="197">
        <v>2009</v>
      </c>
      <c r="G90" s="197">
        <v>262</v>
      </c>
      <c r="H90" s="197" t="s">
        <v>83</v>
      </c>
      <c r="I90" s="198">
        <v>13668600</v>
      </c>
      <c r="J90" s="198">
        <f t="shared" si="5"/>
        <v>14488716</v>
      </c>
      <c r="K90" s="199">
        <v>3712000</v>
      </c>
      <c r="L90" s="198">
        <f t="shared" si="6"/>
        <v>10776716</v>
      </c>
      <c r="M90" s="201"/>
      <c r="N90" s="202" t="s">
        <v>171</v>
      </c>
      <c r="CT90" s="191"/>
      <c r="CU90" s="191"/>
      <c r="CV90" s="191"/>
      <c r="CW90" s="191"/>
      <c r="CX90" s="191"/>
      <c r="CY90" s="191"/>
      <c r="CZ90" s="191"/>
      <c r="DA90" s="191"/>
    </row>
    <row r="91" spans="1:105" s="190" customFormat="1" x14ac:dyDescent="0.25">
      <c r="B91" s="14"/>
      <c r="C91" s="193" t="s">
        <v>41</v>
      </c>
      <c r="D91" s="205" t="s">
        <v>6</v>
      </c>
      <c r="E91" s="195">
        <v>1</v>
      </c>
      <c r="F91" s="197">
        <v>2009</v>
      </c>
      <c r="G91" s="197">
        <v>147</v>
      </c>
      <c r="H91" s="197" t="s">
        <v>84</v>
      </c>
      <c r="I91" s="198">
        <v>13668600</v>
      </c>
      <c r="J91" s="198">
        <f t="shared" si="5"/>
        <v>14488716</v>
      </c>
      <c r="K91" s="199">
        <v>3712000</v>
      </c>
      <c r="L91" s="198">
        <f t="shared" si="6"/>
        <v>10776716</v>
      </c>
      <c r="M91" s="201"/>
      <c r="N91" s="202" t="s">
        <v>171</v>
      </c>
      <c r="CT91" s="191"/>
      <c r="CU91" s="191"/>
      <c r="CV91" s="191"/>
      <c r="CW91" s="191"/>
      <c r="CX91" s="191"/>
      <c r="CY91" s="191"/>
      <c r="CZ91" s="191"/>
      <c r="DA91" s="191"/>
    </row>
    <row r="92" spans="1:105" s="190" customFormat="1" x14ac:dyDescent="0.25">
      <c r="B92" s="14"/>
      <c r="C92" s="193" t="s">
        <v>41</v>
      </c>
      <c r="D92" s="205" t="s">
        <v>6</v>
      </c>
      <c r="E92" s="195">
        <v>1</v>
      </c>
      <c r="F92" s="197">
        <v>2013</v>
      </c>
      <c r="G92" s="197" t="s">
        <v>138</v>
      </c>
      <c r="H92" s="197" t="s">
        <v>139</v>
      </c>
      <c r="I92" s="198">
        <v>13668600</v>
      </c>
      <c r="J92" s="198">
        <f t="shared" si="5"/>
        <v>14488716</v>
      </c>
      <c r="K92" s="199">
        <v>0</v>
      </c>
      <c r="L92" s="198">
        <f t="shared" si="6"/>
        <v>14488716</v>
      </c>
      <c r="M92" s="201"/>
      <c r="N92" s="202" t="s">
        <v>171</v>
      </c>
      <c r="CT92" s="191"/>
      <c r="CU92" s="191"/>
      <c r="CV92" s="191"/>
      <c r="CW92" s="191"/>
      <c r="CX92" s="191"/>
      <c r="CY92" s="191"/>
      <c r="CZ92" s="191"/>
      <c r="DA92" s="191"/>
    </row>
    <row r="93" spans="1:105" s="190" customFormat="1" x14ac:dyDescent="0.25">
      <c r="B93" s="14"/>
      <c r="C93" s="193" t="s">
        <v>41</v>
      </c>
      <c r="D93" s="205" t="s">
        <v>6</v>
      </c>
      <c r="E93" s="195">
        <v>1</v>
      </c>
      <c r="F93" s="197">
        <v>2013</v>
      </c>
      <c r="G93" s="197"/>
      <c r="H93" s="197" t="s">
        <v>141</v>
      </c>
      <c r="I93" s="198">
        <v>13668600</v>
      </c>
      <c r="J93" s="198">
        <f t="shared" si="5"/>
        <v>14488716</v>
      </c>
      <c r="K93" s="199">
        <v>0</v>
      </c>
      <c r="L93" s="198">
        <f t="shared" si="6"/>
        <v>14488716</v>
      </c>
      <c r="M93" s="201"/>
      <c r="N93" s="202" t="s">
        <v>171</v>
      </c>
    </row>
    <row r="94" spans="1:105" s="32" customFormat="1" ht="26.4" x14ac:dyDescent="0.25">
      <c r="B94" s="14"/>
      <c r="C94" s="193" t="s">
        <v>35</v>
      </c>
      <c r="D94" s="194" t="s">
        <v>10</v>
      </c>
      <c r="E94" s="195">
        <v>1</v>
      </c>
      <c r="F94" s="196">
        <v>2009</v>
      </c>
      <c r="G94" s="197">
        <v>514</v>
      </c>
      <c r="H94" s="196" t="s">
        <v>166</v>
      </c>
      <c r="I94" s="198">
        <v>2722275</v>
      </c>
      <c r="J94" s="198">
        <f t="shared" si="5"/>
        <v>2885611.5</v>
      </c>
      <c r="K94" s="199">
        <v>0</v>
      </c>
      <c r="L94" s="200">
        <f t="shared" si="6"/>
        <v>2885611.5</v>
      </c>
      <c r="M94" s="201"/>
      <c r="N94" s="202" t="s">
        <v>171</v>
      </c>
      <c r="CT94" s="37"/>
      <c r="CU94" s="37"/>
      <c r="CV94" s="37"/>
      <c r="CW94" s="37"/>
      <c r="CX94" s="37"/>
      <c r="CY94" s="37"/>
      <c r="CZ94" s="37"/>
      <c r="DA94" s="37"/>
    </row>
    <row r="95" spans="1:105" s="32" customFormat="1" ht="26.4" x14ac:dyDescent="0.25">
      <c r="B95" s="14"/>
      <c r="C95" s="193" t="s">
        <v>40</v>
      </c>
      <c r="D95" s="194" t="s">
        <v>10</v>
      </c>
      <c r="E95" s="195">
        <v>1</v>
      </c>
      <c r="F95" s="196">
        <v>2009</v>
      </c>
      <c r="G95" s="197">
        <v>511</v>
      </c>
      <c r="H95" s="196" t="s">
        <v>163</v>
      </c>
      <c r="I95" s="198">
        <v>2722275</v>
      </c>
      <c r="J95" s="198">
        <f t="shared" si="5"/>
        <v>2885611.5</v>
      </c>
      <c r="K95" s="199">
        <v>0</v>
      </c>
      <c r="L95" s="200">
        <f t="shared" si="6"/>
        <v>2885611.5</v>
      </c>
      <c r="M95" s="201"/>
      <c r="N95" s="202" t="s">
        <v>171</v>
      </c>
      <c r="CT95" s="37"/>
      <c r="CU95" s="37"/>
      <c r="CV95" s="37"/>
      <c r="CW95" s="37"/>
      <c r="CX95" s="37"/>
      <c r="CY95" s="37"/>
      <c r="CZ95" s="37"/>
      <c r="DA95" s="37"/>
    </row>
    <row r="96" spans="1:105" s="32" customFormat="1" x14ac:dyDescent="0.25">
      <c r="B96" s="14"/>
      <c r="C96" s="206" t="s">
        <v>85</v>
      </c>
      <c r="D96" s="194" t="s">
        <v>6</v>
      </c>
      <c r="E96" s="195">
        <v>1</v>
      </c>
      <c r="F96" s="196">
        <v>2012</v>
      </c>
      <c r="G96" s="197">
        <v>257</v>
      </c>
      <c r="H96" s="196" t="s">
        <v>86</v>
      </c>
      <c r="I96" s="198">
        <v>13668600</v>
      </c>
      <c r="J96" s="198">
        <f t="shared" si="5"/>
        <v>14488716</v>
      </c>
      <c r="K96" s="199">
        <v>3712000</v>
      </c>
      <c r="L96" s="200">
        <f t="shared" si="6"/>
        <v>10776716</v>
      </c>
      <c r="M96" s="201"/>
      <c r="N96" s="202" t="s">
        <v>171</v>
      </c>
      <c r="CT96" s="37"/>
      <c r="CU96" s="37"/>
      <c r="CV96" s="37"/>
      <c r="CW96" s="37"/>
      <c r="CX96" s="37"/>
      <c r="CY96" s="37"/>
      <c r="CZ96" s="37"/>
      <c r="DA96" s="37"/>
    </row>
    <row r="97" spans="1:105" s="32" customFormat="1" ht="26.4" x14ac:dyDescent="0.25">
      <c r="B97" s="14"/>
      <c r="C97" s="206" t="s">
        <v>233</v>
      </c>
      <c r="D97" s="205" t="s">
        <v>10</v>
      </c>
      <c r="E97" s="195">
        <v>1</v>
      </c>
      <c r="F97" s="196">
        <v>2009</v>
      </c>
      <c r="G97" s="197"/>
      <c r="H97" s="196" t="s">
        <v>140</v>
      </c>
      <c r="I97" s="198">
        <v>2722275</v>
      </c>
      <c r="J97" s="198">
        <f t="shared" si="5"/>
        <v>2885611.5</v>
      </c>
      <c r="K97" s="199">
        <v>0</v>
      </c>
      <c r="L97" s="200">
        <f t="shared" si="6"/>
        <v>2885611.5</v>
      </c>
      <c r="M97" s="201"/>
      <c r="N97" s="202" t="s">
        <v>171</v>
      </c>
      <c r="CT97" s="37"/>
      <c r="CU97" s="37"/>
      <c r="CV97" s="37"/>
      <c r="CW97" s="37"/>
      <c r="CX97" s="37"/>
      <c r="CY97" s="37"/>
      <c r="CZ97" s="37"/>
      <c r="DA97" s="37"/>
    </row>
    <row r="98" spans="1:105" s="32" customFormat="1" x14ac:dyDescent="0.25">
      <c r="B98" s="14"/>
      <c r="C98" s="207" t="s">
        <v>148</v>
      </c>
      <c r="D98" s="208" t="s">
        <v>149</v>
      </c>
      <c r="E98" s="195">
        <v>1</v>
      </c>
      <c r="F98" s="197">
        <v>2009</v>
      </c>
      <c r="G98" s="197" t="s">
        <v>147</v>
      </c>
      <c r="H98" s="197" t="s">
        <v>151</v>
      </c>
      <c r="I98" s="198">
        <v>24000000</v>
      </c>
      <c r="J98" s="198">
        <f t="shared" si="5"/>
        <v>25440000</v>
      </c>
      <c r="K98" s="199">
        <v>3712000</v>
      </c>
      <c r="L98" s="198">
        <f t="shared" si="6"/>
        <v>21728000</v>
      </c>
      <c r="M98" s="201"/>
      <c r="N98" s="202" t="s">
        <v>171</v>
      </c>
      <c r="CT98" s="37"/>
      <c r="CU98" s="37"/>
      <c r="CV98" s="37"/>
      <c r="CW98" s="37"/>
      <c r="CX98" s="37"/>
      <c r="CY98" s="37"/>
      <c r="CZ98" s="37"/>
      <c r="DA98" s="37"/>
    </row>
    <row r="99" spans="1:105" s="190" customFormat="1" ht="26.4" x14ac:dyDescent="0.25">
      <c r="B99" s="14"/>
      <c r="C99" s="205" t="s">
        <v>61</v>
      </c>
      <c r="D99" s="205" t="s">
        <v>10</v>
      </c>
      <c r="E99" s="195">
        <v>1</v>
      </c>
      <c r="F99" s="197">
        <v>2009</v>
      </c>
      <c r="G99" s="197">
        <v>510</v>
      </c>
      <c r="H99" s="197" t="s">
        <v>164</v>
      </c>
      <c r="I99" s="198">
        <v>2722276</v>
      </c>
      <c r="J99" s="198">
        <f t="shared" si="5"/>
        <v>2885612.56</v>
      </c>
      <c r="K99" s="199">
        <v>0</v>
      </c>
      <c r="L99" s="198">
        <f t="shared" si="6"/>
        <v>2885612.56</v>
      </c>
      <c r="M99" s="201"/>
      <c r="N99" s="202" t="s">
        <v>171</v>
      </c>
    </row>
    <row r="100" spans="1:105" s="190" customFormat="1" x14ac:dyDescent="0.25">
      <c r="B100" s="14"/>
      <c r="C100" s="226" t="s">
        <v>42</v>
      </c>
      <c r="D100" s="227"/>
      <c r="E100" s="30">
        <f>SUM(E101:E113)</f>
        <v>13</v>
      </c>
      <c r="F100" s="277"/>
      <c r="G100" s="278"/>
      <c r="H100" s="278"/>
      <c r="I100" s="278"/>
      <c r="J100" s="278"/>
      <c r="K100" s="279"/>
      <c r="L100" s="29">
        <f>SUM(L101:L113)</f>
        <v>234388822.40000001</v>
      </c>
      <c r="M100" s="201"/>
      <c r="N100" s="202"/>
    </row>
    <row r="101" spans="1:105" s="51" customFormat="1" x14ac:dyDescent="0.25">
      <c r="A101" s="32"/>
      <c r="B101" s="14"/>
      <c r="C101" s="228" t="s">
        <v>117</v>
      </c>
      <c r="D101" s="40" t="s">
        <v>154</v>
      </c>
      <c r="E101" s="59">
        <v>1</v>
      </c>
      <c r="F101" s="41">
        <v>2009</v>
      </c>
      <c r="G101" s="41">
        <v>381</v>
      </c>
      <c r="H101" s="41">
        <v>784801</v>
      </c>
      <c r="I101" s="43">
        <v>24000000</v>
      </c>
      <c r="J101" s="43">
        <f t="shared" ref="J101:J113" si="7">(I101*6%)+I101</f>
        <v>25440000</v>
      </c>
      <c r="K101" s="180">
        <v>5400000</v>
      </c>
      <c r="L101" s="43">
        <v>20039998</v>
      </c>
      <c r="M101" s="35"/>
      <c r="N101" s="36" t="s">
        <v>171</v>
      </c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7"/>
      <c r="CU101" s="37"/>
      <c r="CV101" s="37"/>
      <c r="CW101" s="37"/>
      <c r="CX101" s="37"/>
      <c r="CY101" s="37"/>
      <c r="CZ101" s="37"/>
      <c r="DA101" s="37"/>
    </row>
    <row r="102" spans="1:105" s="31" customFormat="1" x14ac:dyDescent="0.25">
      <c r="A102" s="29">
        <v>375543336</v>
      </c>
      <c r="B102" s="14"/>
      <c r="C102" s="230"/>
      <c r="D102" s="40" t="s">
        <v>154</v>
      </c>
      <c r="E102" s="59">
        <v>1</v>
      </c>
      <c r="F102" s="41">
        <v>2009</v>
      </c>
      <c r="G102" s="41">
        <v>382</v>
      </c>
      <c r="H102" s="41">
        <v>784805</v>
      </c>
      <c r="I102" s="43">
        <v>24000000</v>
      </c>
      <c r="J102" s="43">
        <f t="shared" si="7"/>
        <v>25440000</v>
      </c>
      <c r="K102" s="180">
        <v>5400000</v>
      </c>
      <c r="L102" s="43">
        <v>20039998</v>
      </c>
      <c r="M102" s="35"/>
      <c r="N102" s="36" t="s">
        <v>171</v>
      </c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</row>
    <row r="103" spans="1:105" s="32" customFormat="1" x14ac:dyDescent="0.25">
      <c r="B103" s="14"/>
      <c r="C103" s="230"/>
      <c r="D103" s="40" t="s">
        <v>154</v>
      </c>
      <c r="E103" s="59">
        <v>1</v>
      </c>
      <c r="F103" s="41">
        <v>2009</v>
      </c>
      <c r="G103" s="41">
        <v>383</v>
      </c>
      <c r="H103" s="41">
        <v>784774</v>
      </c>
      <c r="I103" s="43">
        <v>24000000</v>
      </c>
      <c r="J103" s="43">
        <f t="shared" si="7"/>
        <v>25440000</v>
      </c>
      <c r="K103" s="180">
        <v>5400000</v>
      </c>
      <c r="L103" s="43">
        <f>(J103-K103)*E103</f>
        <v>20040000</v>
      </c>
      <c r="M103" s="35"/>
      <c r="N103" s="36" t="s">
        <v>171</v>
      </c>
      <c r="CT103" s="37"/>
      <c r="CU103" s="37"/>
      <c r="CV103" s="37"/>
      <c r="CW103" s="37"/>
      <c r="CX103" s="37"/>
      <c r="CY103" s="37"/>
      <c r="CZ103" s="37"/>
      <c r="DA103" s="37"/>
    </row>
    <row r="104" spans="1:105" s="32" customFormat="1" x14ac:dyDescent="0.25">
      <c r="B104" s="14"/>
      <c r="C104" s="230"/>
      <c r="D104" s="53" t="s">
        <v>6</v>
      </c>
      <c r="E104" s="59">
        <v>1</v>
      </c>
      <c r="F104" s="60">
        <v>2009</v>
      </c>
      <c r="G104" s="41">
        <v>426</v>
      </c>
      <c r="H104" s="60">
        <v>792802</v>
      </c>
      <c r="I104" s="43">
        <v>13668600</v>
      </c>
      <c r="J104" s="43">
        <f t="shared" si="7"/>
        <v>14488716</v>
      </c>
      <c r="K104" s="180">
        <v>3712000</v>
      </c>
      <c r="L104" s="45">
        <v>10776716</v>
      </c>
      <c r="M104" s="35"/>
      <c r="N104" s="36" t="s">
        <v>171</v>
      </c>
      <c r="CT104" s="37"/>
      <c r="CU104" s="37"/>
      <c r="CV104" s="37"/>
      <c r="CW104" s="37"/>
      <c r="CX104" s="37"/>
      <c r="CY104" s="37"/>
      <c r="CZ104" s="37"/>
      <c r="DA104" s="37"/>
    </row>
    <row r="105" spans="1:105" s="32" customFormat="1" x14ac:dyDescent="0.25">
      <c r="B105" s="14"/>
      <c r="C105" s="229"/>
      <c r="D105" s="53" t="s">
        <v>6</v>
      </c>
      <c r="E105" s="59">
        <v>1</v>
      </c>
      <c r="F105" s="60">
        <v>2009</v>
      </c>
      <c r="G105" s="41">
        <v>437</v>
      </c>
      <c r="H105" s="60">
        <v>792764</v>
      </c>
      <c r="I105" s="43">
        <v>13668600</v>
      </c>
      <c r="J105" s="43">
        <f t="shared" si="7"/>
        <v>14488716</v>
      </c>
      <c r="K105" s="180">
        <v>3712000</v>
      </c>
      <c r="L105" s="45">
        <v>10776716</v>
      </c>
      <c r="M105" s="35"/>
      <c r="N105" s="36" t="s">
        <v>171</v>
      </c>
      <c r="CT105" s="37"/>
      <c r="CU105" s="37"/>
      <c r="CV105" s="37"/>
      <c r="CW105" s="37"/>
      <c r="CX105" s="37"/>
      <c r="CY105" s="37"/>
      <c r="CZ105" s="37"/>
      <c r="DA105" s="37"/>
    </row>
    <row r="106" spans="1:105" s="32" customFormat="1" x14ac:dyDescent="0.25">
      <c r="B106" s="14"/>
      <c r="C106" s="228" t="s">
        <v>122</v>
      </c>
      <c r="D106" s="53" t="s">
        <v>6</v>
      </c>
      <c r="E106" s="59">
        <v>1</v>
      </c>
      <c r="F106" s="60">
        <v>2007</v>
      </c>
      <c r="G106" s="41">
        <v>167</v>
      </c>
      <c r="H106" s="60">
        <v>50093</v>
      </c>
      <c r="I106" s="43">
        <v>13668600</v>
      </c>
      <c r="J106" s="43">
        <f t="shared" si="7"/>
        <v>14488716</v>
      </c>
      <c r="K106" s="180">
        <v>3712000</v>
      </c>
      <c r="L106" s="45">
        <v>10776716</v>
      </c>
      <c r="M106" s="35"/>
      <c r="N106" s="36" t="s">
        <v>171</v>
      </c>
      <c r="CT106" s="37"/>
      <c r="CU106" s="37"/>
      <c r="CV106" s="37"/>
      <c r="CW106" s="37"/>
      <c r="CX106" s="37"/>
      <c r="CY106" s="37"/>
      <c r="CZ106" s="37"/>
      <c r="DA106" s="37"/>
    </row>
    <row r="107" spans="1:105" s="32" customFormat="1" ht="26.4" x14ac:dyDescent="0.25">
      <c r="B107" s="14"/>
      <c r="C107" s="230"/>
      <c r="D107" s="53" t="s">
        <v>8</v>
      </c>
      <c r="E107" s="59">
        <v>1</v>
      </c>
      <c r="F107" s="60">
        <v>2007</v>
      </c>
      <c r="G107" s="41">
        <v>152</v>
      </c>
      <c r="H107" s="60" t="s">
        <v>125</v>
      </c>
      <c r="I107" s="43">
        <v>28066490</v>
      </c>
      <c r="J107" s="43">
        <f t="shared" si="7"/>
        <v>29750479.399999999</v>
      </c>
      <c r="K107" s="180">
        <v>5673429</v>
      </c>
      <c r="L107" s="45">
        <v>24077049</v>
      </c>
      <c r="M107" s="35"/>
      <c r="N107" s="36" t="s">
        <v>171</v>
      </c>
      <c r="CT107" s="37"/>
      <c r="CU107" s="37"/>
      <c r="CV107" s="37"/>
      <c r="CW107" s="37"/>
      <c r="CX107" s="37"/>
      <c r="CY107" s="37"/>
      <c r="CZ107" s="37"/>
      <c r="DA107" s="37"/>
    </row>
    <row r="108" spans="1:105" s="32" customFormat="1" x14ac:dyDescent="0.25">
      <c r="B108" s="14"/>
      <c r="C108" s="230"/>
      <c r="D108" s="53" t="s">
        <v>8</v>
      </c>
      <c r="E108" s="59">
        <v>1</v>
      </c>
      <c r="F108" s="60">
        <v>2007</v>
      </c>
      <c r="G108" s="41">
        <v>251</v>
      </c>
      <c r="H108" s="60">
        <v>676366</v>
      </c>
      <c r="I108" s="43">
        <v>28066490</v>
      </c>
      <c r="J108" s="43">
        <f t="shared" si="7"/>
        <v>29750479.399999999</v>
      </c>
      <c r="K108" s="180">
        <v>5673429</v>
      </c>
      <c r="L108" s="45">
        <f>(J108-K108)*E108</f>
        <v>24077050.399999999</v>
      </c>
      <c r="M108" s="35"/>
      <c r="N108" s="36" t="s">
        <v>171</v>
      </c>
      <c r="CT108" s="37"/>
      <c r="CU108" s="37"/>
      <c r="CV108" s="37"/>
      <c r="CW108" s="37"/>
      <c r="CX108" s="37"/>
      <c r="CY108" s="37"/>
      <c r="CZ108" s="37"/>
      <c r="DA108" s="37"/>
    </row>
    <row r="109" spans="1:105" s="32" customFormat="1" x14ac:dyDescent="0.25">
      <c r="B109" s="14"/>
      <c r="C109" s="229"/>
      <c r="D109" s="53" t="s">
        <v>6</v>
      </c>
      <c r="E109" s="59">
        <v>1</v>
      </c>
      <c r="F109" s="60">
        <v>2007</v>
      </c>
      <c r="G109" s="41">
        <v>142</v>
      </c>
      <c r="H109" s="60">
        <v>672374</v>
      </c>
      <c r="I109" s="43">
        <v>13668600</v>
      </c>
      <c r="J109" s="43">
        <f t="shared" si="7"/>
        <v>14488716</v>
      </c>
      <c r="K109" s="180">
        <v>3712000</v>
      </c>
      <c r="L109" s="45">
        <v>10776716</v>
      </c>
      <c r="M109" s="35"/>
      <c r="N109" s="36" t="s">
        <v>171</v>
      </c>
      <c r="CT109" s="37"/>
      <c r="CU109" s="37"/>
      <c r="CV109" s="37"/>
      <c r="CW109" s="37"/>
      <c r="CX109" s="37"/>
      <c r="CY109" s="37"/>
      <c r="CZ109" s="37"/>
      <c r="DA109" s="37"/>
    </row>
    <row r="110" spans="1:105" s="32" customFormat="1" ht="26.4" x14ac:dyDescent="0.25">
      <c r="B110" s="14"/>
      <c r="C110" s="228" t="s">
        <v>118</v>
      </c>
      <c r="D110" s="53" t="s">
        <v>8</v>
      </c>
      <c r="E110" s="59">
        <v>1</v>
      </c>
      <c r="F110" s="60">
        <v>2007</v>
      </c>
      <c r="G110" s="41">
        <v>314</v>
      </c>
      <c r="H110" s="60" t="s">
        <v>119</v>
      </c>
      <c r="I110" s="43">
        <v>28066490</v>
      </c>
      <c r="J110" s="43">
        <f t="shared" si="7"/>
        <v>29750479.399999999</v>
      </c>
      <c r="K110" s="180">
        <v>5673429</v>
      </c>
      <c r="L110" s="45">
        <v>24077049</v>
      </c>
      <c r="M110" s="35"/>
      <c r="N110" s="36" t="s">
        <v>171</v>
      </c>
      <c r="CT110" s="37"/>
      <c r="CU110" s="37"/>
      <c r="CV110" s="37"/>
      <c r="CW110" s="37"/>
      <c r="CX110" s="37"/>
      <c r="CY110" s="37"/>
      <c r="CZ110" s="37"/>
      <c r="DA110" s="37"/>
    </row>
    <row r="111" spans="1:105" s="32" customFormat="1" ht="39.6" x14ac:dyDescent="0.25">
      <c r="B111" s="14"/>
      <c r="C111" s="228" t="s">
        <v>120</v>
      </c>
      <c r="D111" s="53" t="s">
        <v>8</v>
      </c>
      <c r="E111" s="59">
        <v>1</v>
      </c>
      <c r="F111" s="60">
        <v>2007</v>
      </c>
      <c r="G111" s="41">
        <v>112</v>
      </c>
      <c r="H111" s="60" t="s">
        <v>121</v>
      </c>
      <c r="I111" s="43">
        <v>28066490</v>
      </c>
      <c r="J111" s="43">
        <f t="shared" si="7"/>
        <v>29750479.399999999</v>
      </c>
      <c r="K111" s="180">
        <v>5673429</v>
      </c>
      <c r="L111" s="45">
        <v>24077049</v>
      </c>
      <c r="M111" s="35"/>
      <c r="N111" s="36" t="s">
        <v>171</v>
      </c>
      <c r="CT111" s="37"/>
      <c r="CU111" s="37"/>
      <c r="CV111" s="37"/>
      <c r="CW111" s="37"/>
      <c r="CX111" s="37"/>
      <c r="CY111" s="37"/>
      <c r="CZ111" s="37"/>
      <c r="DA111" s="37"/>
    </row>
    <row r="112" spans="1:105" s="32" customFormat="1" x14ac:dyDescent="0.25">
      <c r="B112" s="14"/>
      <c r="C112" s="228" t="s">
        <v>142</v>
      </c>
      <c r="D112" s="53" t="s">
        <v>6</v>
      </c>
      <c r="E112" s="59">
        <v>1</v>
      </c>
      <c r="F112" s="60">
        <v>2007</v>
      </c>
      <c r="G112" s="41">
        <v>168</v>
      </c>
      <c r="H112" s="60">
        <v>672381</v>
      </c>
      <c r="I112" s="43">
        <v>13668600</v>
      </c>
      <c r="J112" s="43">
        <f t="shared" si="7"/>
        <v>14488716</v>
      </c>
      <c r="K112" s="180">
        <v>3712000</v>
      </c>
      <c r="L112" s="45">
        <f>(J112-K112)*E112</f>
        <v>10776716</v>
      </c>
      <c r="M112" s="35"/>
      <c r="N112" s="36" t="s">
        <v>171</v>
      </c>
      <c r="CT112" s="37"/>
      <c r="CU112" s="37"/>
      <c r="CV112" s="37"/>
      <c r="CW112" s="37"/>
      <c r="CX112" s="37"/>
      <c r="CY112" s="37"/>
      <c r="CZ112" s="37"/>
      <c r="DA112" s="37"/>
    </row>
    <row r="113" spans="2:105" s="32" customFormat="1" ht="26.4" x14ac:dyDescent="0.25">
      <c r="B113" s="14"/>
      <c r="C113" s="228" t="s">
        <v>123</v>
      </c>
      <c r="D113" s="53" t="s">
        <v>8</v>
      </c>
      <c r="E113" s="59">
        <v>1</v>
      </c>
      <c r="F113" s="60">
        <v>2007</v>
      </c>
      <c r="G113" s="41">
        <v>102</v>
      </c>
      <c r="H113" s="60" t="s">
        <v>124</v>
      </c>
      <c r="I113" s="43">
        <v>28066490</v>
      </c>
      <c r="J113" s="43">
        <f t="shared" si="7"/>
        <v>29750479.399999999</v>
      </c>
      <c r="K113" s="180">
        <v>5673429</v>
      </c>
      <c r="L113" s="45">
        <v>24077049</v>
      </c>
      <c r="M113" s="35"/>
      <c r="N113" s="36" t="s">
        <v>171</v>
      </c>
      <c r="O113" s="222"/>
      <c r="CT113" s="37"/>
      <c r="CU113" s="37"/>
      <c r="CV113" s="37"/>
      <c r="CW113" s="37"/>
      <c r="CX113" s="37"/>
      <c r="CY113" s="37"/>
      <c r="CZ113" s="37"/>
      <c r="DA113" s="37"/>
    </row>
    <row r="114" spans="2:105" s="32" customFormat="1" ht="26.4" x14ac:dyDescent="0.25">
      <c r="B114" s="14"/>
      <c r="C114" s="226" t="s">
        <v>0</v>
      </c>
      <c r="D114" s="227"/>
      <c r="E114" s="30">
        <f>+E115</f>
        <v>1</v>
      </c>
      <c r="F114" s="277"/>
      <c r="G114" s="278"/>
      <c r="H114" s="278"/>
      <c r="I114" s="278"/>
      <c r="J114" s="278"/>
      <c r="K114" s="279"/>
      <c r="L114" s="29">
        <f>+L115</f>
        <v>20039999</v>
      </c>
      <c r="M114" s="95"/>
      <c r="N114" s="66"/>
      <c r="CT114" s="37"/>
      <c r="CU114" s="37"/>
      <c r="CV114" s="37"/>
      <c r="CW114" s="37"/>
      <c r="CX114" s="37"/>
      <c r="CY114" s="37"/>
      <c r="CZ114" s="37"/>
      <c r="DA114" s="37"/>
    </row>
    <row r="115" spans="2:105" s="32" customFormat="1" x14ac:dyDescent="0.25">
      <c r="B115" s="14"/>
      <c r="C115" s="39" t="s">
        <v>1</v>
      </c>
      <c r="D115" s="40" t="s">
        <v>204</v>
      </c>
      <c r="E115" s="41">
        <v>1</v>
      </c>
      <c r="F115" s="41">
        <v>2012</v>
      </c>
      <c r="G115" s="41" t="s">
        <v>143</v>
      </c>
      <c r="H115" s="41" t="s">
        <v>96</v>
      </c>
      <c r="I115" s="43">
        <v>24000000</v>
      </c>
      <c r="J115" s="43">
        <f>(I115*6%)+I115</f>
        <v>25440000</v>
      </c>
      <c r="K115" s="180">
        <v>5400000</v>
      </c>
      <c r="L115" s="43">
        <f>20040000-1</f>
        <v>20039999</v>
      </c>
      <c r="M115" s="35"/>
      <c r="N115" s="36" t="s">
        <v>171</v>
      </c>
    </row>
    <row r="116" spans="2:105" x14ac:dyDescent="0.25">
      <c r="O116" s="32"/>
      <c r="P116" s="32"/>
    </row>
    <row r="117" spans="2:105" x14ac:dyDescent="0.25">
      <c r="O117" s="32"/>
      <c r="P117" s="32"/>
    </row>
    <row r="118" spans="2:105" x14ac:dyDescent="0.25">
      <c r="C118" s="83"/>
    </row>
    <row r="123" spans="2:105" x14ac:dyDescent="0.25">
      <c r="C123" s="84"/>
    </row>
  </sheetData>
  <mergeCells count="39">
    <mergeCell ref="C16:D16"/>
    <mergeCell ref="F16:K16"/>
    <mergeCell ref="C18:D18"/>
    <mergeCell ref="F18:K18"/>
    <mergeCell ref="C30:C31"/>
    <mergeCell ref="C19:C22"/>
    <mergeCell ref="C23:D23"/>
    <mergeCell ref="F23:K23"/>
    <mergeCell ref="C24:C28"/>
    <mergeCell ref="F29:K29"/>
    <mergeCell ref="C29:D29"/>
    <mergeCell ref="C1:L1"/>
    <mergeCell ref="C5:D5"/>
    <mergeCell ref="F5:K5"/>
    <mergeCell ref="C8:D8"/>
    <mergeCell ref="F8:K8"/>
    <mergeCell ref="C6:D6"/>
    <mergeCell ref="F6:K6"/>
    <mergeCell ref="C10:D10"/>
    <mergeCell ref="F10:K10"/>
    <mergeCell ref="C12:D12"/>
    <mergeCell ref="F12:K12"/>
    <mergeCell ref="C14:D14"/>
    <mergeCell ref="F14:K14"/>
    <mergeCell ref="C32:D32"/>
    <mergeCell ref="F32:K32"/>
    <mergeCell ref="C56:C63"/>
    <mergeCell ref="F114:K114"/>
    <mergeCell ref="F64:K64"/>
    <mergeCell ref="F65:K65"/>
    <mergeCell ref="C69:C70"/>
    <mergeCell ref="C37:C52"/>
    <mergeCell ref="C36:D36"/>
    <mergeCell ref="C33:C35"/>
    <mergeCell ref="F100:K100"/>
    <mergeCell ref="F75:K75"/>
    <mergeCell ref="F53:K53"/>
    <mergeCell ref="F54:K54"/>
    <mergeCell ref="F36:K36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workbookViewId="0"/>
  </sheetViews>
  <sheetFormatPr baseColWidth="10" defaultColWidth="11.44140625" defaultRowHeight="13.2" x14ac:dyDescent="0.25"/>
  <cols>
    <col min="1" max="1" width="11.44140625" style="125"/>
    <col min="2" max="2" width="43.5546875" style="125" customWidth="1"/>
    <col min="3" max="3" width="10.44140625" style="125" bestFit="1" customWidth="1"/>
    <col min="4" max="4" width="11.109375" style="125" bestFit="1" customWidth="1"/>
    <col min="5" max="5" width="10.6640625" style="125" customWidth="1"/>
    <col min="6" max="6" width="10.109375" style="125" bestFit="1" customWidth="1"/>
    <col min="7" max="7" width="10.44140625" style="125" bestFit="1" customWidth="1"/>
    <col min="8" max="8" width="12.6640625" style="125" bestFit="1" customWidth="1"/>
    <col min="9" max="9" width="10.44140625" style="125" bestFit="1" customWidth="1"/>
    <col min="10" max="10" width="11.109375" style="125" bestFit="1" customWidth="1"/>
    <col min="11" max="11" width="10.44140625" style="125" bestFit="1" customWidth="1"/>
    <col min="12" max="12" width="10.109375" style="125" bestFit="1" customWidth="1"/>
    <col min="13" max="13" width="10.44140625" style="125" bestFit="1" customWidth="1"/>
    <col min="14" max="14" width="12.6640625" style="125" bestFit="1" customWidth="1"/>
    <col min="15" max="15" width="13.88671875" style="125" bestFit="1" customWidth="1"/>
    <col min="16" max="16" width="12.6640625" style="125" bestFit="1" customWidth="1"/>
    <col min="17" max="16384" width="11.44140625" style="125"/>
  </cols>
  <sheetData>
    <row r="1" spans="2:16" x14ac:dyDescent="0.25">
      <c r="J1" s="135"/>
    </row>
    <row r="3" spans="2:16" ht="12.75" customHeight="1" x14ac:dyDescent="0.25">
      <c r="B3" s="338" t="s">
        <v>230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P3"/>
    </row>
    <row r="4" spans="2:16" ht="12" customHeight="1" x14ac:dyDescent="0.25">
      <c r="B4" s="174"/>
      <c r="C4" s="340" t="s">
        <v>209</v>
      </c>
      <c r="D4" s="340"/>
      <c r="E4" s="340" t="s">
        <v>210</v>
      </c>
      <c r="F4" s="340"/>
      <c r="G4" s="340" t="s">
        <v>211</v>
      </c>
      <c r="H4" s="340"/>
      <c r="I4" s="340" t="s">
        <v>212</v>
      </c>
      <c r="J4" s="340"/>
      <c r="K4" s="340" t="s">
        <v>213</v>
      </c>
      <c r="L4" s="340"/>
      <c r="M4" s="340" t="s">
        <v>201</v>
      </c>
      <c r="N4" s="340"/>
    </row>
    <row r="5" spans="2:16" ht="12" customHeight="1" x14ac:dyDescent="0.25">
      <c r="B5" s="126" t="s">
        <v>214</v>
      </c>
      <c r="C5" s="126" t="s">
        <v>215</v>
      </c>
      <c r="D5" s="126" t="s">
        <v>216</v>
      </c>
      <c r="E5" s="126" t="s">
        <v>215</v>
      </c>
      <c r="F5" s="126" t="s">
        <v>216</v>
      </c>
      <c r="G5" s="126" t="s">
        <v>215</v>
      </c>
      <c r="H5" s="126" t="s">
        <v>216</v>
      </c>
      <c r="I5" s="126" t="s">
        <v>215</v>
      </c>
      <c r="J5" s="126" t="s">
        <v>216</v>
      </c>
      <c r="K5" s="126" t="s">
        <v>215</v>
      </c>
      <c r="L5" s="126" t="s">
        <v>216</v>
      </c>
      <c r="M5" s="126" t="s">
        <v>215</v>
      </c>
      <c r="N5" s="126" t="s">
        <v>216</v>
      </c>
    </row>
    <row r="6" spans="2:16" ht="12" customHeight="1" x14ac:dyDescent="0.25">
      <c r="B6" s="127" t="s">
        <v>217</v>
      </c>
      <c r="C6" s="107">
        <f>SUM(C7:C15)</f>
        <v>5</v>
      </c>
      <c r="D6" s="107">
        <f t="shared" ref="D6:L6" si="0">SUM(D7:D15)</f>
        <v>85932155</v>
      </c>
      <c r="E6" s="107">
        <f>SUM(E7:E15)</f>
        <v>1</v>
      </c>
      <c r="F6" s="107">
        <f>SUM(F7:F15)</f>
        <v>25440000</v>
      </c>
      <c r="G6" s="107">
        <f>SUM(G7:G15)</f>
        <v>93</v>
      </c>
      <c r="H6" s="107">
        <f t="shared" si="0"/>
        <v>2686918429</v>
      </c>
      <c r="I6" s="107">
        <f t="shared" si="0"/>
        <v>0</v>
      </c>
      <c r="J6" s="107">
        <f t="shared" si="0"/>
        <v>0</v>
      </c>
      <c r="K6" s="107">
        <f t="shared" si="0"/>
        <v>1</v>
      </c>
      <c r="L6" s="107">
        <f t="shared" si="0"/>
        <v>29750479</v>
      </c>
      <c r="M6" s="107">
        <f>+K6+G6+E6+C6</f>
        <v>100</v>
      </c>
      <c r="N6" s="128">
        <f>SUM(N7:N15)</f>
        <v>2828041063</v>
      </c>
      <c r="O6" s="214"/>
    </row>
    <row r="7" spans="2:16" ht="12" customHeight="1" x14ac:dyDescent="0.25">
      <c r="B7" s="129" t="s">
        <v>198</v>
      </c>
      <c r="C7" s="130">
        <v>1</v>
      </c>
      <c r="D7" s="131">
        <v>4310480</v>
      </c>
      <c r="E7" s="130">
        <v>1</v>
      </c>
      <c r="F7" s="131">
        <v>25440000</v>
      </c>
      <c r="G7" s="130">
        <v>1</v>
      </c>
      <c r="H7" s="131">
        <v>25440000</v>
      </c>
      <c r="I7" s="130"/>
      <c r="J7" s="131"/>
      <c r="K7" s="130">
        <v>1</v>
      </c>
      <c r="L7" s="131">
        <v>29750479</v>
      </c>
      <c r="M7" s="132">
        <f>+K7+G7+E7+C7</f>
        <v>4</v>
      </c>
      <c r="N7" s="133">
        <f>+L7+J7+H7+F7+D7</f>
        <v>84940959</v>
      </c>
      <c r="O7" s="214"/>
    </row>
    <row r="8" spans="2:16" ht="12" customHeight="1" x14ac:dyDescent="0.25">
      <c r="B8" s="129" t="s">
        <v>144</v>
      </c>
      <c r="C8" s="130"/>
      <c r="D8" s="131"/>
      <c r="E8" s="131"/>
      <c r="F8" s="130"/>
      <c r="G8" s="130">
        <v>9</v>
      </c>
      <c r="H8" s="131">
        <v>510701242</v>
      </c>
      <c r="I8" s="130"/>
      <c r="J8" s="131"/>
      <c r="K8" s="130"/>
      <c r="L8" s="131"/>
      <c r="M8" s="132">
        <f t="shared" ref="M8:M15" si="1">+K8+G8+E8+C8</f>
        <v>9</v>
      </c>
      <c r="N8" s="133">
        <f t="shared" ref="N8:N15" si="2">+L8+J8+H8+F8+D8</f>
        <v>510701242</v>
      </c>
      <c r="O8" s="214"/>
      <c r="P8" s="215"/>
    </row>
    <row r="9" spans="2:16" ht="12" customHeight="1" x14ac:dyDescent="0.25">
      <c r="B9" s="134" t="s">
        <v>56</v>
      </c>
      <c r="C9" s="130">
        <v>1</v>
      </c>
      <c r="D9" s="131">
        <v>7632000</v>
      </c>
      <c r="E9" s="131"/>
      <c r="F9" s="130"/>
      <c r="G9" s="130"/>
      <c r="H9" s="131"/>
      <c r="I9" s="130"/>
      <c r="J9" s="131"/>
      <c r="K9" s="130"/>
      <c r="L9" s="131"/>
      <c r="M9" s="132">
        <f t="shared" si="1"/>
        <v>1</v>
      </c>
      <c r="N9" s="133">
        <f t="shared" si="2"/>
        <v>7632000</v>
      </c>
      <c r="O9" s="214"/>
    </row>
    <row r="10" spans="2:16" ht="12" customHeight="1" x14ac:dyDescent="0.25">
      <c r="B10" s="148" t="s">
        <v>102</v>
      </c>
      <c r="C10" s="130"/>
      <c r="D10" s="131"/>
      <c r="E10" s="131"/>
      <c r="F10" s="130"/>
      <c r="G10" s="130">
        <v>1</v>
      </c>
      <c r="H10" s="131">
        <v>7643603</v>
      </c>
      <c r="I10" s="130"/>
      <c r="J10" s="131"/>
      <c r="K10" s="130"/>
      <c r="L10" s="131"/>
      <c r="M10" s="132">
        <f t="shared" si="1"/>
        <v>1</v>
      </c>
      <c r="N10" s="133">
        <f t="shared" si="2"/>
        <v>7643603</v>
      </c>
      <c r="O10" s="214"/>
    </row>
    <row r="11" spans="2:16" ht="12" customHeight="1" x14ac:dyDescent="0.25">
      <c r="B11" s="129" t="s">
        <v>199</v>
      </c>
      <c r="C11" s="130">
        <v>0</v>
      </c>
      <c r="D11" s="131">
        <v>0</v>
      </c>
      <c r="E11" s="131"/>
      <c r="F11" s="130"/>
      <c r="G11" s="130">
        <v>1</v>
      </c>
      <c r="H11" s="131">
        <v>34404420</v>
      </c>
      <c r="I11" s="130"/>
      <c r="J11" s="131"/>
      <c r="K11" s="130"/>
      <c r="L11" s="131"/>
      <c r="M11" s="132">
        <f t="shared" si="1"/>
        <v>1</v>
      </c>
      <c r="N11" s="133">
        <f t="shared" si="2"/>
        <v>34404420</v>
      </c>
      <c r="O11" s="214"/>
    </row>
    <row r="12" spans="2:16" ht="12" customHeight="1" x14ac:dyDescent="0.25">
      <c r="B12" s="129" t="s">
        <v>65</v>
      </c>
      <c r="C12" s="130"/>
      <c r="D12" s="131"/>
      <c r="E12" s="131"/>
      <c r="F12" s="130"/>
      <c r="G12" s="130">
        <v>4</v>
      </c>
      <c r="H12" s="131">
        <v>226978330</v>
      </c>
      <c r="I12" s="130"/>
      <c r="J12" s="131"/>
      <c r="K12" s="130"/>
      <c r="L12" s="131"/>
      <c r="M12" s="132">
        <f t="shared" si="1"/>
        <v>4</v>
      </c>
      <c r="N12" s="133">
        <f t="shared" si="2"/>
        <v>226978330</v>
      </c>
      <c r="O12" s="214"/>
    </row>
    <row r="13" spans="2:16" ht="12" customHeight="1" x14ac:dyDescent="0.25">
      <c r="B13" s="134" t="s">
        <v>57</v>
      </c>
      <c r="C13" s="130"/>
      <c r="D13" s="131"/>
      <c r="E13" s="131"/>
      <c r="F13" s="130"/>
      <c r="G13" s="130">
        <v>5</v>
      </c>
      <c r="H13" s="131">
        <v>14428058</v>
      </c>
      <c r="I13" s="130"/>
      <c r="J13" s="131"/>
      <c r="K13" s="130"/>
      <c r="L13" s="131"/>
      <c r="M13" s="132">
        <f t="shared" si="1"/>
        <v>5</v>
      </c>
      <c r="N13" s="133">
        <f t="shared" si="2"/>
        <v>14428058</v>
      </c>
      <c r="O13" s="214"/>
    </row>
    <row r="14" spans="2:16" ht="12" customHeight="1" x14ac:dyDescent="0.25">
      <c r="B14" s="148" t="s">
        <v>52</v>
      </c>
      <c r="C14" s="130">
        <v>2</v>
      </c>
      <c r="D14" s="131">
        <v>59500959</v>
      </c>
      <c r="E14" s="131"/>
      <c r="F14" s="130"/>
      <c r="G14" s="130">
        <v>54</v>
      </c>
      <c r="H14" s="131">
        <v>1606525888</v>
      </c>
      <c r="I14" s="130"/>
      <c r="J14" s="131"/>
      <c r="K14" s="130"/>
      <c r="L14" s="131"/>
      <c r="M14" s="132">
        <f t="shared" si="1"/>
        <v>56</v>
      </c>
      <c r="N14" s="133">
        <f t="shared" si="2"/>
        <v>1666026847</v>
      </c>
      <c r="O14" s="214"/>
    </row>
    <row r="15" spans="2:16" ht="12" customHeight="1" x14ac:dyDescent="0.25">
      <c r="B15" s="129" t="s">
        <v>63</v>
      </c>
      <c r="C15" s="130">
        <v>1</v>
      </c>
      <c r="D15" s="131">
        <v>14488716</v>
      </c>
      <c r="E15" s="131"/>
      <c r="F15" s="130"/>
      <c r="G15" s="130">
        <v>18</v>
      </c>
      <c r="H15" s="131">
        <v>260796888</v>
      </c>
      <c r="I15" s="130"/>
      <c r="J15" s="131"/>
      <c r="K15" s="130"/>
      <c r="L15" s="131"/>
      <c r="M15" s="132">
        <f t="shared" si="1"/>
        <v>19</v>
      </c>
      <c r="N15" s="133">
        <f t="shared" si="2"/>
        <v>275285604</v>
      </c>
      <c r="O15" s="214"/>
    </row>
    <row r="16" spans="2:16" ht="12" customHeight="1" x14ac:dyDescent="0.25">
      <c r="B16" s="149" t="s">
        <v>218</v>
      </c>
      <c r="C16" s="107">
        <f t="shared" ref="C16:L16" si="3">SUM(C17:C26)</f>
        <v>36</v>
      </c>
      <c r="D16" s="107">
        <f t="shared" si="3"/>
        <v>471740075</v>
      </c>
      <c r="E16" s="107">
        <f t="shared" si="3"/>
        <v>9</v>
      </c>
      <c r="F16" s="107">
        <f t="shared" si="3"/>
        <v>25970504</v>
      </c>
      <c r="G16" s="107">
        <f t="shared" si="3"/>
        <v>33</v>
      </c>
      <c r="H16" s="107">
        <f t="shared" si="3"/>
        <v>412880883</v>
      </c>
      <c r="I16" s="107">
        <f t="shared" si="3"/>
        <v>13</v>
      </c>
      <c r="J16" s="107">
        <f t="shared" si="3"/>
        <v>234388822</v>
      </c>
      <c r="K16" s="107">
        <f t="shared" si="3"/>
        <v>1</v>
      </c>
      <c r="L16" s="107">
        <f t="shared" si="3"/>
        <v>20040000</v>
      </c>
      <c r="M16" s="107">
        <f t="shared" ref="M16:M26" si="4">+K16+I16+G16+E16+C16</f>
        <v>92</v>
      </c>
      <c r="N16" s="128">
        <f>SUM(N17:N26)</f>
        <v>1165020284</v>
      </c>
      <c r="O16" s="135"/>
      <c r="P16" s="135"/>
    </row>
    <row r="17" spans="2:16" ht="12" customHeight="1" x14ac:dyDescent="0.25">
      <c r="B17" s="136" t="s">
        <v>51</v>
      </c>
      <c r="C17" s="130">
        <v>1</v>
      </c>
      <c r="D17" s="131">
        <v>1750108</v>
      </c>
      <c r="E17" s="130"/>
      <c r="F17" s="131"/>
      <c r="G17" s="130"/>
      <c r="H17" s="131"/>
      <c r="I17" s="130"/>
      <c r="J17" s="131"/>
      <c r="K17" s="130"/>
      <c r="L17" s="131"/>
      <c r="M17" s="132">
        <f t="shared" si="4"/>
        <v>1</v>
      </c>
      <c r="N17" s="133">
        <f>+L17+J17+H17+F17+D17</f>
        <v>1750108</v>
      </c>
    </row>
    <row r="18" spans="2:16" ht="12" customHeight="1" x14ac:dyDescent="0.25">
      <c r="B18" s="136" t="s">
        <v>99</v>
      </c>
      <c r="C18" s="130">
        <v>1</v>
      </c>
      <c r="D18" s="131">
        <v>5393884</v>
      </c>
      <c r="E18" s="130"/>
      <c r="F18" s="131"/>
      <c r="G18" s="269"/>
      <c r="H18" s="267"/>
      <c r="I18" s="269"/>
      <c r="J18" s="267"/>
      <c r="K18" s="269"/>
      <c r="L18" s="267"/>
      <c r="M18" s="132">
        <f t="shared" si="4"/>
        <v>1</v>
      </c>
      <c r="N18" s="133">
        <f t="shared" ref="N18:N26" si="5">+L18+J18+H18+F18+D18</f>
        <v>5393884</v>
      </c>
    </row>
    <row r="19" spans="2:16" ht="12" customHeight="1" x14ac:dyDescent="0.25">
      <c r="B19" s="136" t="s">
        <v>7</v>
      </c>
      <c r="C19" s="130">
        <v>2</v>
      </c>
      <c r="D19" s="131">
        <v>53608840</v>
      </c>
      <c r="E19" s="130"/>
      <c r="F19" s="131"/>
      <c r="G19" s="269">
        <v>1</v>
      </c>
      <c r="H19" s="267">
        <v>26804418</v>
      </c>
      <c r="I19" s="269"/>
      <c r="J19" s="267"/>
      <c r="K19" s="269"/>
      <c r="L19" s="267"/>
      <c r="M19" s="132">
        <f t="shared" si="4"/>
        <v>3</v>
      </c>
      <c r="N19" s="133">
        <f t="shared" si="5"/>
        <v>80413258</v>
      </c>
    </row>
    <row r="20" spans="2:16" ht="12" customHeight="1" x14ac:dyDescent="0.25">
      <c r="B20" s="136" t="s">
        <v>50</v>
      </c>
      <c r="C20" s="130">
        <v>1</v>
      </c>
      <c r="D20" s="131">
        <v>5216879</v>
      </c>
      <c r="E20" s="130"/>
      <c r="F20" s="131"/>
      <c r="G20" s="269"/>
      <c r="H20" s="267"/>
      <c r="I20" s="269"/>
      <c r="J20" s="267"/>
      <c r="K20" s="269"/>
      <c r="L20" s="267"/>
      <c r="M20" s="132">
        <f t="shared" si="4"/>
        <v>1</v>
      </c>
      <c r="N20" s="133">
        <f t="shared" si="5"/>
        <v>5216879</v>
      </c>
      <c r="P20" s="135"/>
    </row>
    <row r="21" spans="2:16" ht="12" customHeight="1" x14ac:dyDescent="0.25">
      <c r="B21" s="129" t="s">
        <v>92</v>
      </c>
      <c r="C21" s="130"/>
      <c r="D21" s="131"/>
      <c r="E21" s="130"/>
      <c r="F21" s="131"/>
      <c r="G21" s="269">
        <v>3</v>
      </c>
      <c r="H21" s="267">
        <v>153213461</v>
      </c>
      <c r="I21" s="269"/>
      <c r="J21" s="267"/>
      <c r="K21" s="269"/>
      <c r="L21" s="267"/>
      <c r="M21" s="132">
        <f t="shared" si="4"/>
        <v>3</v>
      </c>
      <c r="N21" s="133">
        <f t="shared" si="5"/>
        <v>153213461</v>
      </c>
    </row>
    <row r="22" spans="2:16" ht="12" customHeight="1" x14ac:dyDescent="0.25">
      <c r="B22" s="137" t="s">
        <v>10</v>
      </c>
      <c r="C22" s="130">
        <v>14</v>
      </c>
      <c r="D22" s="131">
        <v>40398561</v>
      </c>
      <c r="E22" s="130">
        <v>9</v>
      </c>
      <c r="F22" s="131">
        <v>25970504</v>
      </c>
      <c r="G22" s="269">
        <v>12</v>
      </c>
      <c r="H22" s="267">
        <v>34627336</v>
      </c>
      <c r="I22" s="269"/>
      <c r="J22" s="267"/>
      <c r="K22" s="269"/>
      <c r="L22" s="267"/>
      <c r="M22" s="132">
        <f t="shared" si="4"/>
        <v>35</v>
      </c>
      <c r="N22" s="133">
        <f t="shared" si="5"/>
        <v>100996401</v>
      </c>
    </row>
    <row r="23" spans="2:16" ht="12" customHeight="1" x14ac:dyDescent="0.25">
      <c r="B23" s="129" t="s">
        <v>195</v>
      </c>
      <c r="C23" s="130"/>
      <c r="D23" s="131"/>
      <c r="E23" s="130"/>
      <c r="F23" s="131"/>
      <c r="G23" s="269"/>
      <c r="H23" s="267"/>
      <c r="I23" s="269"/>
      <c r="J23" s="267"/>
      <c r="K23" s="269"/>
      <c r="L23" s="267"/>
      <c r="M23" s="132">
        <f t="shared" si="4"/>
        <v>0</v>
      </c>
      <c r="N23" s="133">
        <f t="shared" si="5"/>
        <v>0</v>
      </c>
    </row>
    <row r="24" spans="2:16" ht="12" customHeight="1" x14ac:dyDescent="0.25">
      <c r="B24" s="129" t="s">
        <v>8</v>
      </c>
      <c r="C24" s="130">
        <v>13</v>
      </c>
      <c r="D24" s="131">
        <v>313001655</v>
      </c>
      <c r="E24" s="130"/>
      <c r="F24" s="131"/>
      <c r="G24" s="269">
        <v>1</v>
      </c>
      <c r="H24" s="267">
        <v>7432929</v>
      </c>
      <c r="I24" s="269">
        <v>5</v>
      </c>
      <c r="J24" s="267">
        <v>120385246</v>
      </c>
      <c r="K24" s="269">
        <v>1</v>
      </c>
      <c r="L24" s="272">
        <v>20040000</v>
      </c>
      <c r="M24" s="132">
        <f t="shared" si="4"/>
        <v>20</v>
      </c>
      <c r="N24" s="133">
        <f t="shared" si="5"/>
        <v>460859830</v>
      </c>
    </row>
    <row r="25" spans="2:16" ht="12" customHeight="1" x14ac:dyDescent="0.25">
      <c r="B25" s="134" t="s">
        <v>196</v>
      </c>
      <c r="C25" s="138">
        <v>1</v>
      </c>
      <c r="D25" s="139">
        <v>20040000</v>
      </c>
      <c r="E25" s="138"/>
      <c r="F25" s="139"/>
      <c r="G25" s="270">
        <v>1</v>
      </c>
      <c r="H25" s="271">
        <v>21728000</v>
      </c>
      <c r="I25" s="270">
        <v>3</v>
      </c>
      <c r="J25" s="271">
        <v>60119996</v>
      </c>
      <c r="K25" s="270"/>
      <c r="L25" s="271"/>
      <c r="M25" s="132">
        <f t="shared" si="4"/>
        <v>5</v>
      </c>
      <c r="N25" s="133">
        <f t="shared" si="5"/>
        <v>101887996</v>
      </c>
      <c r="O25" s="140"/>
    </row>
    <row r="26" spans="2:16" ht="12" customHeight="1" thickBot="1" x14ac:dyDescent="0.3">
      <c r="B26" s="141" t="s">
        <v>197</v>
      </c>
      <c r="C26" s="142">
        <v>3</v>
      </c>
      <c r="D26" s="143">
        <v>32330148</v>
      </c>
      <c r="E26" s="142"/>
      <c r="F26" s="143"/>
      <c r="G26" s="142">
        <v>15</v>
      </c>
      <c r="H26" s="143">
        <v>169074739</v>
      </c>
      <c r="I26" s="142">
        <v>5</v>
      </c>
      <c r="J26" s="143">
        <v>53883580</v>
      </c>
      <c r="K26" s="142"/>
      <c r="L26" s="143"/>
      <c r="M26" s="144">
        <f t="shared" si="4"/>
        <v>23</v>
      </c>
      <c r="N26" s="133">
        <f t="shared" si="5"/>
        <v>255288467</v>
      </c>
    </row>
    <row r="27" spans="2:16" ht="12" customHeight="1" thickBot="1" x14ac:dyDescent="0.3">
      <c r="B27" s="145" t="s">
        <v>193</v>
      </c>
      <c r="C27" s="146">
        <f>+C16+C6</f>
        <v>41</v>
      </c>
      <c r="D27" s="147">
        <f t="shared" ref="D27:M27" si="6">+D6+D16</f>
        <v>557672230</v>
      </c>
      <c r="E27" s="147">
        <f t="shared" si="6"/>
        <v>10</v>
      </c>
      <c r="F27" s="147">
        <f t="shared" si="6"/>
        <v>51410504</v>
      </c>
      <c r="G27" s="147">
        <f t="shared" si="6"/>
        <v>126</v>
      </c>
      <c r="H27" s="147">
        <f t="shared" si="6"/>
        <v>3099799312</v>
      </c>
      <c r="I27" s="147">
        <f t="shared" si="6"/>
        <v>13</v>
      </c>
      <c r="J27" s="147">
        <f t="shared" si="6"/>
        <v>234388822</v>
      </c>
      <c r="K27" s="147">
        <f t="shared" si="6"/>
        <v>2</v>
      </c>
      <c r="L27" s="147">
        <f t="shared" si="6"/>
        <v>49790479</v>
      </c>
      <c r="M27" s="147">
        <f t="shared" si="6"/>
        <v>192</v>
      </c>
      <c r="N27" s="221">
        <f>+N16+N6</f>
        <v>3993061347</v>
      </c>
    </row>
    <row r="30" spans="2:16" x14ac:dyDescent="0.25">
      <c r="N30" s="135"/>
    </row>
    <row r="31" spans="2:16" x14ac:dyDescent="0.25">
      <c r="G31" s="135"/>
      <c r="N31" s="214"/>
    </row>
    <row r="32" spans="2:16" x14ac:dyDescent="0.25">
      <c r="H32" s="135"/>
      <c r="I32" s="135"/>
    </row>
    <row r="33" spans="10:14" x14ac:dyDescent="0.25">
      <c r="J33" s="135"/>
    </row>
    <row r="34" spans="10:14" x14ac:dyDescent="0.25">
      <c r="N34" s="215"/>
    </row>
  </sheetData>
  <mergeCells count="7">
    <mergeCell ref="B3:N3"/>
    <mergeCell ref="C4:D4"/>
    <mergeCell ref="E4:F4"/>
    <mergeCell ref="G4:H4"/>
    <mergeCell ref="I4:J4"/>
    <mergeCell ref="K4:L4"/>
    <mergeCell ref="M4:N4"/>
  </mergeCells>
  <pageMargins left="0" right="0" top="0.74803149606299213" bottom="0.74803149606299213" header="0.31496062992125984" footer="0.31496062992125984"/>
  <pageSetup scale="7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I30"/>
  <sheetViews>
    <sheetView workbookViewId="0"/>
  </sheetViews>
  <sheetFormatPr baseColWidth="10" defaultColWidth="11.44140625" defaultRowHeight="13.2" x14ac:dyDescent="0.25"/>
  <cols>
    <col min="1" max="1" width="11.44140625" style="125"/>
    <col min="2" max="2" width="47.109375" style="125" customWidth="1"/>
    <col min="3" max="3" width="13.6640625" style="125" bestFit="1" customWidth="1"/>
    <col min="4" max="4" width="12.6640625" style="125" bestFit="1" customWidth="1"/>
    <col min="5" max="5" width="12.5546875" style="125" bestFit="1" customWidth="1"/>
    <col min="6" max="6" width="11.33203125" style="125" bestFit="1" customWidth="1"/>
    <col min="7" max="7" width="14.44140625" style="125" bestFit="1" customWidth="1"/>
    <col min="8" max="8" width="13.88671875" style="125" bestFit="1" customWidth="1"/>
    <col min="9" max="9" width="12.33203125" style="125" bestFit="1" customWidth="1"/>
    <col min="10" max="16384" width="11.44140625" style="125"/>
  </cols>
  <sheetData>
    <row r="6" spans="2:9" ht="18.75" customHeight="1" thickBot="1" x14ac:dyDescent="0.3">
      <c r="B6" s="341" t="s">
        <v>231</v>
      </c>
      <c r="C6" s="342"/>
      <c r="D6" s="342"/>
      <c r="E6" s="342"/>
      <c r="F6" s="342"/>
      <c r="G6" s="343"/>
    </row>
    <row r="7" spans="2:9" ht="39.6" x14ac:dyDescent="0.25">
      <c r="B7" s="150" t="s">
        <v>184</v>
      </c>
      <c r="C7" s="151" t="s">
        <v>185</v>
      </c>
      <c r="D7" s="152" t="s">
        <v>186</v>
      </c>
      <c r="E7" s="152" t="s">
        <v>187</v>
      </c>
      <c r="F7" s="152" t="s">
        <v>188</v>
      </c>
      <c r="G7" s="153" t="s">
        <v>194</v>
      </c>
    </row>
    <row r="8" spans="2:9" x14ac:dyDescent="0.25">
      <c r="B8" s="106" t="s">
        <v>189</v>
      </c>
      <c r="C8" s="107">
        <f>SUM(C9:C19)</f>
        <v>92</v>
      </c>
      <c r="D8" s="108"/>
      <c r="E8" s="108"/>
      <c r="F8" s="108"/>
      <c r="G8" s="109">
        <f>SUM(G9:G19)</f>
        <v>1165020281.9000001</v>
      </c>
      <c r="H8" s="189"/>
      <c r="I8" s="189"/>
    </row>
    <row r="9" spans="2:9" x14ac:dyDescent="0.25">
      <c r="B9" s="161" t="s">
        <v>205</v>
      </c>
      <c r="C9" s="209">
        <v>1</v>
      </c>
      <c r="D9" s="210">
        <v>1750108</v>
      </c>
      <c r="E9" s="276">
        <v>0</v>
      </c>
      <c r="F9" s="159">
        <f t="shared" ref="F9:F14" si="0">D9-E9</f>
        <v>1750108</v>
      </c>
      <c r="G9" s="160">
        <f t="shared" ref="G9:G19" si="1">+F9*C9</f>
        <v>1750108</v>
      </c>
      <c r="H9" s="216"/>
    </row>
    <row r="10" spans="2:9" x14ac:dyDescent="0.25">
      <c r="B10" s="161" t="s">
        <v>219</v>
      </c>
      <c r="C10" s="209">
        <v>1</v>
      </c>
      <c r="D10" s="210">
        <v>6670186</v>
      </c>
      <c r="E10" s="210">
        <v>1276302</v>
      </c>
      <c r="F10" s="210">
        <f t="shared" si="0"/>
        <v>5393884</v>
      </c>
      <c r="G10" s="160">
        <f t="shared" si="1"/>
        <v>5393884</v>
      </c>
      <c r="H10" s="216"/>
    </row>
    <row r="11" spans="2:9" x14ac:dyDescent="0.25">
      <c r="B11" s="161" t="s">
        <v>206</v>
      </c>
      <c r="C11" s="209">
        <v>3</v>
      </c>
      <c r="D11" s="210">
        <v>34404420</v>
      </c>
      <c r="E11" s="210">
        <v>7600000</v>
      </c>
      <c r="F11" s="210">
        <f t="shared" si="0"/>
        <v>26804420</v>
      </c>
      <c r="G11" s="160">
        <f>+F11*C11-2</f>
        <v>80413258</v>
      </c>
      <c r="H11" s="216"/>
    </row>
    <row r="12" spans="2:9" x14ac:dyDescent="0.25">
      <c r="B12" s="161" t="s">
        <v>207</v>
      </c>
      <c r="C12" s="209">
        <v>1</v>
      </c>
      <c r="D12" s="210">
        <v>6451298</v>
      </c>
      <c r="E12" s="210">
        <v>1234419</v>
      </c>
      <c r="F12" s="210">
        <f t="shared" si="0"/>
        <v>5216879</v>
      </c>
      <c r="G12" s="160">
        <f t="shared" si="1"/>
        <v>5216879</v>
      </c>
      <c r="H12" s="216"/>
    </row>
    <row r="13" spans="2:9" x14ac:dyDescent="0.25">
      <c r="B13" s="119" t="s">
        <v>92</v>
      </c>
      <c r="C13" s="209">
        <v>3</v>
      </c>
      <c r="D13" s="210">
        <v>56744583</v>
      </c>
      <c r="E13" s="210">
        <v>5673429</v>
      </c>
      <c r="F13" s="210">
        <f t="shared" si="0"/>
        <v>51071154</v>
      </c>
      <c r="G13" s="160">
        <f>+F13*C13-1</f>
        <v>153213461</v>
      </c>
      <c r="H13" s="216"/>
    </row>
    <row r="14" spans="2:9" x14ac:dyDescent="0.25">
      <c r="B14" s="123" t="s">
        <v>208</v>
      </c>
      <c r="C14" s="274">
        <v>35</v>
      </c>
      <c r="D14" s="210">
        <v>2885611.5</v>
      </c>
      <c r="E14" s="276">
        <v>0</v>
      </c>
      <c r="F14" s="210">
        <f t="shared" si="0"/>
        <v>2885611.5</v>
      </c>
      <c r="G14" s="160">
        <f>+F14*C14-2</f>
        <v>100996400.5</v>
      </c>
      <c r="H14" s="217"/>
    </row>
    <row r="15" spans="2:9" x14ac:dyDescent="0.25">
      <c r="B15" s="119" t="s">
        <v>8</v>
      </c>
      <c r="C15" s="209">
        <v>20</v>
      </c>
      <c r="D15" s="210">
        <v>29750479</v>
      </c>
      <c r="E15" s="210">
        <v>5673429</v>
      </c>
      <c r="F15" s="210">
        <f>D15-E15</f>
        <v>24077050</v>
      </c>
      <c r="G15" s="220">
        <v>460859830</v>
      </c>
      <c r="H15" s="216"/>
    </row>
    <row r="16" spans="2:9" x14ac:dyDescent="0.25">
      <c r="B16" s="124" t="s">
        <v>196</v>
      </c>
      <c r="C16" s="274">
        <v>4</v>
      </c>
      <c r="D16" s="275">
        <v>25440000</v>
      </c>
      <c r="E16" s="275">
        <v>5400000</v>
      </c>
      <c r="F16" s="275">
        <v>20039999.600000001</v>
      </c>
      <c r="G16" s="273">
        <f>+C16*F16-5</f>
        <v>80159993.400000006</v>
      </c>
      <c r="H16" s="216"/>
    </row>
    <row r="17" spans="2:9" x14ac:dyDescent="0.25">
      <c r="B17" s="124" t="s">
        <v>196</v>
      </c>
      <c r="C17" s="274">
        <v>1</v>
      </c>
      <c r="D17" s="275">
        <v>25440000</v>
      </c>
      <c r="E17" s="275">
        <v>3712000</v>
      </c>
      <c r="F17" s="275">
        <f>+D17-E17</f>
        <v>21728000</v>
      </c>
      <c r="G17" s="273">
        <f>+F17</f>
        <v>21728000</v>
      </c>
      <c r="H17" s="216"/>
    </row>
    <row r="18" spans="2:9" x14ac:dyDescent="0.25">
      <c r="B18" s="161" t="s">
        <v>197</v>
      </c>
      <c r="C18" s="209">
        <v>21</v>
      </c>
      <c r="D18" s="210">
        <v>14488716</v>
      </c>
      <c r="E18" s="210">
        <v>3712000</v>
      </c>
      <c r="F18" s="210">
        <f>+D18-E18</f>
        <v>10776716</v>
      </c>
      <c r="G18" s="160">
        <v>226311036</v>
      </c>
      <c r="H18" s="218"/>
    </row>
    <row r="19" spans="2:9" x14ac:dyDescent="0.25">
      <c r="B19" s="161" t="s">
        <v>197</v>
      </c>
      <c r="C19" s="209">
        <v>2</v>
      </c>
      <c r="D19" s="210">
        <v>14488716</v>
      </c>
      <c r="E19" s="276">
        <v>0</v>
      </c>
      <c r="F19" s="210">
        <f>+D19</f>
        <v>14488716</v>
      </c>
      <c r="G19" s="160">
        <f t="shared" si="1"/>
        <v>28977432</v>
      </c>
      <c r="I19" s="189"/>
    </row>
    <row r="20" spans="2:9" x14ac:dyDescent="0.25">
      <c r="B20" s="110" t="s">
        <v>190</v>
      </c>
      <c r="C20" s="111">
        <f>SUM(C21:C29)</f>
        <v>100</v>
      </c>
      <c r="D20" s="112"/>
      <c r="E20" s="112"/>
      <c r="F20" s="112"/>
      <c r="G20" s="113">
        <f>SUM(G21:G29)</f>
        <v>2828041063.3999996</v>
      </c>
    </row>
    <row r="21" spans="2:9" x14ac:dyDescent="0.25">
      <c r="B21" s="119" t="s">
        <v>198</v>
      </c>
      <c r="C21" s="209">
        <v>4</v>
      </c>
      <c r="D21" s="210">
        <v>25440000</v>
      </c>
      <c r="E21" s="210"/>
      <c r="F21" s="210">
        <f t="shared" ref="F21:F29" si="2">D21-E21</f>
        <v>25440000</v>
      </c>
      <c r="G21" s="160">
        <v>84940959</v>
      </c>
    </row>
    <row r="22" spans="2:9" x14ac:dyDescent="0.25">
      <c r="B22" s="119" t="s">
        <v>144</v>
      </c>
      <c r="C22" s="209">
        <v>9</v>
      </c>
      <c r="D22" s="210">
        <v>56744582.5</v>
      </c>
      <c r="E22" s="210">
        <v>0</v>
      </c>
      <c r="F22" s="210">
        <f t="shared" si="2"/>
        <v>56744582.5</v>
      </c>
      <c r="G22" s="160">
        <f>F22*C22-1</f>
        <v>510701241.5</v>
      </c>
    </row>
    <row r="23" spans="2:9" x14ac:dyDescent="0.25">
      <c r="B23" s="119" t="s">
        <v>191</v>
      </c>
      <c r="C23" s="209">
        <v>1</v>
      </c>
      <c r="D23" s="210">
        <v>7632000</v>
      </c>
      <c r="E23" s="210">
        <v>0</v>
      </c>
      <c r="F23" s="210">
        <f t="shared" si="2"/>
        <v>7632000</v>
      </c>
      <c r="G23" s="160">
        <f t="shared" ref="G23:G29" si="3">F23*C23</f>
        <v>7632000</v>
      </c>
    </row>
    <row r="24" spans="2:9" x14ac:dyDescent="0.25">
      <c r="B24" s="161" t="s">
        <v>102</v>
      </c>
      <c r="C24" s="209">
        <v>1</v>
      </c>
      <c r="D24" s="210">
        <v>37100000</v>
      </c>
      <c r="E24" s="210">
        <v>0</v>
      </c>
      <c r="F24" s="210">
        <f t="shared" si="2"/>
        <v>37100000</v>
      </c>
      <c r="G24" s="160">
        <v>7643603</v>
      </c>
    </row>
    <row r="25" spans="2:9" x14ac:dyDescent="0.25">
      <c r="B25" s="119" t="s">
        <v>199</v>
      </c>
      <c r="C25" s="209">
        <v>1</v>
      </c>
      <c r="D25" s="210">
        <v>34404420</v>
      </c>
      <c r="E25" s="210">
        <v>0</v>
      </c>
      <c r="F25" s="210">
        <f t="shared" si="2"/>
        <v>34404420</v>
      </c>
      <c r="G25" s="160">
        <f t="shared" si="3"/>
        <v>34404420</v>
      </c>
    </row>
    <row r="26" spans="2:9" x14ac:dyDescent="0.25">
      <c r="B26" s="119" t="s">
        <v>65</v>
      </c>
      <c r="C26" s="209">
        <v>4</v>
      </c>
      <c r="D26" s="210">
        <v>56744582.5</v>
      </c>
      <c r="E26" s="210">
        <v>0</v>
      </c>
      <c r="F26" s="210">
        <f t="shared" si="2"/>
        <v>56744582.5</v>
      </c>
      <c r="G26" s="160">
        <f t="shared" si="3"/>
        <v>226978330</v>
      </c>
    </row>
    <row r="27" spans="2:9" x14ac:dyDescent="0.25">
      <c r="B27" s="119" t="s">
        <v>192</v>
      </c>
      <c r="C27" s="209">
        <v>5</v>
      </c>
      <c r="D27" s="210">
        <v>2885611.5</v>
      </c>
      <c r="E27" s="210">
        <v>0</v>
      </c>
      <c r="F27" s="210">
        <f t="shared" si="2"/>
        <v>2885611.5</v>
      </c>
      <c r="G27" s="160">
        <f t="shared" si="3"/>
        <v>14428057.5</v>
      </c>
    </row>
    <row r="28" spans="2:9" x14ac:dyDescent="0.25">
      <c r="B28" s="161" t="s">
        <v>52</v>
      </c>
      <c r="C28" s="209">
        <v>56</v>
      </c>
      <c r="D28" s="210">
        <v>29750479.399999999</v>
      </c>
      <c r="E28" s="210">
        <v>0</v>
      </c>
      <c r="F28" s="210">
        <f t="shared" si="2"/>
        <v>29750479.399999999</v>
      </c>
      <c r="G28" s="160">
        <f>F28*C28+2</f>
        <v>1666026848.3999999</v>
      </c>
    </row>
    <row r="29" spans="2:9" x14ac:dyDescent="0.25">
      <c r="B29" s="119" t="s">
        <v>63</v>
      </c>
      <c r="C29" s="209">
        <v>19</v>
      </c>
      <c r="D29" s="210">
        <v>14488716</v>
      </c>
      <c r="E29" s="210">
        <v>0</v>
      </c>
      <c r="F29" s="210">
        <f t="shared" si="2"/>
        <v>14488716</v>
      </c>
      <c r="G29" s="160">
        <f t="shared" si="3"/>
        <v>275285604</v>
      </c>
    </row>
    <row r="30" spans="2:9" ht="13.8" thickBot="1" x14ac:dyDescent="0.3">
      <c r="B30" s="154" t="s">
        <v>200</v>
      </c>
      <c r="C30" s="155">
        <f>+C20+C8</f>
        <v>192</v>
      </c>
      <c r="D30" s="156"/>
      <c r="E30" s="156"/>
      <c r="F30" s="156"/>
      <c r="G30" s="157">
        <f>+G8+G20</f>
        <v>3993061345.2999997</v>
      </c>
      <c r="I30" s="189"/>
    </row>
  </sheetData>
  <mergeCells count="1">
    <mergeCell ref="B6:G6"/>
  </mergeCells>
  <pageMargins left="0.7" right="0.7" top="0.75" bottom="0.75" header="0.3" footer="0.3"/>
  <pageSetup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36416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1-Detalle Vehículos 2018</vt:lpstr>
      <vt:lpstr>2-Detalle Compra </vt:lpstr>
      <vt:lpstr>3-Detalle Sustitución</vt:lpstr>
      <vt:lpstr>4- Resumen x Prog. </vt:lpstr>
      <vt:lpstr>5- Detalle Vehículo x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Hellen</dc:creator>
  <cp:lastModifiedBy>pmena</cp:lastModifiedBy>
  <cp:revision>52</cp:revision>
  <cp:lastPrinted>2017-09-08T15:15:58Z</cp:lastPrinted>
  <dcterms:created xsi:type="dcterms:W3CDTF">2015-02-03T19:42:41Z</dcterms:created>
  <dcterms:modified xsi:type="dcterms:W3CDTF">2017-12-01T15:39:39Z</dcterms:modified>
</cp:coreProperties>
</file>