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aulo\2017\Presupuesto 2018\Asamblea Legislativa\Publicación\"/>
    </mc:Choice>
  </mc:AlternateContent>
  <bookViews>
    <workbookView xWindow="0" yWindow="0" windowWidth="16380" windowHeight="8196"/>
  </bookViews>
  <sheets>
    <sheet name="1-Detalle Vehículos 2018" sheetId="2" r:id="rId1"/>
    <sheet name="2-Detalle Compra " sheetId="5" r:id="rId2"/>
    <sheet name="3-Detalle Sustitución" sheetId="6" r:id="rId3"/>
    <sheet name="4- Resumen x Prog. " sheetId="10" r:id="rId4"/>
    <sheet name="5- Detalle Vehículo x Tipo" sheetId="11" r:id="rId5"/>
  </sheets>
  <externalReferences>
    <externalReference r:id="rId6"/>
  </externalReferences>
  <definedNames>
    <definedName name="_10Excel_BuiltIn_Print_Titles_1_1_1_1_1" localSheetId="1">'[1]Cuad. 4 Vehículos OIJ '!#REF!</definedName>
    <definedName name="_10Excel_BuiltIn_Print_Titles_1_1_1_1_1" localSheetId="2">'[1]Cuad. 4 Vehículos OIJ '!#REF!</definedName>
    <definedName name="_10Excel_BuiltIn_Print_Titles_1_1_1_1_1">#REF!</definedName>
    <definedName name="_1Excel_BuiltIn__FilterDatabase_1_1_1_1_1_1_1_1" localSheetId="1">#REF!</definedName>
    <definedName name="_1Excel_BuiltIn__FilterDatabase_1_1_1_1_1_1_1_1" localSheetId="2">#REF!</definedName>
    <definedName name="_1Excel_BuiltIn__FilterDatabase_1_1_1_1_1_1_1_1">#REF!</definedName>
    <definedName name="_2Excel_BuiltIn__FilterDatabase_1_1_1_1_1_1_1_1_1" localSheetId="1">#REF!</definedName>
    <definedName name="_2Excel_BuiltIn__FilterDatabase_1_1_1_1_1_1_1_1_1" localSheetId="2">#REF!</definedName>
    <definedName name="_2Excel_BuiltIn__FilterDatabase_1_1_1_1_1_1_1_1_1">#REF!</definedName>
    <definedName name="_3Excel_BuiltIn__FilterDatabase_1_1_1_1_1_1_1_1_1_1" localSheetId="1">#REF!</definedName>
    <definedName name="_3Excel_BuiltIn__FilterDatabase_1_1_1_1_1_1_1_1_1_1" localSheetId="2">#REF!</definedName>
    <definedName name="_3Excel_BuiltIn__FilterDatabase_1_1_1_1_1_1_1_1_1_1">#REF!</definedName>
    <definedName name="_4Excel_BuiltIn__FilterDatabase_1_1_1_1_1_1_1_1_1_1_1" localSheetId="1">#REF!</definedName>
    <definedName name="_4Excel_BuiltIn__FilterDatabase_1_1_1_1_1_1_1_1_1_1_1" localSheetId="2">#REF!</definedName>
    <definedName name="_4Excel_BuiltIn__FilterDatabase_1_1_1_1_1_1_1_1_1_1_1">#REF!</definedName>
    <definedName name="_5Excel_BuiltIn__FilterDatabase_1_1_1_1_1_1_1_1_1_1_1_1" localSheetId="1">#REF!</definedName>
    <definedName name="_5Excel_BuiltIn__FilterDatabase_1_1_1_1_1_1_1_1_1_1_1_1" localSheetId="2">#REF!</definedName>
    <definedName name="_5Excel_BuiltIn__FilterDatabase_1_1_1_1_1_1_1_1_1_1_1_1">#REF!</definedName>
    <definedName name="_6Excel_BuiltIn__FilterDatabase_1_1_1_1_1_1_1_1_1_1_1_1_1" localSheetId="1">#REF!</definedName>
    <definedName name="_6Excel_BuiltIn__FilterDatabase_1_1_1_1_1_1_1_1_1_1_1_1_1" localSheetId="2">#REF!</definedName>
    <definedName name="_6Excel_BuiltIn__FilterDatabase_1_1_1_1_1_1_1_1_1_1_1_1_1">#REF!</definedName>
    <definedName name="_7Excel_BuiltIn__FilterDatabase_1_1_1_1_1_1_1_1_1_1_1_1_1_1" localSheetId="1">#REF!</definedName>
    <definedName name="_7Excel_BuiltIn__FilterDatabase_1_1_1_1_1_1_1_1_1_1_1_1_1_1" localSheetId="2">#REF!</definedName>
    <definedName name="_7Excel_BuiltIn__FilterDatabase_1_1_1_1_1_1_1_1_1_1_1_1_1_1">#REF!</definedName>
    <definedName name="_8Excel_BuiltIn__FilterDatabase_1_1_1_1_1_1_1_1_1_1_1_1_1_1_1" localSheetId="1">#REF!</definedName>
    <definedName name="_8Excel_BuiltIn__FilterDatabase_1_1_1_1_1_1_1_1_1_1_1_1_1_1_1" localSheetId="2">#REF!</definedName>
    <definedName name="_8Excel_BuiltIn__FilterDatabase_1_1_1_1_1_1_1_1_1_1_1_1_1_1_1">#REF!</definedName>
    <definedName name="_9Excel_BuiltIn_Print_Titles_1_1_1" localSheetId="1">'[1]Cuad. 4 Vehículos OIJ '!#REF!</definedName>
    <definedName name="_9Excel_BuiltIn_Print_Titles_1_1_1" localSheetId="2">'[1]Cuad. 4 Vehículos OIJ '!#REF!</definedName>
    <definedName name="_9Excel_BuiltIn_Print_Titles_1_1_1">#REF!</definedName>
    <definedName name="_xlnm._FilterDatabase" localSheetId="0" hidden="1">'1-Detalle Vehículos 2018'!$B$17:$K$189</definedName>
    <definedName name="_xlnm._FilterDatabase" localSheetId="1" hidden="1">'2-Detalle Compra '!#REF!</definedName>
    <definedName name="_xlnm._FilterDatabase" localSheetId="2" hidden="1">'3-Detalle Sustitución'!#REF!</definedName>
    <definedName name="CUARO" localSheetId="1">#REF!</definedName>
    <definedName name="CUARO" localSheetId="2">#REF!</definedName>
    <definedName name="CUARO">#REF!</definedName>
    <definedName name="CUARO_1" localSheetId="1">#REF!</definedName>
    <definedName name="CUARO_1" localSheetId="2">#REF!</definedName>
    <definedName name="CUARO_1">#REF!</definedName>
    <definedName name="CUARO_1_1" localSheetId="1">#REF!</definedName>
    <definedName name="CUARO_1_1" localSheetId="2">#REF!</definedName>
    <definedName name="CUARO_1_1">#REF!</definedName>
    <definedName name="CUARO_1_1_1" localSheetId="1">#REF!</definedName>
    <definedName name="CUARO_1_1_1" localSheetId="2">#REF!</definedName>
    <definedName name="CUARO_1_1_1">#REF!</definedName>
    <definedName name="d" localSheetId="1">#REF!</definedName>
    <definedName name="d" localSheetId="2">#REF!</definedName>
    <definedName name="d">#REF!</definedName>
    <definedName name="d_1" localSheetId="1">#REF!</definedName>
    <definedName name="d_1" localSheetId="2">#REF!</definedName>
    <definedName name="d_1">#REF!</definedName>
    <definedName name="Excel_BuiltIn__FilterDatabase_1" localSheetId="1">#REF!</definedName>
    <definedName name="Excel_BuiltIn__FilterDatabase_1" localSheetId="2">#REF!</definedName>
    <definedName name="Excel_BuiltIn__FilterDatabase_1">#REF!</definedName>
    <definedName name="Excel_BuiltIn__FilterDatabase_1_1" localSheetId="1">#REF!</definedName>
    <definedName name="Excel_BuiltIn__FilterDatabase_1_1" localSheetId="2">#REF!</definedName>
    <definedName name="Excel_BuiltIn__FilterDatabase_1_1">#REF!</definedName>
    <definedName name="Excel_BuiltIn__FilterDatabase_1_1_1" localSheetId="1">#REF!</definedName>
    <definedName name="Excel_BuiltIn__FilterDatabase_1_1_1" localSheetId="2">#REF!</definedName>
    <definedName name="Excel_BuiltIn__FilterDatabase_1_1_1">#REF!</definedName>
    <definedName name="Excel_BuiltIn__FilterDatabase_1_1_1_1" localSheetId="1">#REF!</definedName>
    <definedName name="Excel_BuiltIn__FilterDatabase_1_1_1_1" localSheetId="2">#REF!</definedName>
    <definedName name="Excel_BuiltIn__FilterDatabase_1_1_1_1">#REF!</definedName>
    <definedName name="Excel_BuiltIn__FilterDatabase_1_1_1_1_1" localSheetId="1">#REF!</definedName>
    <definedName name="Excel_BuiltIn__FilterDatabase_1_1_1_1_1" localSheetId="2">#REF!</definedName>
    <definedName name="Excel_BuiltIn__FilterDatabase_1_1_1_1_1">#REF!</definedName>
    <definedName name="Excel_BuiltIn__FilterDatabase_1_1_1_1_1_1" localSheetId="1">#REF!</definedName>
    <definedName name="Excel_BuiltIn__FilterDatabase_1_1_1_1_1_1" localSheetId="2">#REF!</definedName>
    <definedName name="Excel_BuiltIn__FilterDatabase_1_1_1_1_1_1">#REF!</definedName>
    <definedName name="Excel_BuiltIn__FilterDatabase_1_1_1_1_1_1_1" localSheetId="1">#REF!</definedName>
    <definedName name="Excel_BuiltIn__FilterDatabase_1_1_1_1_1_1_1" localSheetId="2">#REF!</definedName>
    <definedName name="Excel_BuiltIn__FilterDatabase_1_1_1_1_1_1_1">#REF!</definedName>
    <definedName name="Excel_BuiltIn__FilterDatabase_1_1_1_1_1_1_1_1" localSheetId="1">#REF!</definedName>
    <definedName name="Excel_BuiltIn__FilterDatabase_1_1_1_1_1_1_1_1" localSheetId="2">#REF!</definedName>
    <definedName name="Excel_BuiltIn__FilterDatabase_1_1_1_1_1_1_1_1">#REF!</definedName>
    <definedName name="Excel_BuiltIn__FilterDatabase_1_1_1_1_1_1_1_1_1" localSheetId="1">#REF!</definedName>
    <definedName name="Excel_BuiltIn__FilterDatabase_1_1_1_1_1_1_1_1_1" localSheetId="2">#REF!</definedName>
    <definedName name="Excel_BuiltIn__FilterDatabase_1_1_1_1_1_1_1_1_1">#REF!</definedName>
    <definedName name="Excel_BuiltIn__FilterDatabase_1_1_1_1_1_1_1_1_1_1" localSheetId="1">#REF!</definedName>
    <definedName name="Excel_BuiltIn__FilterDatabase_1_1_1_1_1_1_1_1_1_1" localSheetId="2">#REF!</definedName>
    <definedName name="Excel_BuiltIn__FilterDatabase_1_1_1_1_1_1_1_1_1_1">#REF!</definedName>
    <definedName name="Excel_BuiltIn__FilterDatabase_1_1_1_1_1_1_1_1_1_1_1" localSheetId="1">#REF!</definedName>
    <definedName name="Excel_BuiltIn__FilterDatabase_1_1_1_1_1_1_1_1_1_1_1" localSheetId="2">#REF!</definedName>
    <definedName name="Excel_BuiltIn__FilterDatabase_1_1_1_1_1_1_1_1_1_1_1">#REF!</definedName>
    <definedName name="Excel_BuiltIn__FilterDatabase_1_1_1_1_1_1_1_1_1_1_1_1" localSheetId="1">#REF!</definedName>
    <definedName name="Excel_BuiltIn__FilterDatabase_1_1_1_1_1_1_1_1_1_1_1_1" localSheetId="2">#REF!</definedName>
    <definedName name="Excel_BuiltIn__FilterDatabase_1_1_1_1_1_1_1_1_1_1_1_1">#REF!</definedName>
    <definedName name="Excel_BuiltIn__FilterDatabase_1_1_1_1_1_1_1_1_1_1_1_1_1" localSheetId="1">#REF!</definedName>
    <definedName name="Excel_BuiltIn__FilterDatabase_1_1_1_1_1_1_1_1_1_1_1_1_1" localSheetId="2">#REF!</definedName>
    <definedName name="Excel_BuiltIn__FilterDatabase_1_1_1_1_1_1_1_1_1_1_1_1_1">#REF!</definedName>
    <definedName name="Excel_BuiltIn__FilterDatabase_1_1_1_1_1_1_1_1_1_1_1_1_1_1" localSheetId="1">#REF!</definedName>
    <definedName name="Excel_BuiltIn__FilterDatabase_1_1_1_1_1_1_1_1_1_1_1_1_1_1" localSheetId="2">#REF!</definedName>
    <definedName name="Excel_BuiltIn__FilterDatabase_1_1_1_1_1_1_1_1_1_1_1_1_1_1">#REF!</definedName>
    <definedName name="Excel_BuiltIn__FilterDatabase_1_1_1_1_1_1_1_1_1_1_1_1_2" localSheetId="1">#REF!</definedName>
    <definedName name="Excel_BuiltIn__FilterDatabase_1_1_1_1_1_1_1_1_1_1_1_1_2" localSheetId="2">#REF!</definedName>
    <definedName name="Excel_BuiltIn__FilterDatabase_1_1_1_1_1_1_1_1_1_1_1_1_2">#REF!</definedName>
    <definedName name="Excel_BuiltIn__FilterDatabase_1_1_1_1_1_1_1_1_1_1_1_1_3" localSheetId="1">#REF!</definedName>
    <definedName name="Excel_BuiltIn__FilterDatabase_1_1_1_1_1_1_1_1_1_1_1_1_3" localSheetId="2">#REF!</definedName>
    <definedName name="Excel_BuiltIn__FilterDatabase_1_1_1_1_1_1_1_1_1_1_1_1_3">#REF!</definedName>
    <definedName name="Excel_BuiltIn__FilterDatabase_1_1_1_1_1_1_1_1_1_1_1_2" localSheetId="1">#REF!</definedName>
    <definedName name="Excel_BuiltIn__FilterDatabase_1_1_1_1_1_1_1_1_1_1_1_2" localSheetId="2">#REF!</definedName>
    <definedName name="Excel_BuiltIn__FilterDatabase_1_1_1_1_1_1_1_1_1_1_1_2">#REF!</definedName>
    <definedName name="Excel_BuiltIn__FilterDatabase_1_1_1_1_1_1_1_1_1_1_1_2_1" localSheetId="1">#REF!</definedName>
    <definedName name="Excel_BuiltIn__FilterDatabase_1_1_1_1_1_1_1_1_1_1_1_2_1" localSheetId="2">#REF!</definedName>
    <definedName name="Excel_BuiltIn__FilterDatabase_1_1_1_1_1_1_1_1_1_1_1_2_1">#REF!</definedName>
    <definedName name="Excel_BuiltIn__FilterDatabase_1_1_1_1_1_1_1_1_1_1_1_2_1_1" localSheetId="1">#REF!</definedName>
    <definedName name="Excel_BuiltIn__FilterDatabase_1_1_1_1_1_1_1_1_1_1_1_2_1_1" localSheetId="2">#REF!</definedName>
    <definedName name="Excel_BuiltIn__FilterDatabase_1_1_1_1_1_1_1_1_1_1_1_2_1_1">#REF!</definedName>
    <definedName name="Excel_BuiltIn__FilterDatabase_1_1_1_1_1_1_1_1_1_1_1_3" localSheetId="1">#REF!</definedName>
    <definedName name="Excel_BuiltIn__FilterDatabase_1_1_1_1_1_1_1_1_1_1_1_3" localSheetId="2">#REF!</definedName>
    <definedName name="Excel_BuiltIn__FilterDatabase_1_1_1_1_1_1_1_1_1_1_1_3">#REF!</definedName>
    <definedName name="Excel_BuiltIn__FilterDatabase_1_1_1_1_1_1_1_1_1_1_1_3_1" localSheetId="1">#REF!</definedName>
    <definedName name="Excel_BuiltIn__FilterDatabase_1_1_1_1_1_1_1_1_1_1_1_3_1" localSheetId="2">#REF!</definedName>
    <definedName name="Excel_BuiltIn__FilterDatabase_1_1_1_1_1_1_1_1_1_1_1_3_1">#REF!</definedName>
    <definedName name="Excel_BuiltIn__FilterDatabase_1_1_1_1_1_1_1_1_1_1_1_3_1_1" localSheetId="1">#REF!</definedName>
    <definedName name="Excel_BuiltIn__FilterDatabase_1_1_1_1_1_1_1_1_1_1_1_3_1_1" localSheetId="2">#REF!</definedName>
    <definedName name="Excel_BuiltIn__FilterDatabase_1_1_1_1_1_1_1_1_1_1_1_3_1_1">#REF!</definedName>
    <definedName name="Excel_BuiltIn__FilterDatabase_1_1_1_1_1_1_1_1_1_1_1_4" localSheetId="1">#REF!</definedName>
    <definedName name="Excel_BuiltIn__FilterDatabase_1_1_1_1_1_1_1_1_1_1_1_4" localSheetId="2">#REF!</definedName>
    <definedName name="Excel_BuiltIn__FilterDatabase_1_1_1_1_1_1_1_1_1_1_1_4">#REF!</definedName>
    <definedName name="Excel_BuiltIn__FilterDatabase_1_1_1_1_1_1_1_1_1_1_1_4_1" localSheetId="1">#REF!</definedName>
    <definedName name="Excel_BuiltIn__FilterDatabase_1_1_1_1_1_1_1_1_1_1_1_4_1" localSheetId="2">#REF!</definedName>
    <definedName name="Excel_BuiltIn__FilterDatabase_1_1_1_1_1_1_1_1_1_1_1_4_1">#REF!</definedName>
    <definedName name="Excel_BuiltIn__FilterDatabase_1_1_1_1_1_1_1_1_1_1_1_5" localSheetId="1">#REF!</definedName>
    <definedName name="Excel_BuiltIn__FilterDatabase_1_1_1_1_1_1_1_1_1_1_1_5" localSheetId="2">#REF!</definedName>
    <definedName name="Excel_BuiltIn__FilterDatabase_1_1_1_1_1_1_1_1_1_1_1_5">#REF!</definedName>
    <definedName name="Excel_BuiltIn__FilterDatabase_1_1_1_1_1_1_1_1_1_1_1_5_1" localSheetId="1">#REF!</definedName>
    <definedName name="Excel_BuiltIn__FilterDatabase_1_1_1_1_1_1_1_1_1_1_1_5_1" localSheetId="2">#REF!</definedName>
    <definedName name="Excel_BuiltIn__FilterDatabase_1_1_1_1_1_1_1_1_1_1_1_5_1">#REF!</definedName>
    <definedName name="Excel_BuiltIn__FilterDatabase_1_1_1_1_1_1_1_1_1_1_1_6" localSheetId="1">#REF!</definedName>
    <definedName name="Excel_BuiltIn__FilterDatabase_1_1_1_1_1_1_1_1_1_1_1_6" localSheetId="2">#REF!</definedName>
    <definedName name="Excel_BuiltIn__FilterDatabase_1_1_1_1_1_1_1_1_1_1_1_6">#REF!</definedName>
    <definedName name="Excel_BuiltIn__FilterDatabase_1_1_1_1_1_1_1_1_1_1_1_6_1" localSheetId="1">#REF!</definedName>
    <definedName name="Excel_BuiltIn__FilterDatabase_1_1_1_1_1_1_1_1_1_1_1_6_1" localSheetId="2">#REF!</definedName>
    <definedName name="Excel_BuiltIn__FilterDatabase_1_1_1_1_1_1_1_1_1_1_1_6_1">#REF!</definedName>
    <definedName name="Excel_BuiltIn__FilterDatabase_1_1_1_1_1_1_1_1_1_1_1_7" localSheetId="1">#REF!</definedName>
    <definedName name="Excel_BuiltIn__FilterDatabase_1_1_1_1_1_1_1_1_1_1_1_7" localSheetId="2">#REF!</definedName>
    <definedName name="Excel_BuiltIn__FilterDatabase_1_1_1_1_1_1_1_1_1_1_1_7">#REF!</definedName>
    <definedName name="Excel_BuiltIn__FilterDatabase_1_1_1_1_1_1_1_1_1_1_1_7_1" localSheetId="1">#REF!</definedName>
    <definedName name="Excel_BuiltIn__FilterDatabase_1_1_1_1_1_1_1_1_1_1_1_7_1" localSheetId="2">#REF!</definedName>
    <definedName name="Excel_BuiltIn__FilterDatabase_1_1_1_1_1_1_1_1_1_1_1_7_1">#REF!</definedName>
    <definedName name="Excel_BuiltIn__FilterDatabase_1_1_1_1_1_1_1_1_1_1_2" localSheetId="1">#REF!</definedName>
    <definedName name="Excel_BuiltIn__FilterDatabase_1_1_1_1_1_1_1_1_1_1_2" localSheetId="2">#REF!</definedName>
    <definedName name="Excel_BuiltIn__FilterDatabase_1_1_1_1_1_1_1_1_1_1_2">#REF!</definedName>
    <definedName name="Excel_BuiltIn__FilterDatabase_1_1_1_1_1_1_1_1_1_1_2_1" localSheetId="1">#REF!</definedName>
    <definedName name="Excel_BuiltIn__FilterDatabase_1_1_1_1_1_1_1_1_1_1_2_1" localSheetId="2">#REF!</definedName>
    <definedName name="Excel_BuiltIn__FilterDatabase_1_1_1_1_1_1_1_1_1_1_2_1">#REF!</definedName>
    <definedName name="Excel_BuiltIn__FilterDatabase_1_1_1_1_1_1_1_1_1_1_2_1_1" localSheetId="1">#REF!</definedName>
    <definedName name="Excel_BuiltIn__FilterDatabase_1_1_1_1_1_1_1_1_1_1_2_1_1" localSheetId="2">#REF!</definedName>
    <definedName name="Excel_BuiltIn__FilterDatabase_1_1_1_1_1_1_1_1_1_1_2_1_1">#REF!</definedName>
    <definedName name="Excel_BuiltIn__FilterDatabase_1_1_1_1_1_1_1_1_1_1_3" localSheetId="1">#REF!</definedName>
    <definedName name="Excel_BuiltIn__FilterDatabase_1_1_1_1_1_1_1_1_1_1_3" localSheetId="2">#REF!</definedName>
    <definedName name="Excel_BuiltIn__FilterDatabase_1_1_1_1_1_1_1_1_1_1_3">#REF!</definedName>
    <definedName name="Excel_BuiltIn__FilterDatabase_1_1_1_1_1_1_1_1_1_1_3_1" localSheetId="1">#REF!</definedName>
    <definedName name="Excel_BuiltIn__FilterDatabase_1_1_1_1_1_1_1_1_1_1_3_1" localSheetId="2">#REF!</definedName>
    <definedName name="Excel_BuiltIn__FilterDatabase_1_1_1_1_1_1_1_1_1_1_3_1">#REF!</definedName>
    <definedName name="Excel_BuiltIn__FilterDatabase_1_1_1_1_1_1_1_1_1_1_3_1_1" localSheetId="1">#REF!</definedName>
    <definedName name="Excel_BuiltIn__FilterDatabase_1_1_1_1_1_1_1_1_1_1_3_1_1" localSheetId="2">#REF!</definedName>
    <definedName name="Excel_BuiltIn__FilterDatabase_1_1_1_1_1_1_1_1_1_1_3_1_1">#REF!</definedName>
    <definedName name="Excel_BuiltIn__FilterDatabase_1_1_1_1_1_1_1_1_1_1_4" localSheetId="1">#REF!</definedName>
    <definedName name="Excel_BuiltIn__FilterDatabase_1_1_1_1_1_1_1_1_1_1_4" localSheetId="2">#REF!</definedName>
    <definedName name="Excel_BuiltIn__FilterDatabase_1_1_1_1_1_1_1_1_1_1_4">#REF!</definedName>
    <definedName name="Excel_BuiltIn__FilterDatabase_1_1_1_1_1_1_1_1_1_1_4_1" localSheetId="1">#REF!</definedName>
    <definedName name="Excel_BuiltIn__FilterDatabase_1_1_1_1_1_1_1_1_1_1_4_1" localSheetId="2">#REF!</definedName>
    <definedName name="Excel_BuiltIn__FilterDatabase_1_1_1_1_1_1_1_1_1_1_4_1">#REF!</definedName>
    <definedName name="Excel_BuiltIn__FilterDatabase_1_1_1_1_1_1_1_1_1_1_5" localSheetId="1">#REF!</definedName>
    <definedName name="Excel_BuiltIn__FilterDatabase_1_1_1_1_1_1_1_1_1_1_5" localSheetId="2">#REF!</definedName>
    <definedName name="Excel_BuiltIn__FilterDatabase_1_1_1_1_1_1_1_1_1_1_5">#REF!</definedName>
    <definedName name="Excel_BuiltIn__FilterDatabase_1_1_1_1_1_1_1_1_1_1_5_1" localSheetId="1">#REF!</definedName>
    <definedName name="Excel_BuiltIn__FilterDatabase_1_1_1_1_1_1_1_1_1_1_5_1" localSheetId="2">#REF!</definedName>
    <definedName name="Excel_BuiltIn__FilterDatabase_1_1_1_1_1_1_1_1_1_1_5_1">#REF!</definedName>
    <definedName name="Excel_BuiltIn__FilterDatabase_1_1_1_1_1_1_1_1_1_1_6" localSheetId="1">#REF!</definedName>
    <definedName name="Excel_BuiltIn__FilterDatabase_1_1_1_1_1_1_1_1_1_1_6" localSheetId="2">#REF!</definedName>
    <definedName name="Excel_BuiltIn__FilterDatabase_1_1_1_1_1_1_1_1_1_1_6">#REF!</definedName>
    <definedName name="Excel_BuiltIn__FilterDatabase_1_1_1_1_1_1_1_1_1_1_6_1" localSheetId="1">#REF!</definedName>
    <definedName name="Excel_BuiltIn__FilterDatabase_1_1_1_1_1_1_1_1_1_1_6_1" localSheetId="2">#REF!</definedName>
    <definedName name="Excel_BuiltIn__FilterDatabase_1_1_1_1_1_1_1_1_1_1_6_1">#REF!</definedName>
    <definedName name="Excel_BuiltIn__FilterDatabase_1_1_1_1_1_1_1_1_1_1_7" localSheetId="1">#REF!</definedName>
    <definedName name="Excel_BuiltIn__FilterDatabase_1_1_1_1_1_1_1_1_1_1_7" localSheetId="2">#REF!</definedName>
    <definedName name="Excel_BuiltIn__FilterDatabase_1_1_1_1_1_1_1_1_1_1_7">#REF!</definedName>
    <definedName name="Excel_BuiltIn__FilterDatabase_1_1_1_1_1_1_1_1_1_1_7_1" localSheetId="1">#REF!</definedName>
    <definedName name="Excel_BuiltIn__FilterDatabase_1_1_1_1_1_1_1_1_1_1_7_1" localSheetId="2">#REF!</definedName>
    <definedName name="Excel_BuiltIn__FilterDatabase_1_1_1_1_1_1_1_1_1_1_7_1">#REF!</definedName>
    <definedName name="Excel_BuiltIn__FilterDatabase_1_1_1_1_1_1_1_1_1_2" localSheetId="1">#REF!</definedName>
    <definedName name="Excel_BuiltIn__FilterDatabase_1_1_1_1_1_1_1_1_1_2" localSheetId="2">#REF!</definedName>
    <definedName name="Excel_BuiltIn__FilterDatabase_1_1_1_1_1_1_1_1_1_2">#REF!</definedName>
    <definedName name="Excel_BuiltIn__FilterDatabase_1_1_1_1_1_1_1_1_1_2_1" localSheetId="1">#REF!</definedName>
    <definedName name="Excel_BuiltIn__FilterDatabase_1_1_1_1_1_1_1_1_1_2_1" localSheetId="2">#REF!</definedName>
    <definedName name="Excel_BuiltIn__FilterDatabase_1_1_1_1_1_1_1_1_1_2_1">#REF!</definedName>
    <definedName name="Excel_BuiltIn__FilterDatabase_1_1_1_1_1_1_1_1_1_2_1_1" localSheetId="1">#REF!</definedName>
    <definedName name="Excel_BuiltIn__FilterDatabase_1_1_1_1_1_1_1_1_1_2_1_1" localSheetId="2">#REF!</definedName>
    <definedName name="Excel_BuiltIn__FilterDatabase_1_1_1_1_1_1_1_1_1_2_1_1">#REF!</definedName>
    <definedName name="Excel_BuiltIn__FilterDatabase_1_1_1_1_1_1_1_1_1_3" localSheetId="1">#REF!</definedName>
    <definedName name="Excel_BuiltIn__FilterDatabase_1_1_1_1_1_1_1_1_1_3" localSheetId="2">#REF!</definedName>
    <definedName name="Excel_BuiltIn__FilterDatabase_1_1_1_1_1_1_1_1_1_3">#REF!</definedName>
    <definedName name="Excel_BuiltIn__FilterDatabase_1_1_1_1_1_1_1_1_1_3_1" localSheetId="1">#REF!</definedName>
    <definedName name="Excel_BuiltIn__FilterDatabase_1_1_1_1_1_1_1_1_1_3_1" localSheetId="2">#REF!</definedName>
    <definedName name="Excel_BuiltIn__FilterDatabase_1_1_1_1_1_1_1_1_1_3_1">#REF!</definedName>
    <definedName name="Excel_BuiltIn__FilterDatabase_1_1_1_1_1_1_1_1_1_3_1_1" localSheetId="1">#REF!</definedName>
    <definedName name="Excel_BuiltIn__FilterDatabase_1_1_1_1_1_1_1_1_1_3_1_1" localSheetId="2">#REF!</definedName>
    <definedName name="Excel_BuiltIn__FilterDatabase_1_1_1_1_1_1_1_1_1_3_1_1">#REF!</definedName>
    <definedName name="Excel_BuiltIn__FilterDatabase_1_1_1_1_1_1_1_1_1_4" localSheetId="1">#REF!</definedName>
    <definedName name="Excel_BuiltIn__FilterDatabase_1_1_1_1_1_1_1_1_1_4" localSheetId="2">#REF!</definedName>
    <definedName name="Excel_BuiltIn__FilterDatabase_1_1_1_1_1_1_1_1_1_4">#REF!</definedName>
    <definedName name="Excel_BuiltIn__FilterDatabase_1_1_1_1_1_1_1_1_1_4_1" localSheetId="1">#REF!</definedName>
    <definedName name="Excel_BuiltIn__FilterDatabase_1_1_1_1_1_1_1_1_1_4_1" localSheetId="2">#REF!</definedName>
    <definedName name="Excel_BuiltIn__FilterDatabase_1_1_1_1_1_1_1_1_1_4_1">#REF!</definedName>
    <definedName name="Excel_BuiltIn__FilterDatabase_1_1_1_1_1_1_1_1_1_5" localSheetId="1">#REF!</definedName>
    <definedName name="Excel_BuiltIn__FilterDatabase_1_1_1_1_1_1_1_1_1_5" localSheetId="2">#REF!</definedName>
    <definedName name="Excel_BuiltIn__FilterDatabase_1_1_1_1_1_1_1_1_1_5">#REF!</definedName>
    <definedName name="Excel_BuiltIn__FilterDatabase_1_1_1_1_1_1_1_1_1_5_1" localSheetId="1">#REF!</definedName>
    <definedName name="Excel_BuiltIn__FilterDatabase_1_1_1_1_1_1_1_1_1_5_1" localSheetId="2">#REF!</definedName>
    <definedName name="Excel_BuiltIn__FilterDatabase_1_1_1_1_1_1_1_1_1_5_1">#REF!</definedName>
    <definedName name="Excel_BuiltIn__FilterDatabase_1_1_1_1_1_1_1_1_1_6" localSheetId="1">#REF!</definedName>
    <definedName name="Excel_BuiltIn__FilterDatabase_1_1_1_1_1_1_1_1_1_6" localSheetId="2">#REF!</definedName>
    <definedName name="Excel_BuiltIn__FilterDatabase_1_1_1_1_1_1_1_1_1_6">#REF!</definedName>
    <definedName name="Excel_BuiltIn__FilterDatabase_1_1_1_1_1_1_1_1_1_6_1" localSheetId="1">#REF!</definedName>
    <definedName name="Excel_BuiltIn__FilterDatabase_1_1_1_1_1_1_1_1_1_6_1" localSheetId="2">#REF!</definedName>
    <definedName name="Excel_BuiltIn__FilterDatabase_1_1_1_1_1_1_1_1_1_6_1">#REF!</definedName>
    <definedName name="Excel_BuiltIn__FilterDatabase_1_1_1_1_1_1_1_1_1_7" localSheetId="1">#REF!</definedName>
    <definedName name="Excel_BuiltIn__FilterDatabase_1_1_1_1_1_1_1_1_1_7" localSheetId="2">#REF!</definedName>
    <definedName name="Excel_BuiltIn__FilterDatabase_1_1_1_1_1_1_1_1_1_7">#REF!</definedName>
    <definedName name="Excel_BuiltIn__FilterDatabase_1_1_1_1_1_1_1_1_1_7_1" localSheetId="1">#REF!</definedName>
    <definedName name="Excel_BuiltIn__FilterDatabase_1_1_1_1_1_1_1_1_1_7_1" localSheetId="2">#REF!</definedName>
    <definedName name="Excel_BuiltIn__FilterDatabase_1_1_1_1_1_1_1_1_1_7_1">#REF!</definedName>
    <definedName name="Excel_BuiltIn__FilterDatabase_1_1_1_1_1_1_1_1_2" localSheetId="1">#REF!</definedName>
    <definedName name="Excel_BuiltIn__FilterDatabase_1_1_1_1_1_1_1_1_2" localSheetId="2">#REF!</definedName>
    <definedName name="Excel_BuiltIn__FilterDatabase_1_1_1_1_1_1_1_1_2">#REF!</definedName>
    <definedName name="Excel_BuiltIn__FilterDatabase_1_1_1_1_1_1_1_1_2_1" localSheetId="1">#REF!</definedName>
    <definedName name="Excel_BuiltIn__FilterDatabase_1_1_1_1_1_1_1_1_2_1" localSheetId="2">#REF!</definedName>
    <definedName name="Excel_BuiltIn__FilterDatabase_1_1_1_1_1_1_1_1_2_1">#REF!</definedName>
    <definedName name="Excel_BuiltIn__FilterDatabase_1_1_1_1_1_1_1_1_2_1_1" localSheetId="1">#REF!</definedName>
    <definedName name="Excel_BuiltIn__FilterDatabase_1_1_1_1_1_1_1_1_2_1_1" localSheetId="2">#REF!</definedName>
    <definedName name="Excel_BuiltIn__FilterDatabase_1_1_1_1_1_1_1_1_2_1_1">#REF!</definedName>
    <definedName name="Excel_BuiltIn__FilterDatabase_1_1_1_1_1_1_1_1_3" localSheetId="1">#REF!</definedName>
    <definedName name="Excel_BuiltIn__FilterDatabase_1_1_1_1_1_1_1_1_3" localSheetId="2">#REF!</definedName>
    <definedName name="Excel_BuiltIn__FilterDatabase_1_1_1_1_1_1_1_1_3">#REF!</definedName>
    <definedName name="Excel_BuiltIn__FilterDatabase_1_1_1_1_1_1_1_1_3_1" localSheetId="1">#REF!</definedName>
    <definedName name="Excel_BuiltIn__FilterDatabase_1_1_1_1_1_1_1_1_3_1" localSheetId="2">#REF!</definedName>
    <definedName name="Excel_BuiltIn__FilterDatabase_1_1_1_1_1_1_1_1_3_1">#REF!</definedName>
    <definedName name="Excel_BuiltIn__FilterDatabase_1_1_1_1_1_1_1_1_3_1_1" localSheetId="1">#REF!</definedName>
    <definedName name="Excel_BuiltIn__FilterDatabase_1_1_1_1_1_1_1_1_3_1_1" localSheetId="2">#REF!</definedName>
    <definedName name="Excel_BuiltIn__FilterDatabase_1_1_1_1_1_1_1_1_3_1_1">#REF!</definedName>
    <definedName name="Excel_BuiltIn__FilterDatabase_1_1_1_1_1_1_1_1_4" localSheetId="1">#REF!</definedName>
    <definedName name="Excel_BuiltIn__FilterDatabase_1_1_1_1_1_1_1_1_4" localSheetId="2">#REF!</definedName>
    <definedName name="Excel_BuiltIn__FilterDatabase_1_1_1_1_1_1_1_1_4">#REF!</definedName>
    <definedName name="Excel_BuiltIn__FilterDatabase_1_1_1_1_1_1_1_1_4_1" localSheetId="1">#REF!</definedName>
    <definedName name="Excel_BuiltIn__FilterDatabase_1_1_1_1_1_1_1_1_4_1" localSheetId="2">#REF!</definedName>
    <definedName name="Excel_BuiltIn__FilterDatabase_1_1_1_1_1_1_1_1_4_1">#REF!</definedName>
    <definedName name="Excel_BuiltIn__FilterDatabase_1_1_1_1_1_1_1_1_5" localSheetId="1">#REF!</definedName>
    <definedName name="Excel_BuiltIn__FilterDatabase_1_1_1_1_1_1_1_1_5" localSheetId="2">#REF!</definedName>
    <definedName name="Excel_BuiltIn__FilterDatabase_1_1_1_1_1_1_1_1_5">#REF!</definedName>
    <definedName name="Excel_BuiltIn__FilterDatabase_1_1_1_1_1_1_1_1_5_1" localSheetId="1">#REF!</definedName>
    <definedName name="Excel_BuiltIn__FilterDatabase_1_1_1_1_1_1_1_1_5_1" localSheetId="2">#REF!</definedName>
    <definedName name="Excel_BuiltIn__FilterDatabase_1_1_1_1_1_1_1_1_5_1">#REF!</definedName>
    <definedName name="Excel_BuiltIn__FilterDatabase_1_1_1_1_1_1_1_1_6" localSheetId="1">#REF!</definedName>
    <definedName name="Excel_BuiltIn__FilterDatabase_1_1_1_1_1_1_1_1_6" localSheetId="2">#REF!</definedName>
    <definedName name="Excel_BuiltIn__FilterDatabase_1_1_1_1_1_1_1_1_6">#REF!</definedName>
    <definedName name="Excel_BuiltIn__FilterDatabase_1_1_1_1_1_1_1_1_6_1" localSheetId="1">#REF!</definedName>
    <definedName name="Excel_BuiltIn__FilterDatabase_1_1_1_1_1_1_1_1_6_1" localSheetId="2">#REF!</definedName>
    <definedName name="Excel_BuiltIn__FilterDatabase_1_1_1_1_1_1_1_1_6_1">#REF!</definedName>
    <definedName name="Excel_BuiltIn__FilterDatabase_1_1_1_1_1_1_1_1_7" localSheetId="1">#REF!</definedName>
    <definedName name="Excel_BuiltIn__FilterDatabase_1_1_1_1_1_1_1_1_7" localSheetId="2">#REF!</definedName>
    <definedName name="Excel_BuiltIn__FilterDatabase_1_1_1_1_1_1_1_1_7">#REF!</definedName>
    <definedName name="Excel_BuiltIn__FilterDatabase_1_1_1_1_1_1_1_1_7_1" localSheetId="1">#REF!</definedName>
    <definedName name="Excel_BuiltIn__FilterDatabase_1_1_1_1_1_1_1_1_7_1" localSheetId="2">#REF!</definedName>
    <definedName name="Excel_BuiltIn__FilterDatabase_1_1_1_1_1_1_1_1_7_1">#REF!</definedName>
    <definedName name="Excel_BuiltIn__FilterDatabase_1_1_1_1_1_1_1_2" localSheetId="1">#REF!</definedName>
    <definedName name="Excel_BuiltIn__FilterDatabase_1_1_1_1_1_1_1_2" localSheetId="2">#REF!</definedName>
    <definedName name="Excel_BuiltIn__FilterDatabase_1_1_1_1_1_1_1_2">#REF!</definedName>
    <definedName name="Excel_BuiltIn__FilterDatabase_1_1_1_1_1_1_1_2_1" localSheetId="1">#REF!</definedName>
    <definedName name="Excel_BuiltIn__FilterDatabase_1_1_1_1_1_1_1_2_1" localSheetId="2">#REF!</definedName>
    <definedName name="Excel_BuiltIn__FilterDatabase_1_1_1_1_1_1_1_2_1">#REF!</definedName>
    <definedName name="Excel_BuiltIn__FilterDatabase_1_1_1_1_1_1_1_2_1_1" localSheetId="1">#REF!</definedName>
    <definedName name="Excel_BuiltIn__FilterDatabase_1_1_1_1_1_1_1_2_1_1" localSheetId="2">#REF!</definedName>
    <definedName name="Excel_BuiltIn__FilterDatabase_1_1_1_1_1_1_1_2_1_1">#REF!</definedName>
    <definedName name="Excel_BuiltIn__FilterDatabase_1_1_1_1_1_1_1_3" localSheetId="1">#REF!</definedName>
    <definedName name="Excel_BuiltIn__FilterDatabase_1_1_1_1_1_1_1_3" localSheetId="2">#REF!</definedName>
    <definedName name="Excel_BuiltIn__FilterDatabase_1_1_1_1_1_1_1_3">#REF!</definedName>
    <definedName name="Excel_BuiltIn__FilterDatabase_1_1_1_1_1_1_1_3_1" localSheetId="1">#REF!</definedName>
    <definedName name="Excel_BuiltIn__FilterDatabase_1_1_1_1_1_1_1_3_1" localSheetId="2">#REF!</definedName>
    <definedName name="Excel_BuiltIn__FilterDatabase_1_1_1_1_1_1_1_3_1">#REF!</definedName>
    <definedName name="Excel_BuiltIn__FilterDatabase_1_1_1_1_1_1_1_3_1_1" localSheetId="1">#REF!</definedName>
    <definedName name="Excel_BuiltIn__FilterDatabase_1_1_1_1_1_1_1_3_1_1" localSheetId="2">#REF!</definedName>
    <definedName name="Excel_BuiltIn__FilterDatabase_1_1_1_1_1_1_1_3_1_1">#REF!</definedName>
    <definedName name="Excel_BuiltIn__FilterDatabase_1_1_1_1_1_1_1_4" localSheetId="1">#REF!</definedName>
    <definedName name="Excel_BuiltIn__FilterDatabase_1_1_1_1_1_1_1_4" localSheetId="2">#REF!</definedName>
    <definedName name="Excel_BuiltIn__FilterDatabase_1_1_1_1_1_1_1_4">#REF!</definedName>
    <definedName name="Excel_BuiltIn__FilterDatabase_1_1_1_1_1_1_1_4_1" localSheetId="1">#REF!</definedName>
    <definedName name="Excel_BuiltIn__FilterDatabase_1_1_1_1_1_1_1_4_1" localSheetId="2">#REF!</definedName>
    <definedName name="Excel_BuiltIn__FilterDatabase_1_1_1_1_1_1_1_4_1">#REF!</definedName>
    <definedName name="Excel_BuiltIn__FilterDatabase_1_1_1_1_1_1_1_5" localSheetId="1">#REF!</definedName>
    <definedName name="Excel_BuiltIn__FilterDatabase_1_1_1_1_1_1_1_5" localSheetId="2">#REF!</definedName>
    <definedName name="Excel_BuiltIn__FilterDatabase_1_1_1_1_1_1_1_5">#REF!</definedName>
    <definedName name="Excel_BuiltIn__FilterDatabase_1_1_1_1_1_1_1_5_1" localSheetId="1">#REF!</definedName>
    <definedName name="Excel_BuiltIn__FilterDatabase_1_1_1_1_1_1_1_5_1" localSheetId="2">#REF!</definedName>
    <definedName name="Excel_BuiltIn__FilterDatabase_1_1_1_1_1_1_1_5_1">#REF!</definedName>
    <definedName name="Excel_BuiltIn__FilterDatabase_1_1_1_1_1_1_1_6" localSheetId="1">#REF!</definedName>
    <definedName name="Excel_BuiltIn__FilterDatabase_1_1_1_1_1_1_1_6" localSheetId="2">#REF!</definedName>
    <definedName name="Excel_BuiltIn__FilterDatabase_1_1_1_1_1_1_1_6">#REF!</definedName>
    <definedName name="Excel_BuiltIn__FilterDatabase_1_1_1_1_1_1_1_6_1" localSheetId="1">#REF!</definedName>
    <definedName name="Excel_BuiltIn__FilterDatabase_1_1_1_1_1_1_1_6_1" localSheetId="2">#REF!</definedName>
    <definedName name="Excel_BuiltIn__FilterDatabase_1_1_1_1_1_1_1_6_1">#REF!</definedName>
    <definedName name="Excel_BuiltIn__FilterDatabase_1_1_1_1_1_1_1_7" localSheetId="1">#REF!</definedName>
    <definedName name="Excel_BuiltIn__FilterDatabase_1_1_1_1_1_1_1_7" localSheetId="2">#REF!</definedName>
    <definedName name="Excel_BuiltIn__FilterDatabase_1_1_1_1_1_1_1_7">#REF!</definedName>
    <definedName name="Excel_BuiltIn__FilterDatabase_1_1_1_1_1_1_1_7_1" localSheetId="1">#REF!</definedName>
    <definedName name="Excel_BuiltIn__FilterDatabase_1_1_1_1_1_1_1_7_1" localSheetId="2">#REF!</definedName>
    <definedName name="Excel_BuiltIn__FilterDatabase_1_1_1_1_1_1_1_7_1">#REF!</definedName>
    <definedName name="Excel_BuiltIn__FilterDatabase_1_1_1_1_1_1_2" localSheetId="1">#REF!</definedName>
    <definedName name="Excel_BuiltIn__FilterDatabase_1_1_1_1_1_1_2" localSheetId="2">#REF!</definedName>
    <definedName name="Excel_BuiltIn__FilterDatabase_1_1_1_1_1_1_2">#REF!</definedName>
    <definedName name="Excel_BuiltIn__FilterDatabase_1_1_1_1_1_1_2_1" localSheetId="1">#REF!</definedName>
    <definedName name="Excel_BuiltIn__FilterDatabase_1_1_1_1_1_1_2_1" localSheetId="2">#REF!</definedName>
    <definedName name="Excel_BuiltIn__FilterDatabase_1_1_1_1_1_1_2_1">#REF!</definedName>
    <definedName name="Excel_BuiltIn__FilterDatabase_1_1_1_1_1_1_2_1_1" localSheetId="1">#REF!</definedName>
    <definedName name="Excel_BuiltIn__FilterDatabase_1_1_1_1_1_1_2_1_1" localSheetId="2">#REF!</definedName>
    <definedName name="Excel_BuiltIn__FilterDatabase_1_1_1_1_1_1_2_1_1">#REF!</definedName>
    <definedName name="Excel_BuiltIn__FilterDatabase_1_1_1_1_1_1_3" localSheetId="1">#REF!</definedName>
    <definedName name="Excel_BuiltIn__FilterDatabase_1_1_1_1_1_1_3" localSheetId="2">#REF!</definedName>
    <definedName name="Excel_BuiltIn__FilterDatabase_1_1_1_1_1_1_3">#REF!</definedName>
    <definedName name="Excel_BuiltIn__FilterDatabase_1_1_1_1_1_1_3_1" localSheetId="1">#REF!</definedName>
    <definedName name="Excel_BuiltIn__FilterDatabase_1_1_1_1_1_1_3_1" localSheetId="2">#REF!</definedName>
    <definedName name="Excel_BuiltIn__FilterDatabase_1_1_1_1_1_1_3_1">#REF!</definedName>
    <definedName name="Excel_BuiltIn__FilterDatabase_1_1_1_1_1_1_3_1_1" localSheetId="1">#REF!</definedName>
    <definedName name="Excel_BuiltIn__FilterDatabase_1_1_1_1_1_1_3_1_1" localSheetId="2">#REF!</definedName>
    <definedName name="Excel_BuiltIn__FilterDatabase_1_1_1_1_1_1_3_1_1">#REF!</definedName>
    <definedName name="Excel_BuiltIn__FilterDatabase_1_1_1_1_1_1_4" localSheetId="1">#REF!</definedName>
    <definedName name="Excel_BuiltIn__FilterDatabase_1_1_1_1_1_1_4" localSheetId="2">#REF!</definedName>
    <definedName name="Excel_BuiltIn__FilterDatabase_1_1_1_1_1_1_4">#REF!</definedName>
    <definedName name="Excel_BuiltIn__FilterDatabase_1_1_1_1_1_1_4_1" localSheetId="1">#REF!</definedName>
    <definedName name="Excel_BuiltIn__FilterDatabase_1_1_1_1_1_1_4_1" localSheetId="2">#REF!</definedName>
    <definedName name="Excel_BuiltIn__FilterDatabase_1_1_1_1_1_1_4_1">#REF!</definedName>
    <definedName name="Excel_BuiltIn__FilterDatabase_1_1_1_1_1_1_5" localSheetId="1">#REF!</definedName>
    <definedName name="Excel_BuiltIn__FilterDatabase_1_1_1_1_1_1_5" localSheetId="2">#REF!</definedName>
    <definedName name="Excel_BuiltIn__FilterDatabase_1_1_1_1_1_1_5">#REF!</definedName>
    <definedName name="Excel_BuiltIn__FilterDatabase_1_1_1_1_1_1_5_1" localSheetId="1">#REF!</definedName>
    <definedName name="Excel_BuiltIn__FilterDatabase_1_1_1_1_1_1_5_1" localSheetId="2">#REF!</definedName>
    <definedName name="Excel_BuiltIn__FilterDatabase_1_1_1_1_1_1_5_1">#REF!</definedName>
    <definedName name="Excel_BuiltIn__FilterDatabase_1_1_1_1_1_1_6" localSheetId="1">#REF!</definedName>
    <definedName name="Excel_BuiltIn__FilterDatabase_1_1_1_1_1_1_6" localSheetId="2">#REF!</definedName>
    <definedName name="Excel_BuiltIn__FilterDatabase_1_1_1_1_1_1_6">#REF!</definedName>
    <definedName name="Excel_BuiltIn__FilterDatabase_1_1_1_1_1_1_6_1" localSheetId="1">#REF!</definedName>
    <definedName name="Excel_BuiltIn__FilterDatabase_1_1_1_1_1_1_6_1" localSheetId="2">#REF!</definedName>
    <definedName name="Excel_BuiltIn__FilterDatabase_1_1_1_1_1_1_6_1">#REF!</definedName>
    <definedName name="Excel_BuiltIn__FilterDatabase_1_1_1_1_1_1_7" localSheetId="1">#REF!</definedName>
    <definedName name="Excel_BuiltIn__FilterDatabase_1_1_1_1_1_1_7" localSheetId="2">#REF!</definedName>
    <definedName name="Excel_BuiltIn__FilterDatabase_1_1_1_1_1_1_7">#REF!</definedName>
    <definedName name="Excel_BuiltIn__FilterDatabase_1_1_1_1_1_1_7_1" localSheetId="1">#REF!</definedName>
    <definedName name="Excel_BuiltIn__FilterDatabase_1_1_1_1_1_1_7_1" localSheetId="2">#REF!</definedName>
    <definedName name="Excel_BuiltIn__FilterDatabase_1_1_1_1_1_1_7_1">#REF!</definedName>
    <definedName name="Excel_BuiltIn__FilterDatabase_1_1_1_1_1_2" localSheetId="1">#REF!</definedName>
    <definedName name="Excel_BuiltIn__FilterDatabase_1_1_1_1_1_2" localSheetId="2">#REF!</definedName>
    <definedName name="Excel_BuiltIn__FilterDatabase_1_1_1_1_1_2">#REF!</definedName>
    <definedName name="Excel_BuiltIn__FilterDatabase_1_1_1_1_1_2_1" localSheetId="1">#REF!</definedName>
    <definedName name="Excel_BuiltIn__FilterDatabase_1_1_1_1_1_2_1" localSheetId="2">#REF!</definedName>
    <definedName name="Excel_BuiltIn__FilterDatabase_1_1_1_1_1_2_1">#REF!</definedName>
    <definedName name="Excel_BuiltIn__FilterDatabase_1_1_1_1_1_2_1_1" localSheetId="1">#REF!</definedName>
    <definedName name="Excel_BuiltIn__FilterDatabase_1_1_1_1_1_2_1_1" localSheetId="2">#REF!</definedName>
    <definedName name="Excel_BuiltIn__FilterDatabase_1_1_1_1_1_2_1_1">#REF!</definedName>
    <definedName name="Excel_BuiltIn__FilterDatabase_1_1_1_1_1_3" localSheetId="1">#REF!</definedName>
    <definedName name="Excel_BuiltIn__FilterDatabase_1_1_1_1_1_3" localSheetId="2">#REF!</definedName>
    <definedName name="Excel_BuiltIn__FilterDatabase_1_1_1_1_1_3">#REF!</definedName>
    <definedName name="Excel_BuiltIn__FilterDatabase_1_1_1_1_1_3_1" localSheetId="1">#REF!</definedName>
    <definedName name="Excel_BuiltIn__FilterDatabase_1_1_1_1_1_3_1" localSheetId="2">#REF!</definedName>
    <definedName name="Excel_BuiltIn__FilterDatabase_1_1_1_1_1_3_1">#REF!</definedName>
    <definedName name="Excel_BuiltIn__FilterDatabase_1_1_1_1_1_3_1_1" localSheetId="1">#REF!</definedName>
    <definedName name="Excel_BuiltIn__FilterDatabase_1_1_1_1_1_3_1_1" localSheetId="2">#REF!</definedName>
    <definedName name="Excel_BuiltIn__FilterDatabase_1_1_1_1_1_3_1_1">#REF!</definedName>
    <definedName name="Excel_BuiltIn__FilterDatabase_1_1_1_1_1_4" localSheetId="1">#REF!</definedName>
    <definedName name="Excel_BuiltIn__FilterDatabase_1_1_1_1_1_4" localSheetId="2">#REF!</definedName>
    <definedName name="Excel_BuiltIn__FilterDatabase_1_1_1_1_1_4">#REF!</definedName>
    <definedName name="Excel_BuiltIn__FilterDatabase_1_1_1_1_1_4_1" localSheetId="1">#REF!</definedName>
    <definedName name="Excel_BuiltIn__FilterDatabase_1_1_1_1_1_4_1" localSheetId="2">#REF!</definedName>
    <definedName name="Excel_BuiltIn__FilterDatabase_1_1_1_1_1_4_1">#REF!</definedName>
    <definedName name="Excel_BuiltIn__FilterDatabase_1_1_1_1_1_5" localSheetId="1">#REF!</definedName>
    <definedName name="Excel_BuiltIn__FilterDatabase_1_1_1_1_1_5" localSheetId="2">#REF!</definedName>
    <definedName name="Excel_BuiltIn__FilterDatabase_1_1_1_1_1_5">#REF!</definedName>
    <definedName name="Excel_BuiltIn__FilterDatabase_1_1_1_1_1_5_1" localSheetId="1">#REF!</definedName>
    <definedName name="Excel_BuiltIn__FilterDatabase_1_1_1_1_1_5_1" localSheetId="2">#REF!</definedName>
    <definedName name="Excel_BuiltIn__FilterDatabase_1_1_1_1_1_5_1">#REF!</definedName>
    <definedName name="Excel_BuiltIn__FilterDatabase_1_1_1_1_1_6" localSheetId="1">#REF!</definedName>
    <definedName name="Excel_BuiltIn__FilterDatabase_1_1_1_1_1_6" localSheetId="2">#REF!</definedName>
    <definedName name="Excel_BuiltIn__FilterDatabase_1_1_1_1_1_6">#REF!</definedName>
    <definedName name="Excel_BuiltIn__FilterDatabase_1_1_1_1_1_6_1" localSheetId="1">#REF!</definedName>
    <definedName name="Excel_BuiltIn__FilterDatabase_1_1_1_1_1_6_1" localSheetId="2">#REF!</definedName>
    <definedName name="Excel_BuiltIn__FilterDatabase_1_1_1_1_1_6_1">#REF!</definedName>
    <definedName name="Excel_BuiltIn__FilterDatabase_1_1_1_1_1_7" localSheetId="1">#REF!</definedName>
    <definedName name="Excel_BuiltIn__FilterDatabase_1_1_1_1_1_7" localSheetId="2">#REF!</definedName>
    <definedName name="Excel_BuiltIn__FilterDatabase_1_1_1_1_1_7">#REF!</definedName>
    <definedName name="Excel_BuiltIn__FilterDatabase_1_1_1_1_1_7_1" localSheetId="1">#REF!</definedName>
    <definedName name="Excel_BuiltIn__FilterDatabase_1_1_1_1_1_7_1" localSheetId="2">#REF!</definedName>
    <definedName name="Excel_BuiltIn__FilterDatabase_1_1_1_1_1_7_1">#REF!</definedName>
    <definedName name="Excel_BuiltIn__FilterDatabase_1_1_1_1_2" localSheetId="1">#REF!</definedName>
    <definedName name="Excel_BuiltIn__FilterDatabase_1_1_1_1_2" localSheetId="2">#REF!</definedName>
    <definedName name="Excel_BuiltIn__FilterDatabase_1_1_1_1_2">#REF!</definedName>
    <definedName name="Excel_BuiltIn__FilterDatabase_1_1_1_1_2_1" localSheetId="1">#REF!</definedName>
    <definedName name="Excel_BuiltIn__FilterDatabase_1_1_1_1_2_1" localSheetId="2">#REF!</definedName>
    <definedName name="Excel_BuiltIn__FilterDatabase_1_1_1_1_2_1">#REF!</definedName>
    <definedName name="Excel_BuiltIn__FilterDatabase_1_1_1_1_3" localSheetId="1">#REF!</definedName>
    <definedName name="Excel_BuiltIn__FilterDatabase_1_1_1_1_3" localSheetId="2">#REF!</definedName>
    <definedName name="Excel_BuiltIn__FilterDatabase_1_1_1_1_3">#REF!</definedName>
    <definedName name="Excel_BuiltIn__FilterDatabase_1_1_1_1_3_1" localSheetId="1">#REF!</definedName>
    <definedName name="Excel_BuiltIn__FilterDatabase_1_1_1_1_3_1" localSheetId="2">#REF!</definedName>
    <definedName name="Excel_BuiltIn__FilterDatabase_1_1_1_1_3_1">#REF!</definedName>
    <definedName name="Excel_BuiltIn__FilterDatabase_1_1_1_1_4" localSheetId="1">#REF!</definedName>
    <definedName name="Excel_BuiltIn__FilterDatabase_1_1_1_1_4" localSheetId="2">#REF!</definedName>
    <definedName name="Excel_BuiltIn__FilterDatabase_1_1_1_1_4">#REF!</definedName>
    <definedName name="Excel_BuiltIn__FilterDatabase_1_1_1_1_4_1" localSheetId="1">#REF!</definedName>
    <definedName name="Excel_BuiltIn__FilterDatabase_1_1_1_1_4_1" localSheetId="2">#REF!</definedName>
    <definedName name="Excel_BuiltIn__FilterDatabase_1_1_1_1_4_1">#REF!</definedName>
    <definedName name="Excel_BuiltIn__FilterDatabase_1_1_1_1_5" localSheetId="1">#REF!</definedName>
    <definedName name="Excel_BuiltIn__FilterDatabase_1_1_1_1_5" localSheetId="2">#REF!</definedName>
    <definedName name="Excel_BuiltIn__FilterDatabase_1_1_1_1_5">#REF!</definedName>
    <definedName name="Excel_BuiltIn__FilterDatabase_1_1_1_1_5_1" localSheetId="1">#REF!</definedName>
    <definedName name="Excel_BuiltIn__FilterDatabase_1_1_1_1_5_1" localSheetId="2">#REF!</definedName>
    <definedName name="Excel_BuiltIn__FilterDatabase_1_1_1_1_5_1">#REF!</definedName>
    <definedName name="Excel_BuiltIn__FilterDatabase_1_1_1_1_6" localSheetId="1">#REF!</definedName>
    <definedName name="Excel_BuiltIn__FilterDatabase_1_1_1_1_6" localSheetId="2">#REF!</definedName>
    <definedName name="Excel_BuiltIn__FilterDatabase_1_1_1_1_6">#REF!</definedName>
    <definedName name="Excel_BuiltIn__FilterDatabase_1_1_1_1_6_1" localSheetId="1">#REF!</definedName>
    <definedName name="Excel_BuiltIn__FilterDatabase_1_1_1_1_6_1" localSheetId="2">#REF!</definedName>
    <definedName name="Excel_BuiltIn__FilterDatabase_1_1_1_1_6_1">#REF!</definedName>
    <definedName name="Excel_BuiltIn__FilterDatabase_1_1_1_1_7" localSheetId="1">#REF!</definedName>
    <definedName name="Excel_BuiltIn__FilterDatabase_1_1_1_1_7" localSheetId="2">#REF!</definedName>
    <definedName name="Excel_BuiltIn__FilterDatabase_1_1_1_1_7">#REF!</definedName>
    <definedName name="Excel_BuiltIn__FilterDatabase_1_1_1_1_7_1" localSheetId="1">#REF!</definedName>
    <definedName name="Excel_BuiltIn__FilterDatabase_1_1_1_1_7_1" localSheetId="2">#REF!</definedName>
    <definedName name="Excel_BuiltIn__FilterDatabase_1_1_1_1_7_1">#REF!</definedName>
    <definedName name="Excel_BuiltIn__FilterDatabase_1_1_1_2" localSheetId="1">#REF!</definedName>
    <definedName name="Excel_BuiltIn__FilterDatabase_1_1_1_2" localSheetId="2">#REF!</definedName>
    <definedName name="Excel_BuiltIn__FilterDatabase_1_1_1_2">#REF!</definedName>
    <definedName name="Excel_BuiltIn__FilterDatabase_1_1_1_2_1" localSheetId="1">#REF!</definedName>
    <definedName name="Excel_BuiltIn__FilterDatabase_1_1_1_2_1" localSheetId="2">#REF!</definedName>
    <definedName name="Excel_BuiltIn__FilterDatabase_1_1_1_2_1">#REF!</definedName>
    <definedName name="Excel_BuiltIn__FilterDatabase_1_1_1_3" localSheetId="1">#REF!</definedName>
    <definedName name="Excel_BuiltIn__FilterDatabase_1_1_1_3" localSheetId="2">#REF!</definedName>
    <definedName name="Excel_BuiltIn__FilterDatabase_1_1_1_3">#REF!</definedName>
    <definedName name="Excel_BuiltIn__FilterDatabase_1_1_1_3_1" localSheetId="1">#REF!</definedName>
    <definedName name="Excel_BuiltIn__FilterDatabase_1_1_1_3_1" localSheetId="2">#REF!</definedName>
    <definedName name="Excel_BuiltIn__FilterDatabase_1_1_1_3_1">#REF!</definedName>
    <definedName name="Excel_BuiltIn__FilterDatabase_1_1_1_4" localSheetId="1">#REF!</definedName>
    <definedName name="Excel_BuiltIn__FilterDatabase_1_1_1_4" localSheetId="2">#REF!</definedName>
    <definedName name="Excel_BuiltIn__FilterDatabase_1_1_1_4">#REF!</definedName>
    <definedName name="Excel_BuiltIn__FilterDatabase_1_1_1_4_1" localSheetId="1">#REF!</definedName>
    <definedName name="Excel_BuiltIn__FilterDatabase_1_1_1_4_1" localSheetId="2">#REF!</definedName>
    <definedName name="Excel_BuiltIn__FilterDatabase_1_1_1_4_1">#REF!</definedName>
    <definedName name="Excel_BuiltIn__FilterDatabase_1_1_1_5" localSheetId="1">#REF!</definedName>
    <definedName name="Excel_BuiltIn__FilterDatabase_1_1_1_5" localSheetId="2">#REF!</definedName>
    <definedName name="Excel_BuiltIn__FilterDatabase_1_1_1_5">#REF!</definedName>
    <definedName name="Excel_BuiltIn__FilterDatabase_1_1_1_5_1" localSheetId="1">#REF!</definedName>
    <definedName name="Excel_BuiltIn__FilterDatabase_1_1_1_5_1" localSheetId="2">#REF!</definedName>
    <definedName name="Excel_BuiltIn__FilterDatabase_1_1_1_5_1">#REF!</definedName>
    <definedName name="Excel_BuiltIn__FilterDatabase_1_1_1_6" localSheetId="1">#REF!</definedName>
    <definedName name="Excel_BuiltIn__FilterDatabase_1_1_1_6" localSheetId="2">#REF!</definedName>
    <definedName name="Excel_BuiltIn__FilterDatabase_1_1_1_6">#REF!</definedName>
    <definedName name="Excel_BuiltIn__FilterDatabase_1_1_1_6_1" localSheetId="1">#REF!</definedName>
    <definedName name="Excel_BuiltIn__FilterDatabase_1_1_1_6_1" localSheetId="2">#REF!</definedName>
    <definedName name="Excel_BuiltIn__FilterDatabase_1_1_1_6_1">#REF!</definedName>
    <definedName name="Excel_BuiltIn__FilterDatabase_1_1_1_7" localSheetId="1">#REF!</definedName>
    <definedName name="Excel_BuiltIn__FilterDatabase_1_1_1_7" localSheetId="2">#REF!</definedName>
    <definedName name="Excel_BuiltIn__FilterDatabase_1_1_1_7">#REF!</definedName>
    <definedName name="Excel_BuiltIn__FilterDatabase_1_1_1_7_1" localSheetId="1">#REF!</definedName>
    <definedName name="Excel_BuiltIn__FilterDatabase_1_1_1_7_1" localSheetId="2">#REF!</definedName>
    <definedName name="Excel_BuiltIn__FilterDatabase_1_1_1_7_1">#REF!</definedName>
    <definedName name="Excel_BuiltIn__FilterDatabase_1_1_2" localSheetId="1">#REF!</definedName>
    <definedName name="Excel_BuiltIn__FilterDatabase_1_1_2" localSheetId="2">#REF!</definedName>
    <definedName name="Excel_BuiltIn__FilterDatabase_1_1_2">#REF!</definedName>
    <definedName name="Excel_BuiltIn__FilterDatabase_1_1_2_1" localSheetId="1">#REF!</definedName>
    <definedName name="Excel_BuiltIn__FilterDatabase_1_1_2_1" localSheetId="2">#REF!</definedName>
    <definedName name="Excel_BuiltIn__FilterDatabase_1_1_2_1">#REF!</definedName>
    <definedName name="Excel_BuiltIn__FilterDatabase_1_1_2_1_1" localSheetId="1">#REF!</definedName>
    <definedName name="Excel_BuiltIn__FilterDatabase_1_1_2_1_1" localSheetId="2">#REF!</definedName>
    <definedName name="Excel_BuiltIn__FilterDatabase_1_1_2_1_1">#REF!</definedName>
    <definedName name="Excel_BuiltIn__FilterDatabase_1_1_2_1_1_1" localSheetId="1">#REF!</definedName>
    <definedName name="Excel_BuiltIn__FilterDatabase_1_1_2_1_1_1" localSheetId="2">#REF!</definedName>
    <definedName name="Excel_BuiltIn__FilterDatabase_1_1_2_1_1_1">#REF!</definedName>
    <definedName name="Excel_BuiltIn__FilterDatabase_1_1_2_2" localSheetId="1">#REF!</definedName>
    <definedName name="Excel_BuiltIn__FilterDatabase_1_1_2_2" localSheetId="2">#REF!</definedName>
    <definedName name="Excel_BuiltIn__FilterDatabase_1_1_2_2">#REF!</definedName>
    <definedName name="Excel_BuiltIn__FilterDatabase_1_1_2_2_1" localSheetId="1">#REF!</definedName>
    <definedName name="Excel_BuiltIn__FilterDatabase_1_1_2_2_1" localSheetId="2">#REF!</definedName>
    <definedName name="Excel_BuiltIn__FilterDatabase_1_1_2_2_1">#REF!</definedName>
    <definedName name="Excel_BuiltIn__FilterDatabase_1_1_2_3" localSheetId="1">#REF!</definedName>
    <definedName name="Excel_BuiltIn__FilterDatabase_1_1_2_3" localSheetId="2">#REF!</definedName>
    <definedName name="Excel_BuiltIn__FilterDatabase_1_1_2_3">#REF!</definedName>
    <definedName name="Excel_BuiltIn__FilterDatabase_1_1_2_3_1" localSheetId="1">#REF!</definedName>
    <definedName name="Excel_BuiltIn__FilterDatabase_1_1_2_3_1" localSheetId="2">#REF!</definedName>
    <definedName name="Excel_BuiltIn__FilterDatabase_1_1_2_3_1">#REF!</definedName>
    <definedName name="Excel_BuiltIn__FilterDatabase_1_1_2_4" localSheetId="1">#REF!</definedName>
    <definedName name="Excel_BuiltIn__FilterDatabase_1_1_2_4" localSheetId="2">#REF!</definedName>
    <definedName name="Excel_BuiltIn__FilterDatabase_1_1_2_4">#REF!</definedName>
    <definedName name="Excel_BuiltIn__FilterDatabase_1_1_2_4_1" localSheetId="1">#REF!</definedName>
    <definedName name="Excel_BuiltIn__FilterDatabase_1_1_2_4_1" localSheetId="2">#REF!</definedName>
    <definedName name="Excel_BuiltIn__FilterDatabase_1_1_2_4_1">#REF!</definedName>
    <definedName name="Excel_BuiltIn__FilterDatabase_1_1_2_5" localSheetId="1">#REF!</definedName>
    <definedName name="Excel_BuiltIn__FilterDatabase_1_1_2_5" localSheetId="2">#REF!</definedName>
    <definedName name="Excel_BuiltIn__FilterDatabase_1_1_2_5">#REF!</definedName>
    <definedName name="Excel_BuiltIn__FilterDatabase_1_1_2_5_1" localSheetId="1">#REF!</definedName>
    <definedName name="Excel_BuiltIn__FilterDatabase_1_1_2_5_1" localSheetId="2">#REF!</definedName>
    <definedName name="Excel_BuiltIn__FilterDatabase_1_1_2_5_1">#REF!</definedName>
    <definedName name="Excel_BuiltIn__FilterDatabase_1_1_2_6" localSheetId="1">#REF!</definedName>
    <definedName name="Excel_BuiltIn__FilterDatabase_1_1_2_6" localSheetId="2">#REF!</definedName>
    <definedName name="Excel_BuiltIn__FilterDatabase_1_1_2_6">#REF!</definedName>
    <definedName name="Excel_BuiltIn__FilterDatabase_1_1_2_6_1" localSheetId="1">#REF!</definedName>
    <definedName name="Excel_BuiltIn__FilterDatabase_1_1_2_6_1" localSheetId="2">#REF!</definedName>
    <definedName name="Excel_BuiltIn__FilterDatabase_1_1_2_6_1">#REF!</definedName>
    <definedName name="Excel_BuiltIn__FilterDatabase_1_1_2_7" localSheetId="1">#REF!</definedName>
    <definedName name="Excel_BuiltIn__FilterDatabase_1_1_2_7" localSheetId="2">#REF!</definedName>
    <definedName name="Excel_BuiltIn__FilterDatabase_1_1_2_7">#REF!</definedName>
    <definedName name="Excel_BuiltIn__FilterDatabase_1_1_2_7_1" localSheetId="1">#REF!</definedName>
    <definedName name="Excel_BuiltIn__FilterDatabase_1_1_2_7_1" localSheetId="2">#REF!</definedName>
    <definedName name="Excel_BuiltIn__FilterDatabase_1_1_2_7_1">#REF!</definedName>
    <definedName name="Excel_BuiltIn__FilterDatabase_3" localSheetId="1">'[1]Cuad. 4 Vehículos OIJ '!#REF!</definedName>
    <definedName name="Excel_BuiltIn__FilterDatabase_3" localSheetId="2">'[1]Cuad. 4 Vehículos OIJ '!#REF!</definedName>
    <definedName name="Excel_BuiltIn__FilterDatabase_3">#REF!</definedName>
    <definedName name="Excel_BuiltIn__FilterDatabase_3_1" localSheetId="1">'[1]Cuad. 4 Vehículos OIJ '!#REF!</definedName>
    <definedName name="Excel_BuiltIn__FilterDatabase_3_1" localSheetId="2">'[1]Cuad. 4 Vehículos OIJ '!#REF!</definedName>
    <definedName name="Excel_BuiltIn__FilterDatabase_3_1">#REF!</definedName>
    <definedName name="Excel_BuiltIn__FilterDatabase_3_1_1" localSheetId="1">#REF!</definedName>
    <definedName name="Excel_BuiltIn__FilterDatabase_3_1_1" localSheetId="2">#REF!</definedName>
    <definedName name="Excel_BuiltIn__FilterDatabase_3_1_1">#REF!</definedName>
    <definedName name="Excel_BuiltIn__FilterDatabase_3_2" localSheetId="1">#REF!</definedName>
    <definedName name="Excel_BuiltIn__FilterDatabase_3_2" localSheetId="2">#REF!</definedName>
    <definedName name="Excel_BuiltIn__FilterDatabase_3_2">#REF!</definedName>
    <definedName name="Excel_BuiltIn__FilterDatabase_3_3">#REF!</definedName>
    <definedName name="Excel_BuiltIn__FilterDatabase_3_4" localSheetId="1">#REF!</definedName>
    <definedName name="Excel_BuiltIn__FilterDatabase_3_4" localSheetId="2">#REF!</definedName>
    <definedName name="Excel_BuiltIn__FilterDatabase_3_4">#REF!</definedName>
    <definedName name="Excel_BuiltIn__FilterDatabase_3_5" localSheetId="1">#REF!</definedName>
    <definedName name="Excel_BuiltIn__FilterDatabase_3_5" localSheetId="2">#REF!</definedName>
    <definedName name="Excel_BuiltIn__FilterDatabase_3_5">#REF!</definedName>
    <definedName name="Excel_BuiltIn_Print_Area_4" localSheetId="1">'[1]Cuad. 4 Vehículos OIJ '!#REF!</definedName>
    <definedName name="Excel_BuiltIn_Print_Area_4" localSheetId="2">'[1]Cuad. 4 Vehículos OIJ '!#REF!</definedName>
    <definedName name="Excel_BuiltIn_Print_Area_4">#REF!</definedName>
    <definedName name="Excel_BuiltIn_Print_Area_4_1" localSheetId="1">'[1]Cuad. 4 Vehículos OIJ '!#REF!</definedName>
    <definedName name="Excel_BuiltIn_Print_Area_4_1" localSheetId="2">'[1]Cuad. 4 Vehículos OIJ '!#REF!</definedName>
    <definedName name="Excel_BuiltIn_Print_Area_4_1">#REF!</definedName>
    <definedName name="Excel_BuiltIn_Print_Titles_1" localSheetId="1">'[1]Cuad. 4 Vehículos OIJ '!#REF!</definedName>
    <definedName name="Excel_BuiltIn_Print_Titles_1" localSheetId="2">'[1]Cuad. 4 Vehículos OIJ '!#REF!</definedName>
    <definedName name="Excel_BuiltIn_Print_Titles_1">#REF!</definedName>
    <definedName name="Excel_BuiltIn_Print_Titles_1_1" localSheetId="1">'[1]Cuad. 4 Vehículos OIJ '!#REF!</definedName>
    <definedName name="Excel_BuiltIn_Print_Titles_1_1" localSheetId="2">'[1]Cuad. 4 Vehículos OIJ '!#REF!</definedName>
    <definedName name="Excel_BuiltIn_Print_Titles_1_1">#REF!</definedName>
    <definedName name="Excel_BuiltIn_Print_Titles_1_1_1" localSheetId="1">'[1]Cuad. 4 Vehículos OIJ '!#REF!</definedName>
    <definedName name="Excel_BuiltIn_Print_Titles_1_1_1" localSheetId="2">'[1]Cuad. 4 Vehículos OIJ '!#REF!</definedName>
    <definedName name="Excel_BuiltIn_Print_Titles_1_1_1">#REF!</definedName>
    <definedName name="Excel_BuiltIn_Print_Titles_1_1_1_1">#REF!</definedName>
    <definedName name="Excel_BuiltIn_Print_Titles_1_1_1_1_1" localSheetId="1">'[1]Cuad. 4 Vehículos OIJ '!#REF!</definedName>
    <definedName name="Excel_BuiltIn_Print_Titles_1_1_1_1_1" localSheetId="2">'[1]Cuad. 4 Vehículos OIJ '!#REF!</definedName>
    <definedName name="Excel_BuiltIn_Print_Titles_1_1_1_1_1">#REF!</definedName>
    <definedName name="Excel_BuiltIn_Print_Titles_1_1_1_2">#REF!</definedName>
    <definedName name="Excel_BuiltIn_Print_Titles_1_1_2" localSheetId="1">#REF!</definedName>
    <definedName name="Excel_BuiltIn_Print_Titles_1_1_2" localSheetId="2">#REF!</definedName>
    <definedName name="Excel_BuiltIn_Print_Titles_1_1_2">#REF!</definedName>
    <definedName name="Excel_BuiltIn_Print_Titles_1_1_3">#REF!</definedName>
    <definedName name="Excel_BuiltIn_Print_Titles_1_1_4" localSheetId="1">#REF!</definedName>
    <definedName name="Excel_BuiltIn_Print_Titles_1_1_4" localSheetId="2">#REF!</definedName>
    <definedName name="Excel_BuiltIn_Print_Titles_1_1_4">#REF!</definedName>
    <definedName name="Excel_BuiltIn_Print_Titles_1_1_5" localSheetId="1">#REF!</definedName>
    <definedName name="Excel_BuiltIn_Print_Titles_1_1_5" localSheetId="2">#REF!</definedName>
    <definedName name="Excel_BuiltIn_Print_Titles_1_1_5">#REF!</definedName>
    <definedName name="Excel_BuiltIn_Print_Titles_1_2" localSheetId="1">#REF!</definedName>
    <definedName name="Excel_BuiltIn_Print_Titles_1_2" localSheetId="2">#REF!</definedName>
    <definedName name="Excel_BuiltIn_Print_Titles_1_2">#REF!</definedName>
    <definedName name="Excel_BuiltIn_Print_Titles_1_3">#REF!</definedName>
    <definedName name="Excel_BuiltIn_Print_Titles_1_4" localSheetId="1">#REF!</definedName>
    <definedName name="Excel_BuiltIn_Print_Titles_1_4" localSheetId="2">#REF!</definedName>
    <definedName name="Excel_BuiltIn_Print_Titles_1_4">#REF!</definedName>
    <definedName name="Excel_BuiltIn_Print_Titles_1_5" localSheetId="1">#REF!</definedName>
    <definedName name="Excel_BuiltIn_Print_Titles_1_5" localSheetId="2">#REF!</definedName>
    <definedName name="Excel_BuiltIn_Print_Titles_1_5">#REF!</definedName>
    <definedName name="Excel_BuiltIn_Print_Titles_2" localSheetId="1">#REF!</definedName>
    <definedName name="Excel_BuiltIn_Print_Titles_2" localSheetId="2">#REF!</definedName>
    <definedName name="Excel_BuiltIn_Print_Titles_2">#REF!</definedName>
    <definedName name="Excel_BuiltIn_Print_Titles_2_1" localSheetId="1">#REF!</definedName>
    <definedName name="Excel_BuiltIn_Print_Titles_2_1" localSheetId="2">#REF!</definedName>
    <definedName name="Excel_BuiltIn_Print_Titles_2_1">#REF!</definedName>
    <definedName name="Excel_BuiltIn_Print_Titles_3" localSheetId="1">#REF!</definedName>
    <definedName name="Excel_BuiltIn_Print_Titles_3" localSheetId="2">#REF!</definedName>
    <definedName name="Excel_BuiltIn_Print_Titles_3">#REF!</definedName>
    <definedName name="Excel_BuiltIn_Print_Titles_4" localSheetId="1">#REF!</definedName>
    <definedName name="Excel_BuiltIn_Print_Titles_4" localSheetId="2">#REF!</definedName>
    <definedName name="Excel_BuiltIn_Print_Titles_4">#REF!</definedName>
    <definedName name="Excel_BuiltIn_Print_Titles_4_1" localSheetId="1">'[1]Cuad. 4 Vehículos OIJ '!#REF!</definedName>
    <definedName name="Excel_BuiltIn_Print_Titles_4_1" localSheetId="2">'[1]Cuad. 4 Vehículos OIJ '!#REF!</definedName>
    <definedName name="Excel_BuiltIn_Print_Titles_4_1">#REF!</definedName>
    <definedName name="Excel_BuiltIn_Print_Titles_4_1_1" localSheetId="1">#REF!</definedName>
    <definedName name="Excel_BuiltIn_Print_Titles_4_1_1" localSheetId="2">#REF!</definedName>
    <definedName name="Excel_BuiltIn_Print_Titles_4_1_1">#REF!</definedName>
    <definedName name="Excel_BuiltIn_Print_Titles_4_1_1_1" localSheetId="1">#REF!</definedName>
    <definedName name="Excel_BuiltIn_Print_Titles_4_1_1_1" localSheetId="2">#REF!</definedName>
    <definedName name="Excel_BuiltIn_Print_Titles_4_1_1_1">#REF!</definedName>
    <definedName name="Excel_BuiltIn_Print_Titles_4_2" localSheetId="1">'[1]Cuad. 4 Vehículos OIJ '!#REF!</definedName>
    <definedName name="Excel_BuiltIn_Print_Titles_4_2" localSheetId="2">'[1]Cuad. 4 Vehículos OIJ '!#REF!</definedName>
    <definedName name="Excel_BuiltIn_Print_Titles_4_2">#REF!</definedName>
    <definedName name="Excel_BuiltIn_Print_Titles_4_2_1">#REF!</definedName>
    <definedName name="Excel_BuiltIn_Print_Titles_4_3">#REF!</definedName>
    <definedName name="Excel_BuiltIn_Print_Titles_4_4" localSheetId="1">#REF!</definedName>
    <definedName name="Excel_BuiltIn_Print_Titles_4_4" localSheetId="2">#REF!</definedName>
    <definedName name="Excel_BuiltIn_Print_Titles_4_4">#REF!</definedName>
    <definedName name="Excel_BuiltIn_Print_Titles_4_5" localSheetId="1">#REF!</definedName>
    <definedName name="Excel_BuiltIn_Print_Titles_4_5" localSheetId="2">#REF!</definedName>
    <definedName name="Excel_BuiltIn_Print_Titles_4_5">#REF!</definedName>
    <definedName name="Hola" localSheetId="1">#REF!</definedName>
    <definedName name="Hola" localSheetId="2">#REF!</definedName>
    <definedName name="Hola">#REF!</definedName>
    <definedName name="Hola_1" localSheetId="1">#REF!</definedName>
    <definedName name="Hola_1" localSheetId="2">#REF!</definedName>
    <definedName name="Hola_1">#REF!</definedName>
    <definedName name="Hola_1_1" localSheetId="1">#REF!</definedName>
    <definedName name="Hola_1_1" localSheetId="2">#REF!</definedName>
    <definedName name="Hola_1_1">#REF!</definedName>
    <definedName name="Hola_1_1_1" localSheetId="1">#REF!</definedName>
    <definedName name="Hola_1_1_1" localSheetId="2">#REF!</definedName>
    <definedName name="Hola_1_1_1">#REF!</definedName>
    <definedName name="Hola_2" localSheetId="1">#REF!</definedName>
    <definedName name="Hola_2" localSheetId="2">#REF!</definedName>
    <definedName name="Hola_2">#REF!</definedName>
    <definedName name="Hola_2_1" localSheetId="1">#REF!</definedName>
    <definedName name="Hola_2_1" localSheetId="2">#REF!</definedName>
    <definedName name="Hola_2_1">#REF!</definedName>
    <definedName name="Hola_3" localSheetId="1">#REF!</definedName>
    <definedName name="Hola_3" localSheetId="2">#REF!</definedName>
    <definedName name="Hola_3">#REF!</definedName>
    <definedName name="Hola_3_1" localSheetId="1">#REF!</definedName>
    <definedName name="Hola_3_1" localSheetId="2">#REF!</definedName>
    <definedName name="Hola_3_1">#REF!</definedName>
    <definedName name="s" localSheetId="1">#REF!</definedName>
    <definedName name="s" localSheetId="2">#REF!</definedName>
    <definedName name="s">#REF!</definedName>
    <definedName name="s_1" localSheetId="1">#REF!</definedName>
    <definedName name="s_1" localSheetId="2">#REF!</definedName>
    <definedName name="s_1">#REF!</definedName>
    <definedName name="s_1_1" localSheetId="1">#REF!</definedName>
    <definedName name="s_1_1" localSheetId="2">#REF!</definedName>
    <definedName name="s_1_1">#REF!</definedName>
    <definedName name="s_1_1_1" localSheetId="1">#REF!</definedName>
    <definedName name="s_1_1_1" localSheetId="2">#REF!</definedName>
    <definedName name="s_1_1_1">#REF!</definedName>
    <definedName name="s_2" localSheetId="1">#REF!</definedName>
    <definedName name="s_2" localSheetId="2">#REF!</definedName>
    <definedName name="s_2">#REF!</definedName>
    <definedName name="s_2_1" localSheetId="1">#REF!</definedName>
    <definedName name="s_2_1" localSheetId="2">#REF!</definedName>
    <definedName name="s_2_1">#REF!</definedName>
    <definedName name="s_3" localSheetId="1">#REF!</definedName>
    <definedName name="s_3" localSheetId="2">#REF!</definedName>
    <definedName name="s_3">#REF!</definedName>
    <definedName name="s_3_1" localSheetId="1">#REF!</definedName>
    <definedName name="s_3_1" localSheetId="2">#REF!</definedName>
    <definedName name="s_3_1">#REF!</definedName>
    <definedName name="ss" localSheetId="1">'[1]Cuad. 4 Vehículos OIJ '!#REF!</definedName>
    <definedName name="ss" localSheetId="2">'[1]Cuad. 4 Vehículos OIJ '!#REF!</definedName>
    <definedName name="ss">#REF!</definedName>
    <definedName name="ss_1" localSheetId="1">'[1]Cuad. 4 Vehículos OIJ '!#REF!</definedName>
    <definedName name="ss_1" localSheetId="2">'[1]Cuad. 4 Vehículos OIJ '!#REF!</definedName>
    <definedName name="ss_1">#REF!</definedName>
    <definedName name="sss" localSheetId="1">'[1]Cuad. 4 Vehículos OIJ '!#REF!</definedName>
    <definedName name="sss" localSheetId="2">'[1]Cuad. 4 Vehículos OIJ '!#REF!</definedName>
    <definedName name="sss">#REF!</definedName>
    <definedName name="sss_1" localSheetId="1">'[1]Cuad. 4 Vehículos OIJ '!#REF!</definedName>
    <definedName name="sss_1" localSheetId="2">'[1]Cuad. 4 Vehículos OIJ '!#REF!</definedName>
    <definedName name="sss_1">#REF!</definedName>
    <definedName name="ssss" localSheetId="1">#REF!</definedName>
    <definedName name="ssss" localSheetId="2">#REF!</definedName>
    <definedName name="ssss">#REF!</definedName>
    <definedName name="ssss_1" localSheetId="1">#REF!</definedName>
    <definedName name="ssss_1" localSheetId="2">#REF!</definedName>
    <definedName name="ssss_1">#REF!</definedName>
    <definedName name="VE" localSheetId="1">#REF!</definedName>
    <definedName name="VE" localSheetId="2">#REF!</definedName>
    <definedName name="VE">#REF!</definedName>
    <definedName name="VE_1" localSheetId="1">#REF!</definedName>
    <definedName name="VE_1" localSheetId="2">#REF!</definedName>
    <definedName name="VE_1">#REF!</definedName>
    <definedName name="VE_1_1" localSheetId="1">#REF!</definedName>
    <definedName name="VE_1_1" localSheetId="2">#REF!</definedName>
    <definedName name="VE_1_1">#REF!</definedName>
    <definedName name="VE_1_1_1" localSheetId="1">#REF!</definedName>
    <definedName name="VE_1_1_1" localSheetId="2">#REF!</definedName>
    <definedName name="VE_1_1_1">#REF!</definedName>
    <definedName name="Veh" localSheetId="1">#REF!</definedName>
    <definedName name="Veh" localSheetId="2">#REF!</definedName>
    <definedName name="Veh">#REF!</definedName>
    <definedName name="Veh_1" localSheetId="1">#REF!</definedName>
    <definedName name="Veh_1" localSheetId="2">#REF!</definedName>
    <definedName name="Veh_1">#REF!</definedName>
    <definedName name="Veh_1_1" localSheetId="1">#REF!</definedName>
    <definedName name="Veh_1_1" localSheetId="2">#REF!</definedName>
    <definedName name="Veh_1_1">#REF!</definedName>
    <definedName name="Veh_1_1_1" localSheetId="1">#REF!</definedName>
    <definedName name="Veh_1_1_1" localSheetId="2">#REF!</definedName>
    <definedName name="Veh_1_1_1">#REF!</definedName>
    <definedName name="Veh_2" localSheetId="1">#REF!</definedName>
    <definedName name="Veh_2" localSheetId="2">#REF!</definedName>
    <definedName name="Veh_2">#REF!</definedName>
    <definedName name="Veh_2_1" localSheetId="1">#REF!</definedName>
    <definedName name="Veh_2_1" localSheetId="2">#REF!</definedName>
    <definedName name="Veh_2_1">#REF!</definedName>
    <definedName name="Veh_3" localSheetId="1">#REF!</definedName>
    <definedName name="Veh_3" localSheetId="2">#REF!</definedName>
    <definedName name="Veh_3">#REF!</definedName>
    <definedName name="Veh_3_1" localSheetId="1">#REF!</definedName>
    <definedName name="Veh_3_1" localSheetId="2">#REF!</definedName>
    <definedName name="Veh_3_1">#REF!</definedName>
    <definedName name="Vehh" localSheetId="1">#REF!</definedName>
    <definedName name="Vehh" localSheetId="2">#REF!</definedName>
    <definedName name="Vehh">#REF!</definedName>
    <definedName name="Vehh_1" localSheetId="1">#REF!</definedName>
    <definedName name="Vehh_1" localSheetId="2">#REF!</definedName>
    <definedName name="Vehh_1">#REF!</definedName>
    <definedName name="Vehh_1_1" localSheetId="1">#REF!</definedName>
    <definedName name="Vehh_1_1" localSheetId="2">#REF!</definedName>
    <definedName name="Vehh_1_1">#REF!</definedName>
    <definedName name="Vehh_1_1_1" localSheetId="1">#REF!</definedName>
    <definedName name="Vehh_1_1_1" localSheetId="2">#REF!</definedName>
    <definedName name="Vehh_1_1_1">#REF!</definedName>
    <definedName name="Vehh_2" localSheetId="1">#REF!</definedName>
    <definedName name="Vehh_2" localSheetId="2">#REF!</definedName>
    <definedName name="Vehh_2">#REF!</definedName>
    <definedName name="Vehh_2_1" localSheetId="1">#REF!</definedName>
    <definedName name="Vehh_2_1" localSheetId="2">#REF!</definedName>
    <definedName name="Vehh_2_1">#REF!</definedName>
    <definedName name="Vehh_3" localSheetId="1">#REF!</definedName>
    <definedName name="Vehh_3" localSheetId="2">#REF!</definedName>
    <definedName name="Vehh_3">#REF!</definedName>
    <definedName name="Vehh_3_1" localSheetId="1">#REF!</definedName>
    <definedName name="Vehh_3_1" localSheetId="2">#REF!</definedName>
    <definedName name="Vehh_3_1">#REF!</definedName>
    <definedName name="VVVVVVVVVV" localSheetId="1">#REF!</definedName>
    <definedName name="VVVVVVVVVV" localSheetId="2">#REF!</definedName>
    <definedName name="VVVVVVVVVV">#REF!</definedName>
    <definedName name="VVVVVVVVVV_1" localSheetId="1">#REF!</definedName>
    <definedName name="VVVVVVVVVV_1" localSheetId="2">#REF!</definedName>
    <definedName name="VVVVVVVVVV_1">#REF!</definedName>
    <definedName name="VVVVVVVVVV_1_1" localSheetId="1">#REF!</definedName>
    <definedName name="VVVVVVVVVV_1_1" localSheetId="2">#REF!</definedName>
    <definedName name="VVVVVVVVVV_1_1">#REF!</definedName>
    <definedName name="VVVVVVVVVV_1_1_1" localSheetId="1">#REF!</definedName>
    <definedName name="VVVVVVVVVV_1_1_1" localSheetId="2">#REF!</definedName>
    <definedName name="VVVVVVVVVV_1_1_1">#REF!</definedName>
    <definedName name="VVVVVVVVVV_2" localSheetId="1">#REF!</definedName>
    <definedName name="VVVVVVVVVV_2" localSheetId="2">#REF!</definedName>
    <definedName name="VVVVVVVVVV_2">#REF!</definedName>
    <definedName name="VVVVVVVVVV_2_1" localSheetId="1">#REF!</definedName>
    <definedName name="VVVVVVVVVV_2_1" localSheetId="2">#REF!</definedName>
    <definedName name="VVVVVVVVVV_2_1">#REF!</definedName>
    <definedName name="VVVVVVVVVV_3" localSheetId="1">#REF!</definedName>
    <definedName name="VVVVVVVVVV_3" localSheetId="2">#REF!</definedName>
    <definedName name="VVVVVVVVVV_3">#REF!</definedName>
    <definedName name="VVVVVVVVVV_3_1" localSheetId="1">#REF!</definedName>
    <definedName name="VVVVVVVVVV_3_1" localSheetId="2">#REF!</definedName>
    <definedName name="VVVVVVVVVV_3_1">#REF!</definedName>
  </definedNames>
  <calcPr calcId="171027"/>
</workbook>
</file>

<file path=xl/calcChain.xml><?xml version="1.0" encoding="utf-8"?>
<calcChain xmlns="http://schemas.openxmlformats.org/spreadsheetml/2006/main">
  <c r="G16" i="11" l="1"/>
  <c r="N17" i="10"/>
  <c r="N18" i="10"/>
  <c r="N19" i="10"/>
  <c r="N20" i="10"/>
  <c r="N21" i="10"/>
  <c r="N22" i="10"/>
  <c r="N23" i="10"/>
  <c r="N24" i="10"/>
  <c r="N25" i="10"/>
  <c r="N26" i="10"/>
  <c r="N8" i="10"/>
  <c r="N9" i="10"/>
  <c r="N10" i="10"/>
  <c r="N11" i="10"/>
  <c r="N12" i="10"/>
  <c r="N13" i="10"/>
  <c r="N14" i="10"/>
  <c r="N15" i="10"/>
  <c r="N7" i="10"/>
  <c r="E75" i="6"/>
  <c r="H16" i="10"/>
  <c r="G16" i="10"/>
  <c r="E100" i="6"/>
  <c r="G6" i="10"/>
  <c r="C6" i="10"/>
  <c r="M8" i="10"/>
  <c r="M9" i="10"/>
  <c r="M10" i="10"/>
  <c r="M11" i="10"/>
  <c r="M12" i="10"/>
  <c r="M13" i="10"/>
  <c r="M14" i="10"/>
  <c r="M15" i="10"/>
  <c r="M7" i="10"/>
  <c r="D187" i="2"/>
  <c r="D173" i="2"/>
  <c r="D118" i="2"/>
  <c r="D93" i="2"/>
  <c r="D83" i="2"/>
  <c r="E5" i="5"/>
  <c r="G7" i="5"/>
  <c r="I7" i="5" s="1"/>
  <c r="I5" i="5" s="1"/>
  <c r="E8" i="5"/>
  <c r="E4" i="5" s="1"/>
  <c r="G9" i="5"/>
  <c r="I9" i="5" s="1"/>
  <c r="G10" i="5"/>
  <c r="I10" i="5" s="1"/>
  <c r="G11" i="5"/>
  <c r="I11" i="5" s="1"/>
  <c r="E13" i="5"/>
  <c r="E12" i="5" s="1"/>
  <c r="G14" i="5"/>
  <c r="I14" i="5" s="1"/>
  <c r="I13" i="5" s="1"/>
  <c r="I12" i="5" s="1"/>
  <c r="E16" i="5"/>
  <c r="E15" i="5" s="1"/>
  <c r="G17" i="5"/>
  <c r="I17" i="5" s="1"/>
  <c r="G18" i="5"/>
  <c r="I18" i="5" s="1"/>
  <c r="G19" i="5"/>
  <c r="I19" i="5" s="1"/>
  <c r="G20" i="5"/>
  <c r="I20" i="5" s="1"/>
  <c r="G21" i="5"/>
  <c r="I21" i="5" s="1"/>
  <c r="G22" i="5"/>
  <c r="I22" i="5" s="1"/>
  <c r="G23" i="5"/>
  <c r="I23" i="5" s="1"/>
  <c r="G24" i="5"/>
  <c r="I24" i="5" s="1"/>
  <c r="G25" i="5"/>
  <c r="I25" i="5" s="1"/>
  <c r="G26" i="5"/>
  <c r="I26" i="5" s="1"/>
  <c r="G27" i="5"/>
  <c r="I27" i="5" s="1"/>
  <c r="G28" i="5"/>
  <c r="I28" i="5" s="1"/>
  <c r="G29" i="5"/>
  <c r="I29" i="5" s="1"/>
  <c r="G30" i="5"/>
  <c r="I30" i="5" s="1"/>
  <c r="G31" i="5"/>
  <c r="I31" i="5" s="1"/>
  <c r="G32" i="5"/>
  <c r="I32" i="5" s="1"/>
  <c r="G33" i="5"/>
  <c r="I33" i="5" s="1"/>
  <c r="G34" i="5"/>
  <c r="I34" i="5" s="1"/>
  <c r="G35" i="5"/>
  <c r="I35" i="5" s="1"/>
  <c r="G36" i="5"/>
  <c r="I36" i="5" s="1"/>
  <c r="G37" i="5"/>
  <c r="I37" i="5" s="1"/>
  <c r="G38" i="5"/>
  <c r="I38" i="5" s="1"/>
  <c r="G39" i="5"/>
  <c r="I39" i="5" s="1"/>
  <c r="G40" i="5"/>
  <c r="I40" i="5" s="1"/>
  <c r="G41" i="5"/>
  <c r="I41" i="5" s="1"/>
  <c r="G42" i="5"/>
  <c r="I42" i="5" s="1"/>
  <c r="G43" i="5"/>
  <c r="I43" i="5" s="1"/>
  <c r="G44" i="5"/>
  <c r="I44" i="5" s="1"/>
  <c r="G45" i="5"/>
  <c r="I45" i="5" s="1"/>
  <c r="G46" i="5"/>
  <c r="I46" i="5" s="1"/>
  <c r="G47" i="5"/>
  <c r="I47" i="5" s="1"/>
  <c r="G48" i="5"/>
  <c r="I48" i="5" s="1"/>
  <c r="G49" i="5"/>
  <c r="I49" i="5" s="1"/>
  <c r="G50" i="5"/>
  <c r="I50" i="5" s="1"/>
  <c r="G51" i="5"/>
  <c r="I51" i="5" s="1"/>
  <c r="G52" i="5"/>
  <c r="G53" i="5"/>
  <c r="I53" i="5" s="1"/>
  <c r="G54" i="5"/>
  <c r="I54" i="5" s="1"/>
  <c r="G55" i="5"/>
  <c r="I55" i="5" s="1"/>
  <c r="G56" i="5"/>
  <c r="I56" i="5"/>
  <c r="G57" i="5"/>
  <c r="I57" i="5" s="1"/>
  <c r="G58" i="5"/>
  <c r="I58" i="5"/>
  <c r="G59" i="5"/>
  <c r="I59" i="5" s="1"/>
  <c r="G60" i="5"/>
  <c r="I60" i="5" s="1"/>
  <c r="G61" i="5"/>
  <c r="I61" i="5" s="1"/>
  <c r="G62" i="5"/>
  <c r="I62" i="5" s="1"/>
  <c r="G63" i="5"/>
  <c r="I63" i="5" s="1"/>
  <c r="G64" i="5"/>
  <c r="I64" i="5"/>
  <c r="G65" i="5"/>
  <c r="I65" i="5" s="1"/>
  <c r="G66" i="5"/>
  <c r="I66" i="5"/>
  <c r="G67" i="5"/>
  <c r="I67" i="5" s="1"/>
  <c r="G68" i="5"/>
  <c r="I68" i="5"/>
  <c r="G69" i="5"/>
  <c r="I69" i="5" s="1"/>
  <c r="G70" i="5"/>
  <c r="I70" i="5" s="1"/>
  <c r="E71" i="5"/>
  <c r="G72" i="5"/>
  <c r="I72" i="5"/>
  <c r="I71" i="5" s="1"/>
  <c r="E6" i="6"/>
  <c r="J7" i="6"/>
  <c r="L7" i="6" s="1"/>
  <c r="L6" i="6" s="1"/>
  <c r="E8" i="6"/>
  <c r="J9" i="6"/>
  <c r="L9" i="6" s="1"/>
  <c r="L8" i="6" s="1"/>
  <c r="E10" i="6"/>
  <c r="J11" i="6"/>
  <c r="L11" i="6" s="1"/>
  <c r="L10" i="6" s="1"/>
  <c r="E12" i="6"/>
  <c r="J13" i="6"/>
  <c r="L13" i="6" s="1"/>
  <c r="L12" i="6" s="1"/>
  <c r="E14" i="6"/>
  <c r="J15" i="6"/>
  <c r="L15" i="6" s="1"/>
  <c r="L14" i="6" s="1"/>
  <c r="E16" i="6"/>
  <c r="J17" i="6"/>
  <c r="L17" i="6" s="1"/>
  <c r="L16" i="6" s="1"/>
  <c r="E18" i="6"/>
  <c r="J19" i="6"/>
  <c r="L19" i="6" s="1"/>
  <c r="J20" i="6"/>
  <c r="L20" i="6" s="1"/>
  <c r="J21" i="6"/>
  <c r="L21" i="6" s="1"/>
  <c r="J22" i="6"/>
  <c r="L22" i="6" s="1"/>
  <c r="E23" i="6"/>
  <c r="J24" i="6"/>
  <c r="L24" i="6" s="1"/>
  <c r="J25" i="6"/>
  <c r="L25" i="6" s="1"/>
  <c r="J26" i="6"/>
  <c r="L26" i="6" s="1"/>
  <c r="J27" i="6"/>
  <c r="L27" i="6" s="1"/>
  <c r="J28" i="6"/>
  <c r="L28" i="6" s="1"/>
  <c r="E29" i="6"/>
  <c r="J30" i="6"/>
  <c r="L30" i="6" s="1"/>
  <c r="J31" i="6"/>
  <c r="L31" i="6" s="1"/>
  <c r="E32" i="6"/>
  <c r="J33" i="6"/>
  <c r="L33" i="6" s="1"/>
  <c r="J34" i="6"/>
  <c r="L34" i="6" s="1"/>
  <c r="J35" i="6"/>
  <c r="L35" i="6" s="1"/>
  <c r="E36" i="6"/>
  <c r="J37" i="6"/>
  <c r="L37" i="6" s="1"/>
  <c r="J38" i="6"/>
  <c r="L38" i="6" s="1"/>
  <c r="J39" i="6"/>
  <c r="L39" i="6" s="1"/>
  <c r="J40" i="6"/>
  <c r="L40" i="6" s="1"/>
  <c r="J41" i="6"/>
  <c r="L41" i="6" s="1"/>
  <c r="J42" i="6"/>
  <c r="L42" i="6" s="1"/>
  <c r="J43" i="6"/>
  <c r="L43" i="6" s="1"/>
  <c r="J44" i="6"/>
  <c r="L44" i="6" s="1"/>
  <c r="J45" i="6"/>
  <c r="L45" i="6" s="1"/>
  <c r="J46" i="6"/>
  <c r="L46" i="6" s="1"/>
  <c r="J47" i="6"/>
  <c r="L47" i="6" s="1"/>
  <c r="J48" i="6"/>
  <c r="L48" i="6" s="1"/>
  <c r="J49" i="6"/>
  <c r="L49" i="6" s="1"/>
  <c r="J50" i="6"/>
  <c r="L50" i="6" s="1"/>
  <c r="J51" i="6"/>
  <c r="L51" i="6" s="1"/>
  <c r="J52" i="6"/>
  <c r="L52" i="6" s="1"/>
  <c r="E54" i="6"/>
  <c r="E53" i="6" s="1"/>
  <c r="J55" i="6"/>
  <c r="L55" i="6" s="1"/>
  <c r="J56" i="6"/>
  <c r="L56" i="6" s="1"/>
  <c r="J57" i="6"/>
  <c r="L57" i="6" s="1"/>
  <c r="J58" i="6"/>
  <c r="L58" i="6" s="1"/>
  <c r="J59" i="6"/>
  <c r="L59" i="6" s="1"/>
  <c r="J60" i="6"/>
  <c r="L60" i="6" s="1"/>
  <c r="J61" i="6"/>
  <c r="L61" i="6" s="1"/>
  <c r="J62" i="6"/>
  <c r="L62" i="6" s="1"/>
  <c r="J63" i="6"/>
  <c r="L63" i="6" s="1"/>
  <c r="E65" i="6"/>
  <c r="J66" i="6"/>
  <c r="L66" i="6" s="1"/>
  <c r="J67" i="6"/>
  <c r="L67" i="6" s="1"/>
  <c r="J68" i="6"/>
  <c r="L68" i="6" s="1"/>
  <c r="J69" i="6"/>
  <c r="L69" i="6" s="1"/>
  <c r="J70" i="6"/>
  <c r="L70" i="6" s="1"/>
  <c r="J71" i="6"/>
  <c r="L71" i="6" s="1"/>
  <c r="J72" i="6"/>
  <c r="L72" i="6" s="1"/>
  <c r="J73" i="6"/>
  <c r="L73" i="6" s="1"/>
  <c r="J74" i="6"/>
  <c r="L74" i="6" s="1"/>
  <c r="J76" i="6"/>
  <c r="J77" i="6"/>
  <c r="L77" i="6" s="1"/>
  <c r="J78" i="6"/>
  <c r="L78" i="6" s="1"/>
  <c r="J79" i="6"/>
  <c r="L79" i="6" s="1"/>
  <c r="J80" i="6"/>
  <c r="L80" i="6" s="1"/>
  <c r="J81" i="6"/>
  <c r="L81" i="6" s="1"/>
  <c r="J82" i="6"/>
  <c r="L82" i="6" s="1"/>
  <c r="J83" i="6"/>
  <c r="L83" i="6" s="1"/>
  <c r="J84" i="6"/>
  <c r="L84" i="6" s="1"/>
  <c r="J85" i="6"/>
  <c r="L85" i="6" s="1"/>
  <c r="J86" i="6"/>
  <c r="L86" i="6" s="1"/>
  <c r="J87" i="6"/>
  <c r="L87" i="6" s="1"/>
  <c r="J88" i="6"/>
  <c r="L88" i="6" s="1"/>
  <c r="J89" i="6"/>
  <c r="L89" i="6" s="1"/>
  <c r="J90" i="6"/>
  <c r="L90" i="6" s="1"/>
  <c r="J91" i="6"/>
  <c r="L91" i="6" s="1"/>
  <c r="J92" i="6"/>
  <c r="L92" i="6" s="1"/>
  <c r="J93" i="6"/>
  <c r="L93" i="6" s="1"/>
  <c r="J94" i="6"/>
  <c r="L94" i="6" s="1"/>
  <c r="J95" i="6"/>
  <c r="L95" i="6" s="1"/>
  <c r="J96" i="6"/>
  <c r="L96" i="6" s="1"/>
  <c r="J97" i="6"/>
  <c r="L97" i="6" s="1"/>
  <c r="J98" i="6"/>
  <c r="L98" i="6" s="1"/>
  <c r="J99" i="6"/>
  <c r="L99" i="6" s="1"/>
  <c r="J101" i="6"/>
  <c r="J102" i="6"/>
  <c r="J103" i="6"/>
  <c r="L103" i="6" s="1"/>
  <c r="J104" i="6"/>
  <c r="J105" i="6"/>
  <c r="J106" i="6"/>
  <c r="J107" i="6"/>
  <c r="J108" i="6"/>
  <c r="L108" i="6" s="1"/>
  <c r="J109" i="6"/>
  <c r="J110" i="6"/>
  <c r="J111" i="6"/>
  <c r="J112" i="6"/>
  <c r="L112" i="6" s="1"/>
  <c r="J113" i="6"/>
  <c r="E114" i="6"/>
  <c r="J115" i="6"/>
  <c r="L115" i="6"/>
  <c r="L114" i="6" s="1"/>
  <c r="K188" i="2"/>
  <c r="C10" i="2"/>
  <c r="E5" i="6" l="1"/>
  <c r="D82" i="2"/>
  <c r="N6" i="10"/>
  <c r="L100" i="6"/>
  <c r="L18" i="6"/>
  <c r="I16" i="5"/>
  <c r="I15" i="5" s="1"/>
  <c r="I8" i="5"/>
  <c r="I4" i="5" s="1"/>
  <c r="E3" i="5"/>
  <c r="L65" i="6"/>
  <c r="L23" i="6"/>
  <c r="L36" i="6"/>
  <c r="L32" i="6"/>
  <c r="L54" i="6"/>
  <c r="L53" i="6" s="1"/>
  <c r="L29" i="6"/>
  <c r="I129" i="2"/>
  <c r="K129" i="2" s="1"/>
  <c r="I84" i="2"/>
  <c r="K84" i="2" s="1"/>
  <c r="I85" i="2"/>
  <c r="K85" i="2" s="1"/>
  <c r="I86" i="2"/>
  <c r="K86" i="2" s="1"/>
  <c r="I87" i="2"/>
  <c r="K87" i="2" s="1"/>
  <c r="I88" i="2"/>
  <c r="K88" i="2" s="1"/>
  <c r="I89" i="2"/>
  <c r="K89" i="2" s="1"/>
  <c r="I90" i="2"/>
  <c r="K90" i="2" s="1"/>
  <c r="I91" i="2"/>
  <c r="K91" i="2" s="1"/>
  <c r="I92" i="2"/>
  <c r="K92" i="2" s="1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9" i="2"/>
  <c r="K119" i="2" s="1"/>
  <c r="L5" i="6" l="1"/>
  <c r="I3" i="5"/>
  <c r="F17" i="11"/>
  <c r="G17" i="11" s="1"/>
  <c r="F29" i="11" l="1"/>
  <c r="G29" i="11" s="1"/>
  <c r="F28" i="11"/>
  <c r="G28" i="11" s="1"/>
  <c r="F27" i="11"/>
  <c r="G27" i="11" s="1"/>
  <c r="F26" i="11"/>
  <c r="G26" i="11" s="1"/>
  <c r="F25" i="11"/>
  <c r="G25" i="11" s="1"/>
  <c r="F24" i="11"/>
  <c r="F23" i="11"/>
  <c r="G23" i="11" s="1"/>
  <c r="F22" i="11"/>
  <c r="G22" i="11" s="1"/>
  <c r="F21" i="11"/>
  <c r="C20" i="11"/>
  <c r="F19" i="11"/>
  <c r="G19" i="11" s="1"/>
  <c r="F18" i="11"/>
  <c r="F15" i="11"/>
  <c r="F14" i="11"/>
  <c r="G14" i="11" s="1"/>
  <c r="F13" i="11"/>
  <c r="G13" i="11" s="1"/>
  <c r="F12" i="11"/>
  <c r="G12" i="11" s="1"/>
  <c r="F11" i="11"/>
  <c r="G11" i="11" s="1"/>
  <c r="F10" i="11"/>
  <c r="G10" i="11" s="1"/>
  <c r="G9" i="11"/>
  <c r="F9" i="11"/>
  <c r="C8" i="11"/>
  <c r="M26" i="10"/>
  <c r="M25" i="10"/>
  <c r="M24" i="10"/>
  <c r="M23" i="10"/>
  <c r="M22" i="10"/>
  <c r="M21" i="10"/>
  <c r="M20" i="10"/>
  <c r="M19" i="10"/>
  <c r="M18" i="10"/>
  <c r="M17" i="10"/>
  <c r="L16" i="10"/>
  <c r="K16" i="10"/>
  <c r="J16" i="10"/>
  <c r="I16" i="10"/>
  <c r="F16" i="10"/>
  <c r="E16" i="10"/>
  <c r="D16" i="10"/>
  <c r="C16" i="10"/>
  <c r="C27" i="10" s="1"/>
  <c r="L6" i="10"/>
  <c r="K6" i="10"/>
  <c r="J6" i="10"/>
  <c r="I6" i="10"/>
  <c r="I27" i="10" s="1"/>
  <c r="H6" i="10"/>
  <c r="F6" i="10"/>
  <c r="E6" i="10"/>
  <c r="E27" i="10" s="1"/>
  <c r="D6" i="10"/>
  <c r="I189" i="2"/>
  <c r="K189" i="2" s="1"/>
  <c r="I188" i="2"/>
  <c r="I186" i="2"/>
  <c r="I185" i="2"/>
  <c r="K185" i="2" s="1"/>
  <c r="I184" i="2"/>
  <c r="I183" i="2"/>
  <c r="I182" i="2"/>
  <c r="I181" i="2"/>
  <c r="K181" i="2" s="1"/>
  <c r="I180" i="2"/>
  <c r="I179" i="2"/>
  <c r="I178" i="2"/>
  <c r="I177" i="2"/>
  <c r="I176" i="2"/>
  <c r="K176" i="2" s="1"/>
  <c r="I175" i="2"/>
  <c r="I174" i="2"/>
  <c r="I172" i="2"/>
  <c r="K172" i="2" s="1"/>
  <c r="I171" i="2"/>
  <c r="K171" i="2" s="1"/>
  <c r="I170" i="2"/>
  <c r="K170" i="2" s="1"/>
  <c r="I169" i="2"/>
  <c r="K169" i="2" s="1"/>
  <c r="I168" i="2"/>
  <c r="K168" i="2" s="1"/>
  <c r="I167" i="2"/>
  <c r="K167" i="2" s="1"/>
  <c r="I166" i="2"/>
  <c r="K166" i="2" s="1"/>
  <c r="I165" i="2"/>
  <c r="K165" i="2" s="1"/>
  <c r="I164" i="2"/>
  <c r="K164" i="2" s="1"/>
  <c r="I163" i="2"/>
  <c r="K163" i="2" s="1"/>
  <c r="I162" i="2"/>
  <c r="K162" i="2" s="1"/>
  <c r="I161" i="2"/>
  <c r="K161" i="2" s="1"/>
  <c r="I160" i="2"/>
  <c r="K160" i="2" s="1"/>
  <c r="I159" i="2"/>
  <c r="K159" i="2" s="1"/>
  <c r="I158" i="2"/>
  <c r="K158" i="2" s="1"/>
  <c r="I157" i="2"/>
  <c r="K157" i="2" s="1"/>
  <c r="I156" i="2"/>
  <c r="K156" i="2" s="1"/>
  <c r="I155" i="2"/>
  <c r="K155" i="2" s="1"/>
  <c r="I154" i="2"/>
  <c r="I153" i="2"/>
  <c r="K153" i="2" s="1"/>
  <c r="I152" i="2"/>
  <c r="K152" i="2" s="1"/>
  <c r="I151" i="2"/>
  <c r="K151" i="2" s="1"/>
  <c r="I150" i="2"/>
  <c r="K150" i="2" s="1"/>
  <c r="I149" i="2"/>
  <c r="K149" i="2" s="1"/>
  <c r="I148" i="2"/>
  <c r="K148" i="2" s="1"/>
  <c r="I147" i="2"/>
  <c r="K147" i="2" s="1"/>
  <c r="I146" i="2"/>
  <c r="K146" i="2" s="1"/>
  <c r="I145" i="2"/>
  <c r="K145" i="2" s="1"/>
  <c r="I144" i="2"/>
  <c r="K144" i="2" s="1"/>
  <c r="I143" i="2"/>
  <c r="K143" i="2" s="1"/>
  <c r="I142" i="2"/>
  <c r="K142" i="2" s="1"/>
  <c r="I141" i="2"/>
  <c r="K141" i="2" s="1"/>
  <c r="I140" i="2"/>
  <c r="K140" i="2" s="1"/>
  <c r="I139" i="2"/>
  <c r="K139" i="2" s="1"/>
  <c r="I138" i="2"/>
  <c r="K138" i="2" s="1"/>
  <c r="I137" i="2"/>
  <c r="K137" i="2" s="1"/>
  <c r="I136" i="2"/>
  <c r="K136" i="2" s="1"/>
  <c r="I135" i="2"/>
  <c r="K135" i="2" s="1"/>
  <c r="I134" i="2"/>
  <c r="K134" i="2" s="1"/>
  <c r="I133" i="2"/>
  <c r="K133" i="2" s="1"/>
  <c r="I132" i="2"/>
  <c r="K132" i="2" s="1"/>
  <c r="I131" i="2"/>
  <c r="K131" i="2" s="1"/>
  <c r="I130" i="2"/>
  <c r="K130" i="2" s="1"/>
  <c r="I128" i="2"/>
  <c r="K128" i="2" s="1"/>
  <c r="I127" i="2"/>
  <c r="K127" i="2" s="1"/>
  <c r="I126" i="2"/>
  <c r="K126" i="2" s="1"/>
  <c r="I125" i="2"/>
  <c r="K125" i="2" s="1"/>
  <c r="I124" i="2"/>
  <c r="K124" i="2" s="1"/>
  <c r="I123" i="2"/>
  <c r="K123" i="2" s="1"/>
  <c r="I122" i="2"/>
  <c r="K122" i="2" s="1"/>
  <c r="I121" i="2"/>
  <c r="K121" i="2" s="1"/>
  <c r="I120" i="2"/>
  <c r="K120" i="2" s="1"/>
  <c r="K117" i="2"/>
  <c r="K116" i="2"/>
  <c r="K115" i="2"/>
  <c r="K114" i="2"/>
  <c r="K113" i="2"/>
  <c r="K112" i="2"/>
  <c r="K111" i="2"/>
  <c r="K110" i="2"/>
  <c r="K109" i="2"/>
  <c r="K108" i="2"/>
  <c r="K107" i="2"/>
  <c r="K106" i="2"/>
  <c r="K105" i="2"/>
  <c r="K104" i="2"/>
  <c r="K103" i="2"/>
  <c r="K102" i="2"/>
  <c r="K101" i="2"/>
  <c r="K100" i="2"/>
  <c r="K99" i="2"/>
  <c r="K98" i="2"/>
  <c r="K97" i="2"/>
  <c r="K96" i="2"/>
  <c r="K95" i="2"/>
  <c r="K94" i="2"/>
  <c r="I81" i="2"/>
  <c r="K81" i="2" s="1"/>
  <c r="I80" i="2"/>
  <c r="K80" i="2" s="1"/>
  <c r="I79" i="2"/>
  <c r="K79" i="2" s="1"/>
  <c r="I78" i="2"/>
  <c r="K78" i="2" s="1"/>
  <c r="I77" i="2"/>
  <c r="K77" i="2" s="1"/>
  <c r="I76" i="2"/>
  <c r="K76" i="2" s="1"/>
  <c r="I75" i="2"/>
  <c r="K75" i="2" s="1"/>
  <c r="I74" i="2"/>
  <c r="K74" i="2" s="1"/>
  <c r="I73" i="2"/>
  <c r="K73" i="2" s="1"/>
  <c r="D72" i="2"/>
  <c r="I68" i="2"/>
  <c r="K68" i="2" s="1"/>
  <c r="I67" i="2"/>
  <c r="K67" i="2" s="1"/>
  <c r="I66" i="2"/>
  <c r="K66" i="2" s="1"/>
  <c r="I65" i="2"/>
  <c r="K65" i="2" s="1"/>
  <c r="I64" i="2"/>
  <c r="K64" i="2" s="1"/>
  <c r="I63" i="2"/>
  <c r="K63" i="2" s="1"/>
  <c r="I62" i="2"/>
  <c r="K62" i="2" s="1"/>
  <c r="I61" i="2"/>
  <c r="K61" i="2" s="1"/>
  <c r="I60" i="2"/>
  <c r="K60" i="2" s="1"/>
  <c r="I59" i="2"/>
  <c r="K59" i="2" s="1"/>
  <c r="I58" i="2"/>
  <c r="K58" i="2" s="1"/>
  <c r="I57" i="2"/>
  <c r="K57" i="2" s="1"/>
  <c r="I56" i="2"/>
  <c r="K56" i="2" s="1"/>
  <c r="I55" i="2"/>
  <c r="K55" i="2" s="1"/>
  <c r="I54" i="2"/>
  <c r="K54" i="2" s="1"/>
  <c r="I53" i="2"/>
  <c r="K53" i="2" s="1"/>
  <c r="I52" i="2"/>
  <c r="K52" i="2" s="1"/>
  <c r="I51" i="2"/>
  <c r="K51" i="2" s="1"/>
  <c r="D50" i="2"/>
  <c r="I49" i="2"/>
  <c r="K49" i="2" s="1"/>
  <c r="I48" i="2"/>
  <c r="K48" i="2" s="1"/>
  <c r="I47" i="2"/>
  <c r="K47" i="2" s="1"/>
  <c r="D46" i="2"/>
  <c r="I45" i="2"/>
  <c r="K45" i="2" s="1"/>
  <c r="I44" i="2"/>
  <c r="K44" i="2" s="1"/>
  <c r="D43" i="2"/>
  <c r="I42" i="2"/>
  <c r="K42" i="2" s="1"/>
  <c r="I41" i="2"/>
  <c r="K41" i="2" s="1"/>
  <c r="I40" i="2"/>
  <c r="K40" i="2" s="1"/>
  <c r="I39" i="2"/>
  <c r="K39" i="2" s="1"/>
  <c r="I38" i="2"/>
  <c r="K38" i="2" s="1"/>
  <c r="D37" i="2"/>
  <c r="I36" i="2"/>
  <c r="K36" i="2" s="1"/>
  <c r="I35" i="2"/>
  <c r="K35" i="2" s="1"/>
  <c r="I34" i="2"/>
  <c r="K34" i="2" s="1"/>
  <c r="I33" i="2"/>
  <c r="K33" i="2" s="1"/>
  <c r="D32" i="2"/>
  <c r="I31" i="2"/>
  <c r="K31" i="2" s="1"/>
  <c r="K30" i="2" s="1"/>
  <c r="D30" i="2"/>
  <c r="I29" i="2"/>
  <c r="K29" i="2" s="1"/>
  <c r="I28" i="2"/>
  <c r="K28" i="2" s="1"/>
  <c r="D27" i="2"/>
  <c r="I26" i="2"/>
  <c r="K26" i="2" s="1"/>
  <c r="K25" i="2" s="1"/>
  <c r="D25" i="2"/>
  <c r="I24" i="2"/>
  <c r="K24" i="2" s="1"/>
  <c r="K23" i="2" s="1"/>
  <c r="D23" i="2"/>
  <c r="I22" i="2"/>
  <c r="K22" i="2" s="1"/>
  <c r="K21" i="2" s="1"/>
  <c r="D21" i="2"/>
  <c r="I20" i="2"/>
  <c r="K20" i="2" s="1"/>
  <c r="D18" i="2"/>
  <c r="I17" i="2"/>
  <c r="K17" i="2" s="1"/>
  <c r="K16" i="2" s="1"/>
  <c r="D16" i="2"/>
  <c r="I71" i="2"/>
  <c r="K71" i="2" s="1"/>
  <c r="K70" i="2" s="1"/>
  <c r="D70" i="2"/>
  <c r="D15" i="2" l="1"/>
  <c r="M6" i="10"/>
  <c r="G8" i="11"/>
  <c r="D27" i="10"/>
  <c r="F27" i="10"/>
  <c r="J27" i="10"/>
  <c r="D69" i="2"/>
  <c r="K187" i="2"/>
  <c r="D9" i="2" s="1"/>
  <c r="K93" i="2"/>
  <c r="K173" i="2"/>
  <c r="D7" i="2" s="1"/>
  <c r="K83" i="2"/>
  <c r="K118" i="2"/>
  <c r="K27" i="10"/>
  <c r="L27" i="10"/>
  <c r="C30" i="11"/>
  <c r="G27" i="10"/>
  <c r="M16" i="10"/>
  <c r="N16" i="10"/>
  <c r="N27" i="10" s="1"/>
  <c r="K18" i="2"/>
  <c r="K43" i="2"/>
  <c r="K27" i="2"/>
  <c r="K72" i="2"/>
  <c r="K69" i="2" s="1"/>
  <c r="D5" i="2" s="1"/>
  <c r="K32" i="2"/>
  <c r="K37" i="2"/>
  <c r="K50" i="2"/>
  <c r="G20" i="11"/>
  <c r="K46" i="2"/>
  <c r="H27" i="10"/>
  <c r="D14" i="2" l="1"/>
  <c r="G30" i="11"/>
  <c r="K15" i="2"/>
  <c r="D4" i="2" s="1"/>
  <c r="K82" i="2"/>
  <c r="D6" i="2" s="1"/>
  <c r="M27" i="10"/>
  <c r="D10" i="2" l="1"/>
  <c r="K14" i="2"/>
  <c r="E64" i="6" l="1"/>
  <c r="E4" i="6" s="1"/>
  <c r="L76" i="6"/>
  <c r="L75" i="6" s="1"/>
  <c r="L64" i="6" s="1"/>
  <c r="L4" i="6" s="1"/>
</calcChain>
</file>

<file path=xl/comments1.xml><?xml version="1.0" encoding="utf-8"?>
<comments xmlns="http://schemas.openxmlformats.org/spreadsheetml/2006/main">
  <authors>
    <author>rcastaba</author>
    <author>amurillob</author>
  </authors>
  <commentList>
    <comment ref="K19" authorId="0" shapeId="0">
      <text>
        <r>
          <rPr>
            <b/>
            <sz val="9"/>
            <color indexed="81"/>
            <rFont val="Tahoma"/>
            <family val="2"/>
          </rPr>
          <t>rcastaba:</t>
        </r>
        <r>
          <rPr>
            <sz val="9"/>
            <color indexed="81"/>
            <rFont val="Tahoma"/>
            <family val="2"/>
          </rPr>
          <t xml:space="preserve">
Este monto es la diferencia de la eliminación del pick up menos los ¢25.440.000 del vehículo Centro de Apoyo, Coord. y Meja. de la Función Jurisdiccional del programa 927.
</t>
        </r>
      </text>
    </comment>
    <comment ref="K173" authorId="1" shapeId="0">
      <text>
        <r>
          <rPr>
            <b/>
            <sz val="9"/>
            <color indexed="81"/>
            <rFont val="Tahoma"/>
            <family val="2"/>
          </rPr>
          <t>amurillob:</t>
        </r>
        <r>
          <rPr>
            <sz val="9"/>
            <color indexed="81"/>
            <rFont val="Tahoma"/>
            <family val="2"/>
          </rPr>
          <t xml:space="preserve">
Se realizarón ajustes en los costos de ¢1 para efectos de cierre. </t>
        </r>
      </text>
    </comment>
    <comment ref="K188" authorId="1" shapeId="0">
      <text>
        <r>
          <rPr>
            <b/>
            <sz val="9"/>
            <color indexed="81"/>
            <rFont val="Tahoma"/>
            <family val="2"/>
          </rPr>
          <t>amurillob:</t>
        </r>
        <r>
          <rPr>
            <sz val="9"/>
            <color indexed="81"/>
            <rFont val="Tahoma"/>
            <family val="2"/>
          </rPr>
          <t xml:space="preserve">
Se ajusta en ¢1 para efectos de cierre. </t>
        </r>
      </text>
    </comment>
  </commentList>
</comments>
</file>

<file path=xl/comments2.xml><?xml version="1.0" encoding="utf-8"?>
<comments xmlns="http://schemas.openxmlformats.org/spreadsheetml/2006/main">
  <authors>
    <author>rcastaba</author>
    <author>amurillob</author>
  </authors>
  <commentList>
    <comment ref="I6" authorId="0" shapeId="0">
      <text>
        <r>
          <rPr>
            <b/>
            <sz val="9"/>
            <color indexed="81"/>
            <rFont val="Tahoma"/>
            <family val="2"/>
          </rPr>
          <t>rcastaba:</t>
        </r>
        <r>
          <rPr>
            <sz val="9"/>
            <color indexed="81"/>
            <rFont val="Tahoma"/>
            <family val="2"/>
          </rPr>
          <t xml:space="preserve">
Este monto es la diferencia de la eliminación del pick up menos los ¢25.440.000 del vehículo Centro de Apoyo, Coord. y Meja. de la Función Jurisdiccional del programa 927.
</t>
        </r>
      </text>
    </comment>
    <comment ref="E27" authorId="0" shapeId="0">
      <text>
        <r>
          <rPr>
            <b/>
            <sz val="9"/>
            <color indexed="81"/>
            <rFont val="Tahoma"/>
            <family val="2"/>
          </rPr>
          <t>rcastaba:</t>
        </r>
        <r>
          <rPr>
            <sz val="9"/>
            <color indexed="81"/>
            <rFont val="Tahoma"/>
            <family val="2"/>
          </rPr>
          <t xml:space="preserve">
Se elimina la compra de 1 sedan y queda el otro sedan.</t>
        </r>
      </text>
    </comment>
    <comment ref="E29" authorId="0" shapeId="0">
      <text>
        <r>
          <rPr>
            <b/>
            <sz val="9"/>
            <color indexed="81"/>
            <rFont val="Tahoma"/>
            <family val="2"/>
          </rPr>
          <t>rcastaba:</t>
        </r>
        <r>
          <rPr>
            <sz val="9"/>
            <color indexed="81"/>
            <rFont val="Tahoma"/>
            <family val="2"/>
          </rPr>
          <t xml:space="preserve">
Se elimina la compra de 1 sedan y quedan los otros 2 sedan.</t>
        </r>
      </text>
    </comment>
    <comment ref="E32" authorId="0" shapeId="0">
      <text>
        <r>
          <rPr>
            <b/>
            <sz val="9"/>
            <color indexed="81"/>
            <rFont val="Tahoma"/>
            <family val="2"/>
          </rPr>
          <t>rcastaba:</t>
        </r>
        <r>
          <rPr>
            <sz val="9"/>
            <color indexed="81"/>
            <rFont val="Tahoma"/>
            <family val="2"/>
          </rPr>
          <t xml:space="preserve">
Se elimina la compra de 1 sedan y queda el otro sedan.</t>
        </r>
      </text>
    </comment>
    <comment ref="E34" authorId="0" shapeId="0">
      <text>
        <r>
          <rPr>
            <b/>
            <sz val="9"/>
            <color indexed="81"/>
            <rFont val="Tahoma"/>
            <family val="2"/>
          </rPr>
          <t>rcastaba:</t>
        </r>
        <r>
          <rPr>
            <sz val="9"/>
            <color indexed="81"/>
            <rFont val="Tahoma"/>
            <family val="2"/>
          </rPr>
          <t xml:space="preserve">
Se elimina la compra de 1 sedan y queda el otro sedan.</t>
        </r>
      </text>
    </comment>
    <comment ref="E40" authorId="0" shapeId="0">
      <text>
        <r>
          <rPr>
            <b/>
            <sz val="9"/>
            <color indexed="81"/>
            <rFont val="Tahoma"/>
            <family val="2"/>
          </rPr>
          <t>rcastaba:</t>
        </r>
        <r>
          <rPr>
            <sz val="9"/>
            <color indexed="81"/>
            <rFont val="Tahoma"/>
            <family val="2"/>
          </rPr>
          <t xml:space="preserve">
Se elimina la compra de 1 pick up y quedan los otros 3.</t>
        </r>
      </text>
    </comment>
    <comment ref="E41" authorId="0" shapeId="0">
      <text>
        <r>
          <rPr>
            <b/>
            <sz val="9"/>
            <color indexed="81"/>
            <rFont val="Tahoma"/>
            <family val="2"/>
          </rPr>
          <t>rcastaba:</t>
        </r>
        <r>
          <rPr>
            <sz val="9"/>
            <color indexed="81"/>
            <rFont val="Tahoma"/>
            <family val="2"/>
          </rPr>
          <t xml:space="preserve">
Se elimina la compra de 1 motocicleta y queda la otra.</t>
        </r>
      </text>
    </comment>
    <comment ref="E47" authorId="0" shapeId="0">
      <text>
        <r>
          <rPr>
            <b/>
            <sz val="9"/>
            <color indexed="81"/>
            <rFont val="Tahoma"/>
            <family val="2"/>
          </rPr>
          <t>rcastaba:</t>
        </r>
        <r>
          <rPr>
            <sz val="9"/>
            <color indexed="81"/>
            <rFont val="Tahoma"/>
            <family val="2"/>
          </rPr>
          <t xml:space="preserve">
Se elimina la compra de 1 sedan y quedan los otros sedanes.</t>
        </r>
      </text>
    </comment>
    <comment ref="E49" authorId="0" shapeId="0">
      <text>
        <r>
          <rPr>
            <b/>
            <sz val="9"/>
            <color indexed="81"/>
            <rFont val="Tahoma"/>
            <family val="2"/>
          </rPr>
          <t>rcastaba:</t>
        </r>
        <r>
          <rPr>
            <sz val="9"/>
            <color indexed="81"/>
            <rFont val="Tahoma"/>
            <family val="2"/>
          </rPr>
          <t xml:space="preserve">
Se elimina la compra de 1 motocicleta y queda la otra.</t>
        </r>
      </text>
    </comment>
    <comment ref="E50" authorId="0" shapeId="0">
      <text>
        <r>
          <rPr>
            <b/>
            <sz val="9"/>
            <color indexed="81"/>
            <rFont val="Tahoma"/>
            <family val="2"/>
          </rPr>
          <t>rcastaba:</t>
        </r>
        <r>
          <rPr>
            <sz val="9"/>
            <color indexed="81"/>
            <rFont val="Tahoma"/>
            <family val="2"/>
          </rPr>
          <t xml:space="preserve">
Se elimina la compra de 1 pick up y queda el otro.</t>
        </r>
      </text>
    </comment>
    <comment ref="E52" authorId="1" shapeId="0">
      <text>
        <r>
          <rPr>
            <b/>
            <sz val="9"/>
            <color indexed="81"/>
            <rFont val="Tahoma"/>
            <family val="2"/>
          </rPr>
          <t>amurillob:</t>
        </r>
        <r>
          <rPr>
            <sz val="9"/>
            <color indexed="81"/>
            <rFont val="Tahoma"/>
            <family val="2"/>
          </rPr>
          <t xml:space="preserve">
Se modifico el precio de la grua  de ¢37,100,000 a ¢7,643,603.</t>
        </r>
      </text>
    </comment>
    <comment ref="E63" authorId="0" shapeId="0">
      <text>
        <r>
          <rPr>
            <b/>
            <sz val="9"/>
            <color indexed="81"/>
            <rFont val="Tahoma"/>
            <family val="2"/>
          </rPr>
          <t>rcastaba:</t>
        </r>
        <r>
          <rPr>
            <sz val="9"/>
            <color indexed="81"/>
            <rFont val="Tahoma"/>
            <family val="2"/>
          </rPr>
          <t xml:space="preserve">
Se elimina la compra de 1 motocicleta y queda la otra.</t>
        </r>
      </text>
    </comment>
    <comment ref="E72" authorId="0" shapeId="0">
      <text>
        <r>
          <rPr>
            <b/>
            <sz val="9"/>
            <color indexed="81"/>
            <rFont val="Tahoma"/>
            <family val="2"/>
          </rPr>
          <t>rcastaba:</t>
        </r>
        <r>
          <rPr>
            <sz val="9"/>
            <color indexed="81"/>
            <rFont val="Tahoma"/>
            <family val="2"/>
          </rPr>
          <t xml:space="preserve">
Se elimina la compra de 1 pick up y queda el otro.</t>
        </r>
      </text>
    </comment>
  </commentList>
</comments>
</file>

<file path=xl/comments3.xml><?xml version="1.0" encoding="utf-8"?>
<comments xmlns="http://schemas.openxmlformats.org/spreadsheetml/2006/main">
  <authors>
    <author>amurillob</author>
  </authors>
  <commentList>
    <comment ref="L100" authorId="0" shapeId="0">
      <text>
        <r>
          <rPr>
            <b/>
            <sz val="9"/>
            <color indexed="81"/>
            <rFont val="Tahoma"/>
            <family val="2"/>
          </rPr>
          <t>amurillob:</t>
        </r>
        <r>
          <rPr>
            <sz val="9"/>
            <color indexed="81"/>
            <rFont val="Tahoma"/>
            <family val="2"/>
          </rPr>
          <t xml:space="preserve">
Se realizarón ajustes en los costos de ¢1 para efectos de cierre. </t>
        </r>
      </text>
    </comment>
    <comment ref="L115" authorId="0" shapeId="0">
      <text>
        <r>
          <rPr>
            <b/>
            <sz val="9"/>
            <color indexed="81"/>
            <rFont val="Tahoma"/>
            <family val="2"/>
          </rPr>
          <t>amurillob:</t>
        </r>
        <r>
          <rPr>
            <sz val="9"/>
            <color indexed="81"/>
            <rFont val="Tahoma"/>
            <family val="2"/>
          </rPr>
          <t xml:space="preserve">
Se ajusta en ¢1 para efectos de cierre. </t>
        </r>
      </text>
    </comment>
  </commentList>
</comments>
</file>

<file path=xl/comments4.xml><?xml version="1.0" encoding="utf-8"?>
<comments xmlns="http://schemas.openxmlformats.org/spreadsheetml/2006/main">
  <authors>
    <author>amurillob</author>
  </authors>
  <commentList>
    <comment ref="C17" authorId="0" shapeId="0">
      <text>
        <r>
          <rPr>
            <sz val="9"/>
            <color indexed="81"/>
            <rFont val="Tahoma"/>
            <family val="2"/>
          </rPr>
          <t xml:space="preserve">Se entrego  un Terios para comprar unn Pick Up.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<sst xmlns="http://schemas.openxmlformats.org/spreadsheetml/2006/main" count="1073" uniqueCount="236">
  <si>
    <t xml:space="preserve">PROGRAMA 950 Oficina de Atención y Protección a la Victima (OAPV) </t>
  </si>
  <si>
    <t xml:space="preserve">Oficina de Atención y Protección a la Víctima </t>
  </si>
  <si>
    <t>Año</t>
  </si>
  <si>
    <t>Circ.</t>
  </si>
  <si>
    <t>COSTO TOTAL DE VEHÍCULOS</t>
  </si>
  <si>
    <t>PROGRAMA 926 Ámbito Administrativo</t>
  </si>
  <si>
    <t>Sustitución tipo Sedan</t>
  </si>
  <si>
    <t>Sustitución de microbús</t>
  </si>
  <si>
    <t>Sustitución Pick Up 4X4</t>
  </si>
  <si>
    <t>I Circuito Judicial de Alajuela</t>
  </si>
  <si>
    <t>Sustitución de motocicleta</t>
  </si>
  <si>
    <t>III Circuito Judicial de Alajuela, San Ramón</t>
  </si>
  <si>
    <t>I Circuito Judicial de la Zona Sur, Pérez Zeledón</t>
  </si>
  <si>
    <t>Circuito Judicial de Heredia</t>
  </si>
  <si>
    <t>Administración Ciudad Judicial</t>
  </si>
  <si>
    <t>Departamento de Servicios Generales</t>
  </si>
  <si>
    <t>Sección de Transportes Administrativos</t>
  </si>
  <si>
    <t xml:space="preserve">TOTAL PROGRAMA 927 Jurisdiccional </t>
  </si>
  <si>
    <t>I Circuito Judicial de San José</t>
  </si>
  <si>
    <t xml:space="preserve">II Circuito Judicial de la Zona Sur </t>
  </si>
  <si>
    <t>Delegación Regional de Pérez Zeledón</t>
  </si>
  <si>
    <t>Delegación Regional de Alajuela</t>
  </si>
  <si>
    <t>Delegación Regional de San Carlos</t>
  </si>
  <si>
    <t>Delegación Regional de Cartago</t>
  </si>
  <si>
    <t>Delegación Regional de Heredia</t>
  </si>
  <si>
    <t>Delegación Regional de Puntarenas</t>
  </si>
  <si>
    <t>Delegación Regional de Corredores</t>
  </si>
  <si>
    <t>Delegación Regional de Limón</t>
  </si>
  <si>
    <t>Unidad de Vigilancia y Seguimiento</t>
  </si>
  <si>
    <t>Sección de Asaltos</t>
  </si>
  <si>
    <t>Sección de Homicidios</t>
  </si>
  <si>
    <t>O.I.J. Aumento de Flotilla</t>
  </si>
  <si>
    <t>Sección de Fraudes</t>
  </si>
  <si>
    <t>Departamento de Ciencias Forenses</t>
  </si>
  <si>
    <t>Unidad Regional de Los Santos</t>
  </si>
  <si>
    <t>Sección de Robos y Hurtos</t>
  </si>
  <si>
    <t>Oficina Regional de Grecia</t>
  </si>
  <si>
    <t>Delegación Regional de San Ramón</t>
  </si>
  <si>
    <t>Unidad Regional de Los Chiles</t>
  </si>
  <si>
    <t>Sección de Robo de Vehículos</t>
  </si>
  <si>
    <t>Sección de Estupefacientes</t>
  </si>
  <si>
    <t>Sección de Capturas</t>
  </si>
  <si>
    <t xml:space="preserve">PROGRAMA 929  Ministerio Público </t>
  </si>
  <si>
    <t>Tipo de vehículo</t>
  </si>
  <si>
    <t>Despacho solicitante</t>
  </si>
  <si>
    <t>Costo unitario</t>
  </si>
  <si>
    <t>Valor de rescate</t>
  </si>
  <si>
    <t>Monto total</t>
  </si>
  <si>
    <t>Cant</t>
  </si>
  <si>
    <t>EE22366</t>
  </si>
  <si>
    <t>Sustitución de montacargas</t>
  </si>
  <si>
    <t>Sustitución de automula verde</t>
  </si>
  <si>
    <t>Compra de Pick Up</t>
  </si>
  <si>
    <t>Oficina de Comunicaciones Judiciales de Puriscal</t>
  </si>
  <si>
    <t>Administración Regional de Corredores</t>
  </si>
  <si>
    <t>PJ 1200</t>
  </si>
  <si>
    <t>Compra de cuadraciclo</t>
  </si>
  <si>
    <t>Compra de motocicleta</t>
  </si>
  <si>
    <t>Delegación Regional de Liberia</t>
  </si>
  <si>
    <t>Delegación Regional de Pococí</t>
  </si>
  <si>
    <t>Sección de Legitimación de Capitales</t>
  </si>
  <si>
    <t>Sección Robo de Vehículos</t>
  </si>
  <si>
    <t>Sección de Transportes</t>
  </si>
  <si>
    <t>Compra de Sedan</t>
  </si>
  <si>
    <t>Transporte Forense</t>
  </si>
  <si>
    <t>Compra de Morguera</t>
  </si>
  <si>
    <t>Sección Especializada de Tránsito</t>
  </si>
  <si>
    <t>Oficina Regional de Bribri</t>
  </si>
  <si>
    <t>Unidad Regional de Orotina</t>
  </si>
  <si>
    <t>Unidad Regional de Upala</t>
  </si>
  <si>
    <t>Subdelegación Regional de La Unión</t>
  </si>
  <si>
    <t>Departamento de Medicina Legal</t>
  </si>
  <si>
    <t>Sección de Cárceles I y III Circuito Judicial de San José</t>
  </si>
  <si>
    <t>Oficina Regional de Osa</t>
  </si>
  <si>
    <t>Oficina Regional de La Fortuna</t>
  </si>
  <si>
    <t>Subdelegación Regional de Siquirres</t>
  </si>
  <si>
    <t>Unidad Regional de Atenas</t>
  </si>
  <si>
    <t>Compra de Pick Up (camioneta)</t>
  </si>
  <si>
    <t>Delegación Regional Cartago</t>
  </si>
  <si>
    <t>bdl 647</t>
  </si>
  <si>
    <t>Delegación Regional de Pococí-Guácimo</t>
  </si>
  <si>
    <t>bcp 469</t>
  </si>
  <si>
    <t>bcp 325</t>
  </si>
  <si>
    <t>bcp 240</t>
  </si>
  <si>
    <t>cst 108</t>
  </si>
  <si>
    <t>Sección de Cárceles I.C.J.S.J.</t>
  </si>
  <si>
    <t>bdv 216</t>
  </si>
  <si>
    <t>bcp 268</t>
  </si>
  <si>
    <t>bhw 816</t>
  </si>
  <si>
    <t>cl 240283</t>
  </si>
  <si>
    <t>zzz 900</t>
  </si>
  <si>
    <t>bdv 026</t>
  </si>
  <si>
    <t>Sustitución de Morguera</t>
  </si>
  <si>
    <t>cl 269317</t>
  </si>
  <si>
    <t>cl 269272</t>
  </si>
  <si>
    <t>cl 269355</t>
  </si>
  <si>
    <t>bdf 537</t>
  </si>
  <si>
    <t>Oficinas varias OIJ</t>
  </si>
  <si>
    <t>Placa inter</t>
  </si>
  <si>
    <t>Sustitución de Grúa de arrastre</t>
  </si>
  <si>
    <t>Oficina de Comunicaciones Judiciales I Circuito Judicial de San José</t>
  </si>
  <si>
    <t>Sección de Delitos Informáticos</t>
  </si>
  <si>
    <t>Compra de Grúa Plataforma</t>
  </si>
  <si>
    <t>Sub Delegación Regional de Sarapiqui</t>
  </si>
  <si>
    <t>Subdelegación Regional de Turrialba</t>
  </si>
  <si>
    <t xml:space="preserve">Compra de Microbús </t>
  </si>
  <si>
    <t>II Circuito Judicial de la Zona Atlántica, Pococi</t>
  </si>
  <si>
    <t>Administración Regional de Alajuela</t>
  </si>
  <si>
    <t>Circuito Judicial de Cartago</t>
  </si>
  <si>
    <t>Administración II Circuito Judicial de San José</t>
  </si>
  <si>
    <t>Circuito Judicial de Limón</t>
  </si>
  <si>
    <t>PJ1184</t>
  </si>
  <si>
    <t>PJ 1102</t>
  </si>
  <si>
    <t>PJ 1171</t>
  </si>
  <si>
    <t>PJ 1167</t>
  </si>
  <si>
    <t>Administración Regional de Limón</t>
  </si>
  <si>
    <t>PJ 1297</t>
  </si>
  <si>
    <t xml:space="preserve">Fiscalía Adjunta Contra la Delincuencia Organizada </t>
  </si>
  <si>
    <t>Fiscalía de Santa Cruz</t>
  </si>
  <si>
    <t>CL- 674328</t>
  </si>
  <si>
    <t>Fiscalía de Upala</t>
  </si>
  <si>
    <t xml:space="preserve">CL- 216168
</t>
  </si>
  <si>
    <t>Unidad Administrativa del Ministerio Público.</t>
  </si>
  <si>
    <t>Fiscalía de Los Chiles</t>
  </si>
  <si>
    <t>CL-216928</t>
  </si>
  <si>
    <t>CL-216921</t>
  </si>
  <si>
    <t>PJ 948</t>
  </si>
  <si>
    <t>PJ 1097</t>
  </si>
  <si>
    <t>PJ 1250</t>
  </si>
  <si>
    <t>PJ 1256</t>
  </si>
  <si>
    <t>Administración Regional de Puntarenas</t>
  </si>
  <si>
    <t>Administración Regional de Pérez Zeledón</t>
  </si>
  <si>
    <t>Administración Regional de Heredia</t>
  </si>
  <si>
    <t>Administración Regional de San Ramón</t>
  </si>
  <si>
    <t>ANTEPROYECTO DE VEHÍCULOS 2018</t>
  </si>
  <si>
    <t>Centro de Apoyo, Coordinación y Mejoramiento de la Función Jurisdiccional</t>
  </si>
  <si>
    <t>TOTAL PROGRAMA 928 Organismo de Investigación Judicial</t>
  </si>
  <si>
    <t xml:space="preserve">Delegaciones Regionales </t>
  </si>
  <si>
    <t>PJ 66</t>
  </si>
  <si>
    <t>BDV006</t>
  </si>
  <si>
    <t>MOT 244953</t>
  </si>
  <si>
    <t>BCP 295</t>
  </si>
  <si>
    <t>Fiscalía Heredia</t>
  </si>
  <si>
    <t>PJ 642</t>
  </si>
  <si>
    <t>Compra de Ambulancia (Privados de Libertad)</t>
  </si>
  <si>
    <t>Compra de vehículo Tipo Rural</t>
  </si>
  <si>
    <t>Sustitución Tipo Panel</t>
  </si>
  <si>
    <t>PJ 443</t>
  </si>
  <si>
    <t>Unidad de Protección de Funcionarios Judiciales</t>
  </si>
  <si>
    <t xml:space="preserve">Sustitución Tipo Sedan  (Todo Terreno) </t>
  </si>
  <si>
    <t xml:space="preserve">Compra de Pick Up </t>
  </si>
  <si>
    <t>PJ 444</t>
  </si>
  <si>
    <t>PJ 1093</t>
  </si>
  <si>
    <t>PJ 1094</t>
  </si>
  <si>
    <t xml:space="preserve">Sustitución Tipo Rural </t>
  </si>
  <si>
    <t>Mot 300510</t>
  </si>
  <si>
    <t>Mot 244954</t>
  </si>
  <si>
    <t>Mot 244948</t>
  </si>
  <si>
    <t>Mot 245103</t>
  </si>
  <si>
    <t>PJ 1274</t>
  </si>
  <si>
    <t>Mot 246229</t>
  </si>
  <si>
    <t>Mot 244961</t>
  </si>
  <si>
    <t>Mot 246243</t>
  </si>
  <si>
    <t>Mot 244863</t>
  </si>
  <si>
    <t>Mot 245389</t>
  </si>
  <si>
    <t xml:space="preserve">Sección de Delitos Varios </t>
  </si>
  <si>
    <t>Mot 246228</t>
  </si>
  <si>
    <t xml:space="preserve">Sección de Localizaciones y Presentaciones </t>
  </si>
  <si>
    <t>PRESUPUESTO 2017</t>
  </si>
  <si>
    <t>% Crecimiento</t>
  </si>
  <si>
    <t xml:space="preserve">Prioridad </t>
  </si>
  <si>
    <t>A</t>
  </si>
  <si>
    <t>B</t>
  </si>
  <si>
    <t>Compra de Ambulancia (Privados Libertad)</t>
  </si>
  <si>
    <t>ANTEPROYECTO DE VEHÍCULOS 2017</t>
  </si>
  <si>
    <t xml:space="preserve">PROGRAMA </t>
  </si>
  <si>
    <t xml:space="preserve">PROG: 926 Dirección y Administración </t>
  </si>
  <si>
    <t xml:space="preserve">PROG: 928 Organismo de Investigación Judicial </t>
  </si>
  <si>
    <t xml:space="preserve">PROG: 929 Ministerio Público  </t>
  </si>
  <si>
    <t xml:space="preserve">PROG: 930  Defensa Pública </t>
  </si>
  <si>
    <t xml:space="preserve">PROG: 950 Oficina Atención y Protec. Víctima  </t>
  </si>
  <si>
    <t xml:space="preserve">TOTAL GENERAL </t>
  </si>
  <si>
    <t>Total Solicitado 2018</t>
  </si>
  <si>
    <t>Costo Unitario       (incr.del 6%)</t>
  </si>
  <si>
    <t>DESCRIPCIÓN DE VEHÍCULO</t>
  </si>
  <si>
    <t xml:space="preserve"> VEHÍCULOS SOLICITADOS</t>
  </si>
  <si>
    <t>VALOR  DEL VEHICULO</t>
  </si>
  <si>
    <t>VALOR  DE REPOSICIÓN</t>
  </si>
  <si>
    <t xml:space="preserve">COSTO </t>
  </si>
  <si>
    <t xml:space="preserve">SUSTITUCIONES : </t>
  </si>
  <si>
    <t xml:space="preserve">COMPRA : </t>
  </si>
  <si>
    <t>Compra de Cuadraciclo</t>
  </si>
  <si>
    <t>Compra de Motocicleta</t>
  </si>
  <si>
    <t xml:space="preserve">TOTAL VEHÍCULOS </t>
  </si>
  <si>
    <t xml:space="preserve"> Total Anteproyecto  Vehículos 2018</t>
  </si>
  <si>
    <t>Sustitución  Tipo Panel</t>
  </si>
  <si>
    <t>Sustitución Tipo Rural</t>
  </si>
  <si>
    <t>Sustitución Sedan</t>
  </si>
  <si>
    <t>Compra  Vehículo  Tipo Rural</t>
  </si>
  <si>
    <t>Compra de Microbús</t>
  </si>
  <si>
    <t>TOTAL GENERAL</t>
  </si>
  <si>
    <t>TOTAL</t>
  </si>
  <si>
    <t xml:space="preserve">ANTEPROYECTO DE VEHÍCULOS 2018- SUSTITUCIONES </t>
  </si>
  <si>
    <t>Sustitución PICK Up   (Terios)</t>
  </si>
  <si>
    <t xml:space="preserve">Sustitución Tipo Rural (Fortuner) </t>
  </si>
  <si>
    <t>Sustitución de Automula Verde</t>
  </si>
  <si>
    <t>Sustitución de Microbús</t>
  </si>
  <si>
    <t>Sustitución de Montacargas</t>
  </si>
  <si>
    <t>Sustitución de Motocicleta</t>
  </si>
  <si>
    <t>PROGRAMA 926</t>
  </si>
  <si>
    <t>PROGRAMA 927</t>
  </si>
  <si>
    <t>PROGRAMA 928</t>
  </si>
  <si>
    <t>PROGRAMA 929</t>
  </si>
  <si>
    <t>PROGRAMA 950</t>
  </si>
  <si>
    <t>CONCEPTO Y TIPO DE VEHÍCULO</t>
  </si>
  <si>
    <t>CANTIDAD</t>
  </si>
  <si>
    <t>MONTO</t>
  </si>
  <si>
    <t xml:space="preserve">COMPRA: </t>
  </si>
  <si>
    <t xml:space="preserve">SUSTITUCIONES: </t>
  </si>
  <si>
    <t>Sustitución de Grúa de Arrastre</t>
  </si>
  <si>
    <t>Centro de Apoyo, Coord. y Meja. de la Función Jurisdiccional</t>
  </si>
  <si>
    <t>Oficina de Comunicaciones Judiciales de Cartago</t>
  </si>
  <si>
    <t>Sustitución de auto mula verde</t>
  </si>
  <si>
    <t xml:space="preserve">Sustitución  Tipo Rural (Fortuner) </t>
  </si>
  <si>
    <t>Unidad Regional de Cobano</t>
  </si>
  <si>
    <t xml:space="preserve">PROG: 927 Servicio Jurisdiccional </t>
  </si>
  <si>
    <t xml:space="preserve">TEMA ESTRATÉGICO: MODERNIZACIÓN DE LA GESTIÓN JUDICIAL </t>
  </si>
  <si>
    <t>ANTEPROYECTO DE VEHÍCULOS 2018 - COMPRAS</t>
  </si>
  <si>
    <t>Costo Unitario (incr.del 6%)</t>
  </si>
  <si>
    <t>ANTEPROYECTO DE PRESUPUESTO 2018 ÁREA DE VEHÍCULOS</t>
  </si>
  <si>
    <t>ANTEPROYECTO DE VEHÍCULOS 2018 RESUMEN POR PROGRAMA</t>
  </si>
  <si>
    <t>ANTEPROYECTO DE VEHÍCULOS 2018 - RESUMEN POR TIPO DE VEHÍCULO</t>
  </si>
  <si>
    <t>Total Aprobado 2017</t>
  </si>
  <si>
    <t xml:space="preserve">Delegación Regional de Alajuela </t>
  </si>
  <si>
    <t>Se incluye el artículo 19979 Equipo de Transporte para poder cerrar el monto del rebajo del programa 926</t>
  </si>
  <si>
    <t xml:space="preserve">Administración Regional de Pococí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</si>
</sst>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₡&quot;* #,##0.00_);_(&quot;₡&quot;* \(#,##0.00\);_(&quot;₡&quot;* &quot;-&quot;??_);_(@_)"/>
    <numFmt numFmtId="43" formatCode="_(* #,##0.00_);_(* \(#,##0.00\);_(* &quot;-&quot;??_);_(@_)"/>
    <numFmt numFmtId="164" formatCode="0;[Red]0"/>
    <numFmt numFmtId="165" formatCode="_(* #,##0_);_(* \(#,##0\);_(* &quot;-&quot;??_);_(@_)"/>
  </numFmts>
  <fonts count="32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10"/>
      <color indexed="8"/>
      <name val="Arial"/>
      <family val="2"/>
      <charset val="1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sz val="10"/>
      <color rgb="FFFF0000"/>
      <name val="Arial"/>
      <family val="2"/>
      <charset val="1"/>
    </font>
    <font>
      <sz val="10"/>
      <color theme="1"/>
      <name val="Arial"/>
      <family val="2"/>
      <charset val="1"/>
    </font>
    <font>
      <b/>
      <sz val="10"/>
      <color theme="1"/>
      <name val="Arial"/>
      <family val="2"/>
      <charset val="1"/>
    </font>
    <font>
      <sz val="9"/>
      <color indexed="81"/>
      <name val="Tahoma"/>
      <family val="2"/>
    </font>
    <font>
      <strike/>
      <sz val="10"/>
      <name val="Arial"/>
      <family val="2"/>
      <charset val="1"/>
    </font>
    <font>
      <b/>
      <sz val="9"/>
      <color indexed="81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7"/>
        <bgColor indexed="22"/>
      </patternFill>
    </fill>
    <fill>
      <patternFill patternType="solid">
        <fgColor indexed="43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4"/>
        <bgColor indexed="31"/>
      </patternFill>
    </fill>
    <fill>
      <patternFill patternType="solid">
        <fgColor indexed="49"/>
        <bgColor indexed="40"/>
      </patternFill>
    </fill>
    <fill>
      <patternFill patternType="solid">
        <fgColor indexed="42"/>
        <bgColor indexed="27"/>
      </patternFill>
    </fill>
    <fill>
      <patternFill patternType="solid">
        <fgColor indexed="55"/>
        <bgColor indexed="23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5"/>
        <bgColor indexed="29"/>
      </patternFill>
    </fill>
    <fill>
      <patternFill patternType="solid">
        <fgColor indexed="9"/>
        <bgColor indexed="26"/>
      </patternFill>
    </fill>
    <fill>
      <patternFill patternType="solid">
        <fgColor indexed="48"/>
        <bgColor indexed="30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-0.249977111117893"/>
        <bgColor indexed="22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indexed="41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39997558519241921"/>
        <bgColor indexed="40"/>
      </patternFill>
    </fill>
    <fill>
      <patternFill patternType="solid">
        <fgColor theme="9" tint="0.39997558519241921"/>
        <bgColor indexed="41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22"/>
      </patternFill>
    </fill>
    <fill>
      <patternFill patternType="solid">
        <fgColor theme="6" tint="-0.249977111117893"/>
        <bgColor indexed="41"/>
      </patternFill>
    </fill>
    <fill>
      <patternFill patternType="solid">
        <fgColor theme="0" tint="-4.9989318521683403E-2"/>
        <bgColor indexed="40"/>
      </patternFill>
    </fill>
    <fill>
      <patternFill patternType="solid">
        <fgColor theme="9" tint="0.39997558519241921"/>
        <bgColor indexed="22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7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3" borderId="0" applyNumberFormat="0" applyBorder="0" applyAlignment="0" applyProtection="0"/>
    <xf numFmtId="0" fontId="3" fillId="10" borderId="0" applyNumberFormat="0" applyBorder="0" applyAlignment="0" applyProtection="0"/>
    <xf numFmtId="0" fontId="6" fillId="2" borderId="1" applyNumberFormat="0" applyAlignment="0" applyProtection="0"/>
    <xf numFmtId="0" fontId="4" fillId="11" borderId="2" applyNumberFormat="0" applyAlignment="0" applyProtection="0"/>
    <xf numFmtId="0" fontId="5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2" fillId="9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9" borderId="0" applyNumberFormat="0" applyBorder="0" applyAlignment="0" applyProtection="0"/>
    <xf numFmtId="0" fontId="2" fillId="15" borderId="0" applyNumberFormat="0" applyBorder="0" applyAlignment="0" applyProtection="0"/>
    <xf numFmtId="0" fontId="8" fillId="3" borderId="1" applyNumberFormat="0" applyAlignment="0" applyProtection="0"/>
    <xf numFmtId="0" fontId="9" fillId="16" borderId="0" applyNumberFormat="0" applyBorder="0" applyAlignment="0" applyProtection="0"/>
    <xf numFmtId="43" fontId="18" fillId="0" borderId="0" applyFont="0" applyFill="0" applyBorder="0" applyAlignment="0" applyProtection="0"/>
    <xf numFmtId="164" fontId="18" fillId="0" borderId="0" applyFill="0" applyBorder="0" applyAlignment="0" applyProtection="0"/>
    <xf numFmtId="44" fontId="18" fillId="0" borderId="0" applyFont="0" applyFill="0" applyBorder="0" applyAlignment="0" applyProtection="0"/>
    <xf numFmtId="0" fontId="10" fillId="4" borderId="0" applyNumberFormat="0" applyBorder="0" applyAlignment="0" applyProtection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4" borderId="4" applyNumberFormat="0" applyAlignment="0" applyProtection="0"/>
    <xf numFmtId="0" fontId="11" fillId="2" borderId="5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7" fillId="0" borderId="8" applyNumberFormat="0" applyFill="0" applyAlignment="0" applyProtection="0"/>
    <xf numFmtId="0" fontId="14" fillId="0" borderId="9" applyNumberFormat="0" applyFill="0" applyAlignment="0" applyProtection="0"/>
  </cellStyleXfs>
  <cellXfs count="344">
    <xf numFmtId="0" fontId="0" fillId="0" borderId="0" xfId="0"/>
    <xf numFmtId="3" fontId="19" fillId="28" borderId="11" xfId="38" applyNumberFormat="1" applyFont="1" applyFill="1" applyBorder="1" applyAlignment="1">
      <alignment horizontal="justify" vertical="center" wrapText="1"/>
    </xf>
    <xf numFmtId="3" fontId="19" fillId="28" borderId="11" xfId="38" applyNumberFormat="1" applyFont="1" applyFill="1" applyBorder="1" applyAlignment="1">
      <alignment horizontal="center" vertical="center" wrapText="1"/>
    </xf>
    <xf numFmtId="0" fontId="21" fillId="0" borderId="0" xfId="0" applyFont="1" applyFill="1"/>
    <xf numFmtId="0" fontId="21" fillId="18" borderId="0" xfId="0" applyFont="1" applyFill="1"/>
    <xf numFmtId="0" fontId="21" fillId="0" borderId="16" xfId="0" applyFont="1" applyFill="1" applyBorder="1" applyAlignment="1"/>
    <xf numFmtId="0" fontId="20" fillId="0" borderId="17" xfId="0" applyFont="1" applyFill="1" applyBorder="1" applyAlignment="1">
      <alignment vertical="center"/>
    </xf>
    <xf numFmtId="0" fontId="21" fillId="0" borderId="0" xfId="0" applyFont="1" applyFill="1" applyAlignment="1"/>
    <xf numFmtId="0" fontId="20" fillId="0" borderId="0" xfId="0" applyFont="1" applyFill="1" applyAlignment="1"/>
    <xf numFmtId="3" fontId="20" fillId="0" borderId="18" xfId="0" applyNumberFormat="1" applyFont="1" applyFill="1" applyBorder="1" applyAlignment="1">
      <alignment vertical="center"/>
    </xf>
    <xf numFmtId="3" fontId="21" fillId="0" borderId="0" xfId="0" applyNumberFormat="1" applyFont="1" applyFill="1" applyAlignment="1"/>
    <xf numFmtId="0" fontId="20" fillId="0" borderId="19" xfId="0" applyFont="1" applyFill="1" applyBorder="1" applyAlignment="1">
      <alignment horizontal="center" vertical="center"/>
    </xf>
    <xf numFmtId="0" fontId="20" fillId="0" borderId="20" xfId="0" applyFont="1" applyFill="1" applyBorder="1" applyAlignment="1">
      <alignment vertical="center"/>
    </xf>
    <xf numFmtId="3" fontId="20" fillId="0" borderId="0" xfId="0" applyNumberFormat="1" applyFont="1" applyFill="1" applyAlignment="1"/>
    <xf numFmtId="0" fontId="21" fillId="0" borderId="0" xfId="0" applyFont="1" applyFill="1" applyAlignment="1">
      <alignment vertical="center" wrapText="1"/>
    </xf>
    <xf numFmtId="2" fontId="21" fillId="23" borderId="0" xfId="0" applyNumberFormat="1" applyFont="1" applyFill="1" applyAlignment="1">
      <alignment horizontal="center" vertical="center" wrapText="1"/>
    </xf>
    <xf numFmtId="0" fontId="21" fillId="19" borderId="0" xfId="0" applyFont="1" applyFill="1" applyAlignment="1">
      <alignment vertical="center" wrapText="1"/>
    </xf>
    <xf numFmtId="0" fontId="21" fillId="26" borderId="0" xfId="0" applyFont="1" applyFill="1" applyAlignment="1">
      <alignment vertical="center" wrapText="1"/>
    </xf>
    <xf numFmtId="0" fontId="21" fillId="0" borderId="0" xfId="0" applyFont="1" applyFill="1" applyAlignment="1">
      <alignment horizontal="center" vertical="center" wrapText="1"/>
    </xf>
    <xf numFmtId="0" fontId="20" fillId="27" borderId="11" xfId="0" applyFont="1" applyFill="1" applyBorder="1" applyAlignment="1">
      <alignment horizontal="center" vertical="center" wrapText="1"/>
    </xf>
    <xf numFmtId="1" fontId="20" fillId="27" borderId="11" xfId="0" applyNumberFormat="1" applyFont="1" applyFill="1" applyBorder="1" applyAlignment="1">
      <alignment horizontal="center" vertical="center" wrapText="1"/>
    </xf>
    <xf numFmtId="3" fontId="20" fillId="27" borderId="11" xfId="0" applyNumberFormat="1" applyFont="1" applyFill="1" applyBorder="1" applyAlignment="1">
      <alignment horizontal="center" vertical="center" wrapText="1"/>
    </xf>
    <xf numFmtId="2" fontId="20" fillId="27" borderId="11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165" fontId="21" fillId="30" borderId="0" xfId="0" applyNumberFormat="1" applyFont="1" applyFill="1" applyAlignment="1">
      <alignment horizontal="center" vertical="center" wrapText="1"/>
    </xf>
    <xf numFmtId="3" fontId="20" fillId="28" borderId="11" xfId="38" applyNumberFormat="1" applyFont="1" applyFill="1" applyBorder="1" applyAlignment="1">
      <alignment horizontal="justify" vertical="center" wrapText="1"/>
    </xf>
    <xf numFmtId="3" fontId="20" fillId="28" borderId="11" xfId="38" applyNumberFormat="1" applyFont="1" applyFill="1" applyBorder="1" applyAlignment="1">
      <alignment horizontal="center" vertical="center" wrapText="1"/>
    </xf>
    <xf numFmtId="2" fontId="20" fillId="28" borderId="11" xfId="38" applyNumberFormat="1" applyFont="1" applyFill="1" applyBorder="1" applyAlignment="1">
      <alignment horizontal="center" vertical="center" wrapText="1"/>
    </xf>
    <xf numFmtId="0" fontId="21" fillId="25" borderId="0" xfId="0" applyFont="1" applyFill="1" applyAlignment="1">
      <alignment horizontal="center" vertical="center" wrapText="1"/>
    </xf>
    <xf numFmtId="3" fontId="20" fillId="22" borderId="11" xfId="0" applyNumberFormat="1" applyFont="1" applyFill="1" applyBorder="1" applyAlignment="1">
      <alignment horizontal="right" vertical="center" wrapText="1"/>
    </xf>
    <xf numFmtId="1" fontId="20" fillId="22" borderId="11" xfId="0" applyNumberFormat="1" applyFont="1" applyFill="1" applyBorder="1" applyAlignment="1">
      <alignment horizontal="center" vertical="center" wrapText="1"/>
    </xf>
    <xf numFmtId="0" fontId="21" fillId="23" borderId="0" xfId="0" applyFont="1" applyFill="1" applyAlignment="1">
      <alignment horizontal="justify" vertical="center" wrapText="1"/>
    </xf>
    <xf numFmtId="0" fontId="21" fillId="0" borderId="0" xfId="0" applyFont="1" applyFill="1" applyAlignment="1">
      <alignment horizontal="justify" vertical="center" wrapText="1"/>
    </xf>
    <xf numFmtId="3" fontId="20" fillId="24" borderId="11" xfId="0" applyNumberFormat="1" applyFont="1" applyFill="1" applyBorder="1" applyAlignment="1">
      <alignment horizontal="center" vertical="center" wrapText="1"/>
    </xf>
    <xf numFmtId="3" fontId="20" fillId="24" borderId="11" xfId="0" applyNumberFormat="1" applyFont="1" applyFill="1" applyBorder="1" applyAlignment="1">
      <alignment horizontal="right" vertical="center" wrapText="1"/>
    </xf>
    <xf numFmtId="2" fontId="21" fillId="0" borderId="11" xfId="0" applyNumberFormat="1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21" fillId="19" borderId="0" xfId="0" applyFont="1" applyFill="1" applyAlignment="1">
      <alignment horizontal="justify" vertical="center" wrapText="1"/>
    </xf>
    <xf numFmtId="0" fontId="21" fillId="20" borderId="0" xfId="0" applyFont="1" applyFill="1" applyAlignment="1">
      <alignment horizontal="justify" vertical="center" wrapText="1"/>
    </xf>
    <xf numFmtId="3" fontId="21" fillId="0" borderId="11" xfId="38" applyNumberFormat="1" applyFont="1" applyFill="1" applyBorder="1" applyAlignment="1">
      <alignment horizontal="left" vertical="center" wrapText="1"/>
    </xf>
    <xf numFmtId="0" fontId="21" fillId="0" borderId="11" xfId="0" applyFont="1" applyFill="1" applyBorder="1" applyAlignment="1">
      <alignment horizontal="left" vertical="center" wrapText="1"/>
    </xf>
    <xf numFmtId="0" fontId="21" fillId="0" borderId="11" xfId="0" applyFont="1" applyFill="1" applyBorder="1" applyAlignment="1">
      <alignment horizontal="center" vertical="center" wrapText="1"/>
    </xf>
    <xf numFmtId="164" fontId="21" fillId="0" borderId="11" xfId="0" applyNumberFormat="1" applyFont="1" applyFill="1" applyBorder="1" applyAlignment="1">
      <alignment horizontal="center" vertical="center" wrapText="1"/>
    </xf>
    <xf numFmtId="3" fontId="21" fillId="0" borderId="11" xfId="0" applyNumberFormat="1" applyFont="1" applyFill="1" applyBorder="1" applyAlignment="1">
      <alignment horizontal="right" vertical="center" wrapText="1"/>
    </xf>
    <xf numFmtId="3" fontId="21" fillId="0" borderId="11" xfId="0" applyNumberFormat="1" applyFont="1" applyFill="1" applyBorder="1" applyAlignment="1">
      <alignment vertical="center" wrapText="1"/>
    </xf>
    <xf numFmtId="3" fontId="21" fillId="0" borderId="11" xfId="0" applyNumberFormat="1" applyFont="1" applyBorder="1" applyAlignment="1">
      <alignment horizontal="right" vertical="center" wrapText="1"/>
    </xf>
    <xf numFmtId="0" fontId="21" fillId="21" borderId="0" xfId="0" applyFont="1" applyFill="1" applyAlignment="1">
      <alignment horizontal="justify" vertical="center" wrapText="1"/>
    </xf>
    <xf numFmtId="49" fontId="21" fillId="0" borderId="11" xfId="0" applyNumberFormat="1" applyFont="1" applyFill="1" applyBorder="1" applyAlignment="1">
      <alignment horizontal="left" vertical="center" wrapText="1"/>
    </xf>
    <xf numFmtId="1" fontId="21" fillId="0" borderId="11" xfId="0" applyNumberFormat="1" applyFont="1" applyFill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164" fontId="21" fillId="0" borderId="11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justify" vertical="center" wrapText="1"/>
    </xf>
    <xf numFmtId="3" fontId="21" fillId="19" borderId="12" xfId="38" applyNumberFormat="1" applyFont="1" applyFill="1" applyBorder="1" applyAlignment="1">
      <alignment vertical="center" wrapText="1"/>
    </xf>
    <xf numFmtId="0" fontId="21" fillId="0" borderId="11" xfId="0" applyFont="1" applyBorder="1" applyAlignment="1">
      <alignment horizontal="left" vertical="center" wrapText="1"/>
    </xf>
    <xf numFmtId="1" fontId="21" fillId="19" borderId="11" xfId="0" applyNumberFormat="1" applyFont="1" applyFill="1" applyBorder="1" applyAlignment="1">
      <alignment horizontal="center" vertical="center" wrapText="1"/>
    </xf>
    <xf numFmtId="164" fontId="21" fillId="19" borderId="11" xfId="0" applyNumberFormat="1" applyFont="1" applyFill="1" applyBorder="1" applyAlignment="1">
      <alignment horizontal="center" vertical="center" wrapText="1"/>
    </xf>
    <xf numFmtId="0" fontId="21" fillId="19" borderId="11" xfId="0" applyFont="1" applyFill="1" applyBorder="1" applyAlignment="1">
      <alignment horizontal="center" vertical="center" wrapText="1"/>
    </xf>
    <xf numFmtId="3" fontId="21" fillId="19" borderId="11" xfId="0" applyNumberFormat="1" applyFont="1" applyFill="1" applyBorder="1" applyAlignment="1">
      <alignment horizontal="right" vertical="center" wrapText="1"/>
    </xf>
    <xf numFmtId="49" fontId="21" fillId="0" borderId="11" xfId="36" applyNumberFormat="1" applyFont="1" applyFill="1" applyBorder="1" applyAlignment="1">
      <alignment horizontal="left" vertical="center" wrapText="1"/>
    </xf>
    <xf numFmtId="0" fontId="21" fillId="0" borderId="11" xfId="0" applyNumberFormat="1" applyFont="1" applyFill="1" applyBorder="1" applyAlignment="1">
      <alignment horizontal="center" vertical="center" wrapText="1"/>
    </xf>
    <xf numFmtId="0" fontId="21" fillId="17" borderId="11" xfId="0" applyFont="1" applyFill="1" applyBorder="1" applyAlignment="1">
      <alignment horizontal="center" vertical="center" wrapText="1"/>
    </xf>
    <xf numFmtId="49" fontId="21" fillId="0" borderId="11" xfId="0" applyNumberFormat="1" applyFont="1" applyFill="1" applyBorder="1" applyAlignment="1">
      <alignment vertical="center" wrapText="1"/>
    </xf>
    <xf numFmtId="164" fontId="21" fillId="0" borderId="10" xfId="0" applyNumberFormat="1" applyFont="1" applyFill="1" applyBorder="1" applyAlignment="1">
      <alignment horizontal="center" vertical="center" wrapText="1"/>
    </xf>
    <xf numFmtId="3" fontId="21" fillId="0" borderId="12" xfId="38" applyNumberFormat="1" applyFont="1" applyFill="1" applyBorder="1" applyAlignment="1">
      <alignment horizontal="left" vertical="center" wrapText="1"/>
    </xf>
    <xf numFmtId="0" fontId="20" fillId="22" borderId="14" xfId="0" applyFont="1" applyFill="1" applyBorder="1" applyAlignment="1">
      <alignment horizontal="left" vertical="center" wrapText="1"/>
    </xf>
    <xf numFmtId="0" fontId="20" fillId="22" borderId="15" xfId="0" applyFont="1" applyFill="1" applyBorder="1" applyAlignment="1">
      <alignment horizontal="left" vertical="center" wrapText="1"/>
    </xf>
    <xf numFmtId="0" fontId="20" fillId="23" borderId="11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left" vertical="center" wrapText="1"/>
    </xf>
    <xf numFmtId="0" fontId="20" fillId="23" borderId="0" xfId="0" applyFont="1" applyFill="1" applyAlignment="1">
      <alignment horizontal="left" vertical="center" wrapText="1"/>
    </xf>
    <xf numFmtId="3" fontId="20" fillId="24" borderId="14" xfId="38" applyNumberFormat="1" applyFont="1" applyFill="1" applyBorder="1" applyAlignment="1">
      <alignment horizontal="left" vertical="center" wrapText="1"/>
    </xf>
    <xf numFmtId="3" fontId="20" fillId="24" borderId="15" xfId="38" applyNumberFormat="1" applyFont="1" applyFill="1" applyBorder="1" applyAlignment="1">
      <alignment horizontal="left" vertical="center" wrapText="1"/>
    </xf>
    <xf numFmtId="165" fontId="20" fillId="22" borderId="11" xfId="32" applyNumberFormat="1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justify" vertical="center" wrapText="1"/>
    </xf>
    <xf numFmtId="0" fontId="20" fillId="23" borderId="0" xfId="0" applyFont="1" applyFill="1" applyAlignment="1">
      <alignment horizontal="justify" vertical="center" wrapText="1"/>
    </xf>
    <xf numFmtId="3" fontId="20" fillId="24" borderId="12" xfId="0" applyNumberFormat="1" applyFont="1" applyFill="1" applyBorder="1" applyAlignment="1">
      <alignment horizontal="center" vertical="center" wrapText="1"/>
    </xf>
    <xf numFmtId="3" fontId="20" fillId="24" borderId="12" xfId="0" applyNumberFormat="1" applyFont="1" applyFill="1" applyBorder="1" applyAlignment="1">
      <alignment horizontal="right" vertical="center" wrapText="1"/>
    </xf>
    <xf numFmtId="49" fontId="21" fillId="17" borderId="11" xfId="0" applyNumberFormat="1" applyFont="1" applyFill="1" applyBorder="1" applyAlignment="1">
      <alignment horizontal="left" vertical="center" wrapText="1"/>
    </xf>
    <xf numFmtId="0" fontId="21" fillId="17" borderId="11" xfId="0" applyNumberFormat="1" applyFont="1" applyFill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1" fontId="21" fillId="0" borderId="0" xfId="0" applyNumberFormat="1" applyFont="1" applyAlignment="1">
      <alignment horizontal="center" vertical="center" wrapText="1"/>
    </xf>
    <xf numFmtId="3" fontId="21" fillId="0" borderId="0" xfId="0" applyNumberFormat="1" applyFont="1" applyAlignment="1">
      <alignment horizontal="right" vertical="center" wrapText="1"/>
    </xf>
    <xf numFmtId="2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43" fontId="21" fillId="0" borderId="0" xfId="32" applyFont="1" applyAlignment="1">
      <alignment horizontal="left" vertical="center" wrapText="1"/>
    </xf>
    <xf numFmtId="3" fontId="21" fillId="0" borderId="0" xfId="0" applyNumberFormat="1" applyFont="1" applyAlignment="1">
      <alignment horizontal="left" vertical="center" wrapText="1"/>
    </xf>
    <xf numFmtId="3" fontId="20" fillId="0" borderId="18" xfId="0" applyNumberFormat="1" applyFont="1" applyFill="1" applyBorder="1" applyAlignment="1">
      <alignment horizontal="right" vertical="center"/>
    </xf>
    <xf numFmtId="44" fontId="21" fillId="31" borderId="21" xfId="34" applyFont="1" applyFill="1" applyBorder="1" applyAlignment="1"/>
    <xf numFmtId="44" fontId="22" fillId="31" borderId="22" xfId="34" applyFont="1" applyFill="1" applyBorder="1" applyAlignment="1">
      <alignment vertical="center"/>
    </xf>
    <xf numFmtId="0" fontId="21" fillId="30" borderId="23" xfId="0" applyFont="1" applyFill="1" applyBorder="1" applyAlignment="1"/>
    <xf numFmtId="0" fontId="20" fillId="30" borderId="24" xfId="0" applyFont="1" applyFill="1" applyBorder="1" applyAlignment="1">
      <alignment vertical="center"/>
    </xf>
    <xf numFmtId="3" fontId="20" fillId="30" borderId="18" xfId="32" applyNumberFormat="1" applyFont="1" applyFill="1" applyBorder="1" applyAlignment="1">
      <alignment vertical="center"/>
    </xf>
    <xf numFmtId="44" fontId="21" fillId="0" borderId="0" xfId="34" applyFont="1" applyFill="1" applyBorder="1" applyAlignment="1">
      <alignment vertical="center"/>
    </xf>
    <xf numFmtId="0" fontId="21" fillId="0" borderId="0" xfId="0" applyFont="1" applyFill="1" applyAlignment="1">
      <alignment horizontal="center"/>
    </xf>
    <xf numFmtId="1" fontId="21" fillId="0" borderId="0" xfId="0" applyNumberFormat="1" applyFont="1" applyFill="1" applyAlignment="1">
      <alignment horizontal="center"/>
    </xf>
    <xf numFmtId="0" fontId="21" fillId="23" borderId="0" xfId="0" applyFont="1" applyFill="1" applyAlignment="1">
      <alignment horizontal="center" vertical="center" wrapText="1"/>
    </xf>
    <xf numFmtId="2" fontId="20" fillId="32" borderId="11" xfId="38" applyNumberFormat="1" applyFont="1" applyFill="1" applyBorder="1" applyAlignment="1">
      <alignment horizontal="center" vertical="center" wrapText="1"/>
    </xf>
    <xf numFmtId="44" fontId="20" fillId="27" borderId="10" xfId="34" applyFont="1" applyFill="1" applyBorder="1" applyAlignment="1">
      <alignment horizontal="center" vertical="center" wrapText="1"/>
    </xf>
    <xf numFmtId="2" fontId="21" fillId="20" borderId="11" xfId="0" applyNumberFormat="1" applyFont="1" applyFill="1" applyBorder="1" applyAlignment="1">
      <alignment horizontal="center" vertical="center" wrapText="1"/>
    </xf>
    <xf numFmtId="0" fontId="20" fillId="20" borderId="11" xfId="0" applyFont="1" applyFill="1" applyBorder="1" applyAlignment="1">
      <alignment horizontal="center" vertical="center" wrapText="1"/>
    </xf>
    <xf numFmtId="3" fontId="21" fillId="0" borderId="0" xfId="0" applyNumberFormat="1" applyFont="1" applyFill="1" applyAlignment="1">
      <alignment horizontal="center"/>
    </xf>
    <xf numFmtId="3" fontId="20" fillId="24" borderId="29" xfId="38" applyNumberFormat="1" applyFont="1" applyFill="1" applyBorder="1" applyAlignment="1">
      <alignment horizontal="left" vertical="center" wrapText="1"/>
    </xf>
    <xf numFmtId="3" fontId="20" fillId="24" borderId="30" xfId="0" applyNumberFormat="1" applyFont="1" applyFill="1" applyBorder="1" applyAlignment="1">
      <alignment horizontal="right" vertical="center" wrapText="1"/>
    </xf>
    <xf numFmtId="0" fontId="21" fillId="0" borderId="13" xfId="0" applyNumberFormat="1" applyFont="1" applyFill="1" applyBorder="1" applyAlignment="1">
      <alignment horizontal="center" vertical="center" wrapText="1"/>
    </xf>
    <xf numFmtId="0" fontId="21" fillId="0" borderId="13" xfId="0" applyFont="1" applyFill="1" applyBorder="1" applyAlignment="1">
      <alignment horizontal="center" vertical="center" wrapText="1"/>
    </xf>
    <xf numFmtId="3" fontId="21" fillId="0" borderId="13" xfId="0" applyNumberFormat="1" applyFont="1" applyFill="1" applyBorder="1" applyAlignment="1">
      <alignment horizontal="right" vertical="center" wrapText="1"/>
    </xf>
    <xf numFmtId="3" fontId="21" fillId="0" borderId="13" xfId="0" applyNumberFormat="1" applyFont="1" applyFill="1" applyBorder="1" applyAlignment="1">
      <alignment vertical="center" wrapText="1"/>
    </xf>
    <xf numFmtId="9" fontId="19" fillId="3" borderId="33" xfId="39" applyNumberFormat="1" applyFont="1" applyFill="1" applyBorder="1" applyAlignment="1">
      <alignment vertical="center" wrapText="1"/>
    </xf>
    <xf numFmtId="3" fontId="19" fillId="3" borderId="11" xfId="39" applyNumberFormat="1" applyFont="1" applyFill="1" applyBorder="1" applyAlignment="1">
      <alignment horizontal="center" vertical="center" wrapText="1"/>
    </xf>
    <xf numFmtId="165" fontId="19" fillId="3" borderId="11" xfId="32" applyNumberFormat="1" applyFont="1" applyFill="1" applyBorder="1" applyAlignment="1">
      <alignment horizontal="center" vertical="center" wrapText="1"/>
    </xf>
    <xf numFmtId="165" fontId="19" fillId="3" borderId="39" xfId="32" applyNumberFormat="1" applyFont="1" applyFill="1" applyBorder="1" applyAlignment="1">
      <alignment vertical="center" wrapText="1"/>
    </xf>
    <xf numFmtId="3" fontId="19" fillId="3" borderId="40" xfId="39" applyNumberFormat="1" applyFont="1" applyFill="1" applyBorder="1" applyAlignment="1">
      <alignment vertical="center" wrapText="1"/>
    </xf>
    <xf numFmtId="3" fontId="19" fillId="3" borderId="41" xfId="39" applyNumberFormat="1" applyFont="1" applyFill="1" applyBorder="1" applyAlignment="1">
      <alignment horizontal="center" vertical="center" wrapText="1"/>
    </xf>
    <xf numFmtId="165" fontId="19" fillId="3" borderId="42" xfId="32" applyNumberFormat="1" applyFont="1" applyFill="1" applyBorder="1" applyAlignment="1">
      <alignment horizontal="center" vertical="center" wrapText="1"/>
    </xf>
    <xf numFmtId="165" fontId="19" fillId="3" borderId="43" xfId="32" applyNumberFormat="1" applyFont="1" applyFill="1" applyBorder="1" applyAlignment="1">
      <alignment vertical="center" wrapText="1"/>
    </xf>
    <xf numFmtId="0" fontId="20" fillId="34" borderId="0" xfId="0" applyFont="1" applyFill="1" applyBorder="1" applyAlignment="1">
      <alignment vertical="center"/>
    </xf>
    <xf numFmtId="3" fontId="20" fillId="24" borderId="28" xfId="0" applyNumberFormat="1" applyFont="1" applyFill="1" applyBorder="1" applyAlignment="1">
      <alignment horizontal="center" vertical="center" wrapText="1"/>
    </xf>
    <xf numFmtId="0" fontId="21" fillId="30" borderId="0" xfId="0" applyFont="1" applyFill="1" applyBorder="1" applyAlignment="1"/>
    <xf numFmtId="0" fontId="20" fillId="23" borderId="14" xfId="0" applyFont="1" applyFill="1" applyBorder="1" applyAlignment="1">
      <alignment vertical="center" wrapText="1"/>
    </xf>
    <xf numFmtId="0" fontId="20" fillId="23" borderId="44" xfId="0" applyFont="1" applyFill="1" applyBorder="1" applyAlignment="1">
      <alignment vertical="center" wrapText="1"/>
    </xf>
    <xf numFmtId="0" fontId="0" fillId="0" borderId="11" xfId="0" applyFont="1" applyFill="1" applyBorder="1" applyAlignment="1">
      <alignment horizontal="left" vertical="center" wrapText="1"/>
    </xf>
    <xf numFmtId="0" fontId="19" fillId="27" borderId="11" xfId="0" applyFont="1" applyFill="1" applyBorder="1" applyAlignment="1">
      <alignment horizontal="center" vertical="center" wrapText="1"/>
    </xf>
    <xf numFmtId="1" fontId="19" fillId="27" borderId="11" xfId="0" applyNumberFormat="1" applyFont="1" applyFill="1" applyBorder="1" applyAlignment="1">
      <alignment horizontal="center" vertical="center" wrapText="1"/>
    </xf>
    <xf numFmtId="3" fontId="19" fillId="27" borderId="11" xfId="0" applyNumberFormat="1" applyFont="1" applyFill="1" applyBorder="1" applyAlignment="1">
      <alignment horizontal="center" vertical="center" wrapText="1"/>
    </xf>
    <xf numFmtId="49" fontId="0" fillId="0" borderId="11" xfId="0" applyNumberFormat="1" applyFont="1" applyFill="1" applyBorder="1" applyAlignment="1">
      <alignment horizontal="left" vertical="center" wrapText="1"/>
    </xf>
    <xf numFmtId="0" fontId="24" fillId="0" borderId="11" xfId="0" applyFont="1" applyFill="1" applyBorder="1" applyAlignment="1">
      <alignment horizontal="left" vertical="center" wrapText="1"/>
    </xf>
    <xf numFmtId="0" fontId="0" fillId="0" borderId="0" xfId="0" applyFont="1"/>
    <xf numFmtId="0" fontId="19" fillId="9" borderId="11" xfId="0" applyFont="1" applyFill="1" applyBorder="1" applyAlignment="1">
      <alignment horizontal="center" vertical="center" wrapText="1"/>
    </xf>
    <xf numFmtId="9" fontId="19" fillId="3" borderId="11" xfId="39" applyNumberFormat="1" applyFont="1" applyFill="1" applyBorder="1" applyAlignment="1">
      <alignment vertical="center" wrapText="1"/>
    </xf>
    <xf numFmtId="3" fontId="25" fillId="3" borderId="11" xfId="37" applyNumberFormat="1" applyFont="1" applyFill="1" applyBorder="1" applyAlignment="1">
      <alignment vertical="center" wrapText="1"/>
    </xf>
    <xf numFmtId="0" fontId="19" fillId="19" borderId="33" xfId="0" applyFont="1" applyFill="1" applyBorder="1" applyAlignment="1">
      <alignment horizontal="left" vertical="center" wrapText="1"/>
    </xf>
    <xf numFmtId="3" fontId="23" fillId="0" borderId="11" xfId="37" applyNumberFormat="1" applyFont="1" applyFill="1" applyBorder="1" applyAlignment="1">
      <alignment horizontal="center" vertical="center" wrapText="1"/>
    </xf>
    <xf numFmtId="3" fontId="23" fillId="0" borderId="11" xfId="37" applyNumberFormat="1" applyFont="1" applyFill="1" applyBorder="1" applyAlignment="1">
      <alignment vertical="center" wrapText="1"/>
    </xf>
    <xf numFmtId="3" fontId="19" fillId="0" borderId="11" xfId="39" applyNumberFormat="1" applyFont="1" applyFill="1" applyBorder="1" applyAlignment="1">
      <alignment horizontal="center" vertical="center" wrapText="1"/>
    </xf>
    <xf numFmtId="3" fontId="25" fillId="0" borderId="11" xfId="37" applyNumberFormat="1" applyFont="1" applyFill="1" applyBorder="1" applyAlignment="1">
      <alignment vertical="center" wrapText="1"/>
    </xf>
    <xf numFmtId="0" fontId="19" fillId="0" borderId="33" xfId="0" applyFont="1" applyFill="1" applyBorder="1" applyAlignment="1">
      <alignment horizontal="left" vertical="center" wrapText="1"/>
    </xf>
    <xf numFmtId="3" fontId="0" fillId="0" borderId="0" xfId="0" applyNumberFormat="1" applyFont="1"/>
    <xf numFmtId="49" fontId="19" fillId="19" borderId="33" xfId="36" applyNumberFormat="1" applyFont="1" applyFill="1" applyBorder="1" applyAlignment="1">
      <alignment horizontal="left" vertical="center" wrapText="1"/>
    </xf>
    <xf numFmtId="49" fontId="19" fillId="19" borderId="33" xfId="0" applyNumberFormat="1" applyFont="1" applyFill="1" applyBorder="1" applyAlignment="1">
      <alignment horizontal="left" vertical="center" wrapText="1"/>
    </xf>
    <xf numFmtId="3" fontId="23" fillId="0" borderId="15" xfId="37" applyNumberFormat="1" applyFont="1" applyFill="1" applyBorder="1" applyAlignment="1">
      <alignment horizontal="center" vertical="center" wrapText="1"/>
    </xf>
    <xf numFmtId="3" fontId="23" fillId="0" borderId="15" xfId="37" applyNumberFormat="1" applyFont="1" applyFill="1" applyBorder="1" applyAlignment="1">
      <alignment vertical="center" wrapText="1"/>
    </xf>
    <xf numFmtId="0" fontId="0" fillId="0" borderId="0" xfId="0" applyFont="1" applyFill="1"/>
    <xf numFmtId="49" fontId="19" fillId="0" borderId="35" xfId="36" applyNumberFormat="1" applyFont="1" applyFill="1" applyBorder="1" applyAlignment="1">
      <alignment horizontal="left" vertical="center" wrapText="1"/>
    </xf>
    <xf numFmtId="3" fontId="23" fillId="0" borderId="29" xfId="37" applyNumberFormat="1" applyFont="1" applyFill="1" applyBorder="1" applyAlignment="1">
      <alignment horizontal="center" vertical="center" wrapText="1"/>
    </xf>
    <xf numFmtId="3" fontId="23" fillId="0" borderId="29" xfId="37" applyNumberFormat="1" applyFont="1" applyFill="1" applyBorder="1" applyAlignment="1">
      <alignment vertical="center" wrapText="1"/>
    </xf>
    <xf numFmtId="3" fontId="19" fillId="0" borderId="12" xfId="39" applyNumberFormat="1" applyFont="1" applyFill="1" applyBorder="1" applyAlignment="1">
      <alignment horizontal="center" vertical="center" wrapText="1"/>
    </xf>
    <xf numFmtId="3" fontId="25" fillId="3" borderId="36" xfId="39" applyNumberFormat="1" applyFont="1" applyFill="1" applyBorder="1" applyAlignment="1">
      <alignment horizontal="center" vertical="center" wrapText="1"/>
    </xf>
    <xf numFmtId="3" fontId="25" fillId="3" borderId="37" xfId="39" applyNumberFormat="1" applyFont="1" applyFill="1" applyBorder="1" applyAlignment="1">
      <alignment horizontal="center" vertical="center" wrapText="1"/>
    </xf>
    <xf numFmtId="3" fontId="25" fillId="3" borderId="37" xfId="33" applyNumberFormat="1" applyFont="1" applyFill="1" applyBorder="1" applyAlignment="1" applyProtection="1">
      <alignment horizontal="center" vertical="center" wrapText="1"/>
    </xf>
    <xf numFmtId="49" fontId="19" fillId="0" borderId="33" xfId="36" applyNumberFormat="1" applyFont="1" applyFill="1" applyBorder="1" applyAlignment="1">
      <alignment horizontal="left" vertical="center" wrapText="1"/>
    </xf>
    <xf numFmtId="3" fontId="19" fillId="3" borderId="33" xfId="39" applyNumberFormat="1" applyFont="1" applyFill="1" applyBorder="1" applyAlignment="1">
      <alignment vertical="center" wrapText="1"/>
    </xf>
    <xf numFmtId="0" fontId="19" fillId="33" borderId="26" xfId="0" applyFont="1" applyFill="1" applyBorder="1" applyAlignment="1">
      <alignment horizontal="center" vertical="center" wrapText="1"/>
    </xf>
    <xf numFmtId="0" fontId="19" fillId="33" borderId="27" xfId="0" applyFont="1" applyFill="1" applyBorder="1" applyAlignment="1">
      <alignment horizontal="center" vertical="center" wrapText="1"/>
    </xf>
    <xf numFmtId="165" fontId="19" fillId="33" borderId="27" xfId="32" applyNumberFormat="1" applyFont="1" applyFill="1" applyBorder="1" applyAlignment="1">
      <alignment horizontal="center" vertical="center" wrapText="1"/>
    </xf>
    <xf numFmtId="165" fontId="19" fillId="33" borderId="31" xfId="32" applyNumberFormat="1" applyFont="1" applyFill="1" applyBorder="1" applyAlignment="1">
      <alignment horizontal="center" vertical="center" wrapText="1"/>
    </xf>
    <xf numFmtId="3" fontId="19" fillId="3" borderId="34" xfId="39" applyNumberFormat="1" applyFont="1" applyFill="1" applyBorder="1" applyAlignment="1">
      <alignment vertical="center" wrapText="1"/>
    </xf>
    <xf numFmtId="3" fontId="19" fillId="3" borderId="25" xfId="39" applyNumberFormat="1" applyFont="1" applyFill="1" applyBorder="1" applyAlignment="1">
      <alignment horizontal="center" vertical="center" wrapText="1"/>
    </xf>
    <xf numFmtId="165" fontId="19" fillId="3" borderId="25" xfId="32" applyNumberFormat="1" applyFont="1" applyFill="1" applyBorder="1" applyAlignment="1">
      <alignment horizontal="center" vertical="center" wrapText="1"/>
    </xf>
    <xf numFmtId="165" fontId="19" fillId="3" borderId="32" xfId="32" applyNumberFormat="1" applyFont="1" applyFill="1" applyBorder="1" applyAlignment="1">
      <alignment vertical="center" wrapText="1"/>
    </xf>
    <xf numFmtId="0" fontId="20" fillId="0" borderId="0" xfId="0" applyFont="1" applyFill="1" applyBorder="1" applyAlignment="1">
      <alignment vertical="center"/>
    </xf>
    <xf numFmtId="165" fontId="18" fillId="0" borderId="11" xfId="32" applyNumberFormat="1" applyFont="1" applyFill="1" applyBorder="1" applyAlignment="1">
      <alignment horizontal="right" vertical="center" wrapText="1"/>
    </xf>
    <xf numFmtId="165" fontId="18" fillId="0" borderId="11" xfId="32" applyNumberFormat="1" applyFont="1" applyFill="1" applyBorder="1" applyAlignment="1">
      <alignment vertical="center" wrapText="1"/>
    </xf>
    <xf numFmtId="49" fontId="18" fillId="0" borderId="11" xfId="36" applyNumberFormat="1" applyFont="1" applyFill="1" applyBorder="1" applyAlignment="1">
      <alignment horizontal="left" vertical="center" wrapText="1"/>
    </xf>
    <xf numFmtId="0" fontId="20" fillId="22" borderId="14" xfId="0" applyFont="1" applyFill="1" applyBorder="1" applyAlignment="1">
      <alignment horizontal="left" vertical="center" wrapText="1"/>
    </xf>
    <xf numFmtId="0" fontId="20" fillId="22" borderId="15" xfId="0" applyFont="1" applyFill="1" applyBorder="1" applyAlignment="1">
      <alignment horizontal="left" vertical="center" wrapText="1"/>
    </xf>
    <xf numFmtId="3" fontId="20" fillId="24" borderId="14" xfId="38" applyNumberFormat="1" applyFont="1" applyFill="1" applyBorder="1" applyAlignment="1">
      <alignment horizontal="left" vertical="center" wrapText="1"/>
    </xf>
    <xf numFmtId="3" fontId="21" fillId="0" borderId="12" xfId="38" applyNumberFormat="1" applyFont="1" applyFill="1" applyBorder="1" applyAlignment="1">
      <alignment horizontal="left" vertical="center" wrapText="1"/>
    </xf>
    <xf numFmtId="3" fontId="21" fillId="0" borderId="13" xfId="38" applyNumberFormat="1" applyFont="1" applyFill="1" applyBorder="1" applyAlignment="1">
      <alignment horizontal="left" vertical="center" wrapText="1"/>
    </xf>
    <xf numFmtId="3" fontId="21" fillId="0" borderId="30" xfId="38" applyNumberFormat="1" applyFont="1" applyFill="1" applyBorder="1" applyAlignment="1">
      <alignment horizontal="left" vertical="center" wrapText="1"/>
    </xf>
    <xf numFmtId="0" fontId="21" fillId="0" borderId="13" xfId="0" applyFont="1" applyBorder="1" applyAlignment="1">
      <alignment horizontal="left" vertical="center" wrapText="1"/>
    </xf>
    <xf numFmtId="3" fontId="20" fillId="24" borderId="28" xfId="0" applyNumberFormat="1" applyFont="1" applyFill="1" applyBorder="1" applyAlignment="1">
      <alignment horizontal="center" vertical="center" wrapText="1"/>
    </xf>
    <xf numFmtId="49" fontId="21" fillId="0" borderId="13" xfId="0" applyNumberFormat="1" applyFont="1" applyFill="1" applyBorder="1" applyAlignment="1">
      <alignment horizontal="left" vertical="center" wrapText="1"/>
    </xf>
    <xf numFmtId="49" fontId="21" fillId="17" borderId="13" xfId="0" applyNumberFormat="1" applyFont="1" applyFill="1" applyBorder="1" applyAlignment="1">
      <alignment horizontal="left" vertical="center" wrapText="1"/>
    </xf>
    <xf numFmtId="0" fontId="21" fillId="17" borderId="12" xfId="0" applyNumberFormat="1" applyFont="1" applyFill="1" applyBorder="1" applyAlignment="1">
      <alignment horizontal="left" vertical="center" wrapText="1"/>
    </xf>
    <xf numFmtId="49" fontId="21" fillId="17" borderId="12" xfId="0" applyNumberFormat="1" applyFont="1" applyFill="1" applyBorder="1" applyAlignment="1">
      <alignment vertical="center" wrapText="1"/>
    </xf>
    <xf numFmtId="0" fontId="19" fillId="0" borderId="11" xfId="37" applyFont="1" applyFill="1" applyBorder="1" applyAlignment="1">
      <alignment horizontal="center" vertical="center" wrapText="1"/>
    </xf>
    <xf numFmtId="3" fontId="21" fillId="0" borderId="12" xfId="38" applyNumberFormat="1" applyFont="1" applyFill="1" applyBorder="1" applyAlignment="1">
      <alignment vertical="center" wrapText="1"/>
    </xf>
    <xf numFmtId="3" fontId="21" fillId="0" borderId="30" xfId="38" applyNumberFormat="1" applyFont="1" applyFill="1" applyBorder="1" applyAlignment="1">
      <alignment vertical="center" wrapText="1"/>
    </xf>
    <xf numFmtId="43" fontId="20" fillId="23" borderId="44" xfId="32" applyFont="1" applyFill="1" applyBorder="1" applyAlignment="1">
      <alignment vertical="center" wrapText="1"/>
    </xf>
    <xf numFmtId="43" fontId="20" fillId="27" borderId="11" xfId="32" applyFont="1" applyFill="1" applyBorder="1" applyAlignment="1">
      <alignment horizontal="center" vertical="center" wrapText="1"/>
    </xf>
    <xf numFmtId="43" fontId="20" fillId="28" borderId="11" xfId="32" applyFont="1" applyFill="1" applyBorder="1" applyAlignment="1">
      <alignment horizontal="justify" vertical="center" wrapText="1"/>
    </xf>
    <xf numFmtId="43" fontId="21" fillId="0" borderId="11" xfId="32" applyFont="1" applyFill="1" applyBorder="1" applyAlignment="1">
      <alignment vertical="center" wrapText="1"/>
    </xf>
    <xf numFmtId="43" fontId="21" fillId="19" borderId="11" xfId="32" applyFont="1" applyFill="1" applyBorder="1" applyAlignment="1">
      <alignment vertical="center" wrapText="1"/>
    </xf>
    <xf numFmtId="43" fontId="21" fillId="0" borderId="0" xfId="32" applyFont="1" applyAlignment="1">
      <alignment vertical="center" wrapText="1"/>
    </xf>
    <xf numFmtId="0" fontId="20" fillId="30" borderId="47" xfId="0" applyFont="1" applyFill="1" applyBorder="1" applyAlignment="1">
      <alignment vertical="center"/>
    </xf>
    <xf numFmtId="0" fontId="20" fillId="0" borderId="47" xfId="0" applyFont="1" applyFill="1" applyBorder="1" applyAlignment="1">
      <alignment vertical="center"/>
    </xf>
    <xf numFmtId="3" fontId="21" fillId="0" borderId="0" xfId="0" applyNumberFormat="1" applyFont="1" applyFill="1"/>
    <xf numFmtId="3" fontId="20" fillId="24" borderId="11" xfId="38" applyNumberFormat="1" applyFont="1" applyFill="1" applyBorder="1" applyAlignment="1">
      <alignment horizontal="left" vertical="center" wrapText="1"/>
    </xf>
    <xf numFmtId="2" fontId="21" fillId="0" borderId="13" xfId="0" applyNumberFormat="1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165" fontId="0" fillId="0" borderId="0" xfId="0" applyNumberFormat="1" applyFont="1"/>
    <xf numFmtId="0" fontId="26" fillId="0" borderId="0" xfId="0" applyFont="1" applyFill="1" applyAlignment="1">
      <alignment horizontal="justify" vertical="center" wrapText="1"/>
    </xf>
    <xf numFmtId="0" fontId="26" fillId="19" borderId="0" xfId="0" applyFont="1" applyFill="1" applyAlignment="1">
      <alignment horizontal="justify" vertical="center" wrapText="1"/>
    </xf>
    <xf numFmtId="0" fontId="26" fillId="29" borderId="0" xfId="0" applyFont="1" applyFill="1" applyAlignment="1">
      <alignment horizontal="justify" vertical="center" wrapText="1"/>
    </xf>
    <xf numFmtId="3" fontId="27" fillId="0" borderId="12" xfId="38" applyNumberFormat="1" applyFont="1" applyFill="1" applyBorder="1" applyAlignment="1">
      <alignment vertical="center" wrapText="1"/>
    </xf>
    <xf numFmtId="0" fontId="27" fillId="0" borderId="11" xfId="0" applyFont="1" applyBorder="1" applyAlignment="1">
      <alignment horizontal="left" vertical="center" wrapText="1"/>
    </xf>
    <xf numFmtId="0" fontId="27" fillId="0" borderId="11" xfId="0" applyNumberFormat="1" applyFont="1" applyFill="1" applyBorder="1" applyAlignment="1">
      <alignment horizontal="center" vertical="center" wrapText="1"/>
    </xf>
    <xf numFmtId="0" fontId="27" fillId="17" borderId="11" xfId="0" applyFont="1" applyFill="1" applyBorder="1" applyAlignment="1">
      <alignment horizontal="center" vertical="center" wrapText="1"/>
    </xf>
    <xf numFmtId="0" fontId="27" fillId="0" borderId="11" xfId="0" applyFont="1" applyFill="1" applyBorder="1" applyAlignment="1">
      <alignment horizontal="center" vertical="center" wrapText="1"/>
    </xf>
    <xf numFmtId="3" fontId="27" fillId="0" borderId="11" xfId="0" applyNumberFormat="1" applyFont="1" applyFill="1" applyBorder="1" applyAlignment="1">
      <alignment horizontal="right" vertical="center" wrapText="1"/>
    </xf>
    <xf numFmtId="3" fontId="27" fillId="0" borderId="11" xfId="0" applyNumberFormat="1" applyFont="1" applyFill="1" applyBorder="1" applyAlignment="1">
      <alignment vertical="center" wrapText="1"/>
    </xf>
    <xf numFmtId="3" fontId="27" fillId="0" borderId="11" xfId="0" applyNumberFormat="1" applyFont="1" applyBorder="1" applyAlignment="1">
      <alignment horizontal="right" vertical="center" wrapText="1"/>
    </xf>
    <xf numFmtId="2" fontId="27" fillId="0" borderId="11" xfId="0" applyNumberFormat="1" applyFont="1" applyFill="1" applyBorder="1" applyAlignment="1">
      <alignment horizontal="center" vertical="center" wrapText="1"/>
    </xf>
    <xf numFmtId="0" fontId="28" fillId="0" borderId="11" xfId="0" applyFont="1" applyFill="1" applyBorder="1" applyAlignment="1">
      <alignment horizontal="center" vertical="center" wrapText="1"/>
    </xf>
    <xf numFmtId="49" fontId="27" fillId="0" borderId="11" xfId="36" applyNumberFormat="1" applyFont="1" applyFill="1" applyBorder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27" fillId="0" borderId="11" xfId="0" applyFont="1" applyFill="1" applyBorder="1" applyAlignment="1">
      <alignment horizontal="left" vertical="center" wrapText="1"/>
    </xf>
    <xf numFmtId="3" fontId="27" fillId="0" borderId="12" xfId="38" applyNumberFormat="1" applyFont="1" applyFill="1" applyBorder="1" applyAlignment="1">
      <alignment horizontal="left" vertical="center" wrapText="1"/>
    </xf>
    <xf numFmtId="3" fontId="27" fillId="0" borderId="11" xfId="38" applyNumberFormat="1" applyFont="1" applyFill="1" applyBorder="1" applyAlignment="1">
      <alignment horizontal="left" vertical="center" wrapText="1"/>
    </xf>
    <xf numFmtId="49" fontId="27" fillId="0" borderId="11" xfId="0" applyNumberFormat="1" applyFont="1" applyFill="1" applyBorder="1" applyAlignment="1">
      <alignment horizontal="left" vertical="center" wrapText="1"/>
    </xf>
    <xf numFmtId="0" fontId="0" fillId="0" borderId="11" xfId="0" applyFont="1" applyFill="1" applyBorder="1" applyAlignment="1">
      <alignment horizontal="center" vertical="center"/>
    </xf>
    <xf numFmtId="165" fontId="18" fillId="0" borderId="11" xfId="32" applyNumberFormat="1" applyFont="1" applyFill="1" applyBorder="1" applyAlignment="1">
      <alignment horizontal="right" vertical="center"/>
    </xf>
    <xf numFmtId="0" fontId="21" fillId="0" borderId="11" xfId="0" applyNumberFormat="1" applyFont="1" applyFill="1" applyBorder="1" applyAlignment="1">
      <alignment horizontal="left" vertical="center" wrapText="1"/>
    </xf>
    <xf numFmtId="43" fontId="20" fillId="0" borderId="0" xfId="32" applyFont="1" applyFill="1" applyAlignment="1"/>
    <xf numFmtId="43" fontId="21" fillId="0" borderId="0" xfId="32" applyFont="1" applyFill="1" applyAlignment="1"/>
    <xf numFmtId="43" fontId="0" fillId="0" borderId="0" xfId="32" applyFont="1"/>
    <xf numFmtId="43" fontId="0" fillId="0" borderId="0" xfId="0" applyNumberFormat="1" applyFont="1"/>
    <xf numFmtId="0" fontId="0" fillId="0" borderId="0" xfId="0" applyFont="1" applyAlignment="1">
      <alignment horizontal="center"/>
    </xf>
    <xf numFmtId="165" fontId="0" fillId="0" borderId="0" xfId="0" applyNumberFormat="1" applyFont="1" applyAlignment="1">
      <alignment horizontal="center"/>
    </xf>
    <xf numFmtId="165" fontId="0" fillId="0" borderId="0" xfId="0" applyNumberFormat="1" applyFont="1" applyAlignment="1"/>
    <xf numFmtId="3" fontId="21" fillId="0" borderId="0" xfId="0" applyNumberFormat="1" applyFont="1" applyFill="1" applyAlignment="1">
      <alignment horizontal="justify" vertical="center" wrapText="1"/>
    </xf>
    <xf numFmtId="165" fontId="0" fillId="0" borderId="11" xfId="32" applyNumberFormat="1" applyFont="1" applyFill="1" applyBorder="1" applyAlignment="1">
      <alignment vertical="center" wrapText="1"/>
    </xf>
    <xf numFmtId="3" fontId="25" fillId="3" borderId="38" xfId="33" applyNumberFormat="1" applyFont="1" applyFill="1" applyBorder="1" applyAlignment="1" applyProtection="1">
      <alignment horizontal="right" vertical="center" wrapText="1"/>
    </xf>
    <xf numFmtId="165" fontId="20" fillId="0" borderId="0" xfId="32" applyNumberFormat="1" applyFont="1" applyFill="1" applyBorder="1" applyAlignment="1">
      <alignment horizontal="center" vertical="center" wrapText="1"/>
    </xf>
    <xf numFmtId="165" fontId="19" fillId="0" borderId="0" xfId="0" applyNumberFormat="1" applyFont="1" applyFill="1" applyAlignment="1">
      <alignment horizontal="center" vertical="center" wrapText="1"/>
    </xf>
    <xf numFmtId="3" fontId="20" fillId="24" borderId="14" xfId="38" applyNumberFormat="1" applyFont="1" applyFill="1" applyBorder="1" applyAlignment="1">
      <alignment horizontal="left" vertical="center" wrapText="1"/>
    </xf>
    <xf numFmtId="3" fontId="20" fillId="24" borderId="15" xfId="38" applyNumberFormat="1" applyFont="1" applyFill="1" applyBorder="1" applyAlignment="1">
      <alignment horizontal="left" vertical="center" wrapText="1"/>
    </xf>
    <xf numFmtId="0" fontId="20" fillId="22" borderId="14" xfId="0" applyFont="1" applyFill="1" applyBorder="1" applyAlignment="1">
      <alignment horizontal="left" vertical="center" wrapText="1"/>
    </xf>
    <xf numFmtId="0" fontId="20" fillId="22" borderId="15" xfId="0" applyFont="1" applyFill="1" applyBorder="1" applyAlignment="1">
      <alignment horizontal="left" vertical="center" wrapText="1"/>
    </xf>
    <xf numFmtId="3" fontId="21" fillId="0" borderId="12" xfId="38" applyNumberFormat="1" applyFont="1" applyFill="1" applyBorder="1" applyAlignment="1">
      <alignment horizontal="left" vertical="center" wrapText="1"/>
    </xf>
    <xf numFmtId="3" fontId="21" fillId="0" borderId="13" xfId="38" applyNumberFormat="1" applyFont="1" applyFill="1" applyBorder="1" applyAlignment="1">
      <alignment horizontal="left" vertical="center" wrapText="1"/>
    </xf>
    <xf numFmtId="3" fontId="21" fillId="0" borderId="30" xfId="38" applyNumberFormat="1" applyFont="1" applyFill="1" applyBorder="1" applyAlignment="1">
      <alignment horizontal="left" vertical="center" wrapText="1"/>
    </xf>
    <xf numFmtId="3" fontId="20" fillId="24" borderId="28" xfId="0" applyNumberFormat="1" applyFont="1" applyFill="1" applyBorder="1" applyAlignment="1">
      <alignment horizontal="center" vertical="center" wrapText="1"/>
    </xf>
    <xf numFmtId="3" fontId="20" fillId="22" borderId="14" xfId="0" applyNumberFormat="1" applyFont="1" applyFill="1" applyBorder="1" applyAlignment="1">
      <alignment horizontal="right" vertical="center" wrapText="1"/>
    </xf>
    <xf numFmtId="2" fontId="30" fillId="0" borderId="11" xfId="0" applyNumberFormat="1" applyFont="1" applyFill="1" applyBorder="1" applyAlignment="1">
      <alignment horizontal="center" vertical="center" wrapText="1"/>
    </xf>
    <xf numFmtId="49" fontId="21" fillId="0" borderId="12" xfId="0" applyNumberFormat="1" applyFont="1" applyFill="1" applyBorder="1" applyAlignment="1">
      <alignment vertical="center" wrapText="1"/>
    </xf>
    <xf numFmtId="49" fontId="21" fillId="0" borderId="12" xfId="0" applyNumberFormat="1" applyFont="1" applyFill="1" applyBorder="1" applyAlignment="1">
      <alignment horizontal="left" vertical="center" wrapText="1"/>
    </xf>
    <xf numFmtId="0" fontId="21" fillId="0" borderId="12" xfId="0" applyNumberFormat="1" applyFont="1" applyFill="1" applyBorder="1" applyAlignment="1">
      <alignment horizontal="left" vertical="center" wrapText="1"/>
    </xf>
    <xf numFmtId="0" fontId="21" fillId="0" borderId="12" xfId="0" applyNumberFormat="1" applyFont="1" applyFill="1" applyBorder="1" applyAlignment="1">
      <alignment vertical="center" wrapText="1"/>
    </xf>
    <xf numFmtId="0" fontId="21" fillId="0" borderId="30" xfId="0" applyNumberFormat="1" applyFont="1" applyFill="1" applyBorder="1" applyAlignment="1">
      <alignment horizontal="left" vertical="center" wrapText="1"/>
    </xf>
    <xf numFmtId="43" fontId="20" fillId="0" borderId="0" xfId="32" applyFont="1" applyFill="1" applyAlignment="1">
      <alignment horizontal="left" vertical="center" wrapText="1"/>
    </xf>
    <xf numFmtId="165" fontId="20" fillId="22" borderId="14" xfId="32" applyNumberFormat="1" applyFont="1" applyFill="1" applyBorder="1" applyAlignment="1">
      <alignment horizontal="center" vertical="center" wrapText="1"/>
    </xf>
    <xf numFmtId="0" fontId="19" fillId="27" borderId="15" xfId="0" applyFont="1" applyFill="1" applyBorder="1" applyAlignment="1">
      <alignment horizontal="center" vertical="center" wrapText="1"/>
    </xf>
    <xf numFmtId="3" fontId="19" fillId="28" borderId="15" xfId="38" applyNumberFormat="1" applyFont="1" applyFill="1" applyBorder="1" applyAlignment="1">
      <alignment horizontal="justify" vertical="center" wrapText="1"/>
    </xf>
    <xf numFmtId="3" fontId="21" fillId="0" borderId="29" xfId="38" applyNumberFormat="1" applyFont="1" applyFill="1" applyBorder="1" applyAlignment="1">
      <alignment vertical="center" wrapText="1"/>
    </xf>
    <xf numFmtId="0" fontId="20" fillId="22" borderId="44" xfId="0" applyFont="1" applyFill="1" applyBorder="1" applyAlignment="1">
      <alignment horizontal="left" vertical="center" wrapText="1"/>
    </xf>
    <xf numFmtId="3" fontId="21" fillId="0" borderId="15" xfId="38" applyNumberFormat="1" applyFont="1" applyFill="1" applyBorder="1" applyAlignment="1">
      <alignment horizontal="left" vertical="center" wrapText="1"/>
    </xf>
    <xf numFmtId="0" fontId="27" fillId="0" borderId="15" xfId="0" applyFont="1" applyFill="1" applyBorder="1" applyAlignment="1">
      <alignment horizontal="left" vertical="center" wrapText="1"/>
    </xf>
    <xf numFmtId="49" fontId="21" fillId="17" borderId="29" xfId="0" applyNumberFormat="1" applyFont="1" applyFill="1" applyBorder="1" applyAlignment="1">
      <alignment vertical="center" wrapText="1"/>
    </xf>
    <xf numFmtId="49" fontId="21" fillId="17" borderId="52" xfId="0" applyNumberFormat="1" applyFont="1" applyFill="1" applyBorder="1" applyAlignment="1">
      <alignment horizontal="left" vertical="center" wrapText="1"/>
    </xf>
    <xf numFmtId="0" fontId="21" fillId="17" borderId="29" xfId="0" applyNumberFormat="1" applyFont="1" applyFill="1" applyBorder="1" applyAlignment="1">
      <alignment horizontal="left" vertical="center" wrapText="1"/>
    </xf>
    <xf numFmtId="49" fontId="21" fillId="0" borderId="29" xfId="0" applyNumberFormat="1" applyFont="1" applyFill="1" applyBorder="1" applyAlignment="1">
      <alignment vertical="center" wrapText="1"/>
    </xf>
    <xf numFmtId="0" fontId="21" fillId="0" borderId="15" xfId="0" applyFont="1" applyFill="1" applyBorder="1" applyAlignment="1">
      <alignment horizontal="left" vertical="center" wrapText="1"/>
    </xf>
    <xf numFmtId="49" fontId="21" fillId="0" borderId="29" xfId="0" applyNumberFormat="1" applyFont="1" applyFill="1" applyBorder="1" applyAlignment="1">
      <alignment horizontal="left" vertical="center" wrapText="1"/>
    </xf>
    <xf numFmtId="0" fontId="21" fillId="0" borderId="29" xfId="0" applyNumberFormat="1" applyFont="1" applyFill="1" applyBorder="1" applyAlignment="1">
      <alignment horizontal="left" vertical="center" wrapText="1"/>
    </xf>
    <xf numFmtId="0" fontId="21" fillId="0" borderId="15" xfId="0" applyNumberFormat="1" applyFont="1" applyFill="1" applyBorder="1" applyAlignment="1">
      <alignment horizontal="left" vertical="center" wrapText="1"/>
    </xf>
    <xf numFmtId="0" fontId="21" fillId="0" borderId="29" xfId="0" applyNumberFormat="1" applyFont="1" applyFill="1" applyBorder="1" applyAlignment="1">
      <alignment vertical="center" wrapText="1"/>
    </xf>
    <xf numFmtId="0" fontId="21" fillId="0" borderId="45" xfId="0" applyNumberFormat="1" applyFont="1" applyFill="1" applyBorder="1" applyAlignment="1">
      <alignment horizontal="left" vertical="center" wrapText="1"/>
    </xf>
    <xf numFmtId="0" fontId="21" fillId="17" borderId="15" xfId="0" applyNumberFormat="1" applyFont="1" applyFill="1" applyBorder="1" applyAlignment="1">
      <alignment horizontal="left" vertical="center" wrapText="1"/>
    </xf>
    <xf numFmtId="0" fontId="21" fillId="0" borderId="52" xfId="0" applyFont="1" applyBorder="1" applyAlignment="1">
      <alignment horizontal="left" vertical="center" wrapText="1"/>
    </xf>
    <xf numFmtId="49" fontId="21" fillId="17" borderId="15" xfId="0" applyNumberFormat="1" applyFont="1" applyFill="1" applyBorder="1" applyAlignment="1">
      <alignment horizontal="left" vertical="center" wrapText="1"/>
    </xf>
    <xf numFmtId="49" fontId="21" fillId="0" borderId="15" xfId="0" applyNumberFormat="1" applyFont="1" applyFill="1" applyBorder="1" applyAlignment="1">
      <alignment horizontal="left" vertical="center" wrapText="1"/>
    </xf>
    <xf numFmtId="3" fontId="21" fillId="0" borderId="15" xfId="38" applyNumberFormat="1" applyFont="1" applyFill="1" applyBorder="1" applyAlignment="1">
      <alignment vertical="center" wrapText="1"/>
    </xf>
    <xf numFmtId="0" fontId="21" fillId="0" borderId="45" xfId="0" applyFont="1" applyFill="1" applyBorder="1" applyAlignment="1">
      <alignment vertical="center" wrapText="1"/>
    </xf>
    <xf numFmtId="3" fontId="20" fillId="0" borderId="45" xfId="0" applyNumberFormat="1" applyFont="1" applyFill="1" applyBorder="1" applyAlignment="1">
      <alignment horizontal="right" vertical="center" wrapText="1"/>
    </xf>
    <xf numFmtId="0" fontId="21" fillId="0" borderId="45" xfId="0" applyFont="1" applyFill="1" applyBorder="1" applyAlignment="1">
      <alignment horizontal="justify" vertical="center" wrapText="1"/>
    </xf>
    <xf numFmtId="165" fontId="20" fillId="0" borderId="45" xfId="32" applyNumberFormat="1" applyFont="1" applyFill="1" applyBorder="1" applyAlignment="1">
      <alignment horizontal="center" vertical="center" wrapText="1"/>
    </xf>
    <xf numFmtId="0" fontId="26" fillId="0" borderId="45" xfId="0" applyFont="1" applyFill="1" applyBorder="1" applyAlignment="1">
      <alignment horizontal="justify" vertical="center" wrapText="1"/>
    </xf>
    <xf numFmtId="3" fontId="23" fillId="19" borderId="11" xfId="37" applyNumberFormat="1" applyFont="1" applyFill="1" applyBorder="1" applyAlignment="1">
      <alignment vertical="center" wrapText="1"/>
    </xf>
    <xf numFmtId="3" fontId="21" fillId="0" borderId="0" xfId="0" applyNumberFormat="1" applyFont="1" applyFill="1" applyAlignment="1">
      <alignment vertical="center" wrapText="1"/>
    </xf>
    <xf numFmtId="3" fontId="23" fillId="19" borderId="11" xfId="37" applyNumberFormat="1" applyFont="1" applyFill="1" applyBorder="1" applyAlignment="1">
      <alignment horizontal="center" vertical="center" wrapText="1"/>
    </xf>
    <xf numFmtId="3" fontId="23" fillId="19" borderId="15" xfId="37" applyNumberFormat="1" applyFont="1" applyFill="1" applyBorder="1" applyAlignment="1">
      <alignment horizontal="center" vertical="center" wrapText="1"/>
    </xf>
    <xf numFmtId="3" fontId="23" fillId="19" borderId="15" xfId="37" applyNumberFormat="1" applyFont="1" applyFill="1" applyBorder="1" applyAlignment="1">
      <alignment vertical="center" wrapText="1"/>
    </xf>
    <xf numFmtId="3" fontId="24" fillId="19" borderId="11" xfId="37" applyNumberFormat="1" applyFont="1" applyFill="1" applyBorder="1" applyAlignment="1">
      <alignment vertical="center" wrapText="1"/>
    </xf>
    <xf numFmtId="165" fontId="24" fillId="0" borderId="11" xfId="32" applyNumberFormat="1" applyFont="1" applyFill="1" applyBorder="1" applyAlignment="1">
      <alignment vertical="center" wrapText="1"/>
    </xf>
    <xf numFmtId="0" fontId="24" fillId="0" borderId="11" xfId="0" applyFont="1" applyFill="1" applyBorder="1" applyAlignment="1">
      <alignment horizontal="center" vertical="center"/>
    </xf>
    <xf numFmtId="165" fontId="24" fillId="0" borderId="11" xfId="32" applyNumberFormat="1" applyFont="1" applyFill="1" applyBorder="1" applyAlignment="1">
      <alignment horizontal="right" vertical="center"/>
    </xf>
    <xf numFmtId="37" fontId="18" fillId="0" borderId="11" xfId="32" applyNumberFormat="1" applyFont="1" applyFill="1" applyBorder="1" applyAlignment="1">
      <alignment horizontal="right" vertical="center"/>
    </xf>
    <xf numFmtId="0" fontId="20" fillId="22" borderId="14" xfId="0" applyFont="1" applyFill="1" applyBorder="1" applyAlignment="1">
      <alignment horizontal="center" vertical="center" wrapText="1"/>
    </xf>
    <xf numFmtId="0" fontId="20" fillId="22" borderId="44" xfId="0" applyFont="1" applyFill="1" applyBorder="1" applyAlignment="1">
      <alignment horizontal="center" vertical="center" wrapText="1"/>
    </xf>
    <xf numFmtId="0" fontId="20" fillId="22" borderId="15" xfId="0" applyFont="1" applyFill="1" applyBorder="1" applyAlignment="1">
      <alignment horizontal="center" vertical="center" wrapText="1"/>
    </xf>
    <xf numFmtId="3" fontId="20" fillId="24" borderId="14" xfId="0" applyNumberFormat="1" applyFont="1" applyFill="1" applyBorder="1" applyAlignment="1">
      <alignment horizontal="center" vertical="center" wrapText="1"/>
    </xf>
    <xf numFmtId="3" fontId="20" fillId="24" borderId="44" xfId="0" applyNumberFormat="1" applyFont="1" applyFill="1" applyBorder="1" applyAlignment="1">
      <alignment horizontal="center" vertical="center" wrapText="1"/>
    </xf>
    <xf numFmtId="3" fontId="20" fillId="24" borderId="15" xfId="0" applyNumberFormat="1" applyFont="1" applyFill="1" applyBorder="1" applyAlignment="1">
      <alignment horizontal="center" vertical="center" wrapText="1"/>
    </xf>
    <xf numFmtId="3" fontId="20" fillId="24" borderId="14" xfId="38" applyNumberFormat="1" applyFont="1" applyFill="1" applyBorder="1" applyAlignment="1">
      <alignment horizontal="left" vertical="center" wrapText="1"/>
    </xf>
    <xf numFmtId="3" fontId="20" fillId="24" borderId="15" xfId="38" applyNumberFormat="1" applyFont="1" applyFill="1" applyBorder="1" applyAlignment="1">
      <alignment horizontal="left" vertical="center" wrapText="1"/>
    </xf>
    <xf numFmtId="3" fontId="21" fillId="0" borderId="12" xfId="38" applyNumberFormat="1" applyFont="1" applyFill="1" applyBorder="1" applyAlignment="1">
      <alignment horizontal="left" vertical="center" wrapText="1"/>
    </xf>
    <xf numFmtId="3" fontId="21" fillId="0" borderId="30" xfId="38" applyNumberFormat="1" applyFont="1" applyFill="1" applyBorder="1" applyAlignment="1">
      <alignment horizontal="left" vertical="center" wrapText="1"/>
    </xf>
    <xf numFmtId="3" fontId="21" fillId="0" borderId="13" xfId="38" applyNumberFormat="1" applyFont="1" applyFill="1" applyBorder="1" applyAlignment="1">
      <alignment horizontal="left" vertical="center" wrapText="1"/>
    </xf>
    <xf numFmtId="1" fontId="20" fillId="22" borderId="14" xfId="0" applyNumberFormat="1" applyFont="1" applyFill="1" applyBorder="1" applyAlignment="1">
      <alignment horizontal="center" vertical="center" wrapText="1"/>
    </xf>
    <xf numFmtId="1" fontId="20" fillId="22" borderId="44" xfId="0" applyNumberFormat="1" applyFont="1" applyFill="1" applyBorder="1" applyAlignment="1">
      <alignment horizontal="center" vertical="center" wrapText="1"/>
    </xf>
    <xf numFmtId="1" fontId="20" fillId="22" borderId="15" xfId="0" applyNumberFormat="1" applyFont="1" applyFill="1" applyBorder="1" applyAlignment="1">
      <alignment horizontal="center" vertical="center" wrapText="1"/>
    </xf>
    <xf numFmtId="3" fontId="20" fillId="24" borderId="28" xfId="0" applyNumberFormat="1" applyFont="1" applyFill="1" applyBorder="1" applyAlignment="1">
      <alignment horizontal="center" vertical="center" wrapText="1"/>
    </xf>
    <xf numFmtId="3" fontId="20" fillId="24" borderId="46" xfId="0" applyNumberFormat="1" applyFont="1" applyFill="1" applyBorder="1" applyAlignment="1">
      <alignment horizontal="center" vertical="center" wrapText="1"/>
    </xf>
    <xf numFmtId="3" fontId="20" fillId="24" borderId="29" xfId="0" applyNumberFormat="1" applyFont="1" applyFill="1" applyBorder="1" applyAlignment="1">
      <alignment horizontal="center" vertical="center" wrapText="1"/>
    </xf>
    <xf numFmtId="0" fontId="21" fillId="0" borderId="30" xfId="0" applyNumberFormat="1" applyFont="1" applyFill="1" applyBorder="1" applyAlignment="1">
      <alignment horizontal="left" vertical="center" wrapText="1"/>
    </xf>
    <xf numFmtId="0" fontId="21" fillId="0" borderId="13" xfId="0" applyNumberFormat="1" applyFont="1" applyFill="1" applyBorder="1" applyAlignment="1">
      <alignment horizontal="left" vertical="center" wrapText="1"/>
    </xf>
    <xf numFmtId="49" fontId="21" fillId="0" borderId="30" xfId="0" applyNumberFormat="1" applyFont="1" applyFill="1" applyBorder="1" applyAlignment="1">
      <alignment horizontal="left" vertical="center" wrapText="1"/>
    </xf>
    <xf numFmtId="49" fontId="21" fillId="0" borderId="13" xfId="0" applyNumberFormat="1" applyFont="1" applyFill="1" applyBorder="1" applyAlignment="1">
      <alignment horizontal="left" vertical="center" wrapText="1"/>
    </xf>
    <xf numFmtId="0" fontId="21" fillId="17" borderId="12" xfId="0" applyNumberFormat="1" applyFont="1" applyFill="1" applyBorder="1" applyAlignment="1">
      <alignment horizontal="left" vertical="center" wrapText="1"/>
    </xf>
    <xf numFmtId="0" fontId="21" fillId="17" borderId="30" xfId="0" applyNumberFormat="1" applyFont="1" applyFill="1" applyBorder="1" applyAlignment="1">
      <alignment horizontal="left" vertical="center" wrapText="1"/>
    </xf>
    <xf numFmtId="0" fontId="21" fillId="17" borderId="13" xfId="0" applyNumberFormat="1" applyFont="1" applyFill="1" applyBorder="1" applyAlignment="1">
      <alignment horizontal="left" vertical="center" wrapText="1"/>
    </xf>
    <xf numFmtId="0" fontId="21" fillId="0" borderId="13" xfId="0" applyFont="1" applyBorder="1" applyAlignment="1">
      <alignment horizontal="left" vertical="center" wrapText="1"/>
    </xf>
    <xf numFmtId="49" fontId="21" fillId="0" borderId="12" xfId="0" applyNumberFormat="1" applyFont="1" applyFill="1" applyBorder="1" applyAlignment="1">
      <alignment vertical="center" wrapText="1"/>
    </xf>
    <xf numFmtId="0" fontId="21" fillId="0" borderId="30" xfId="0" applyFont="1" applyFill="1" applyBorder="1" applyAlignment="1">
      <alignment vertical="center" wrapText="1"/>
    </xf>
    <xf numFmtId="0" fontId="21" fillId="0" borderId="13" xfId="0" applyFont="1" applyFill="1" applyBorder="1" applyAlignment="1">
      <alignment vertical="center" wrapText="1"/>
    </xf>
    <xf numFmtId="0" fontId="21" fillId="0" borderId="12" xfId="0" applyNumberFormat="1" applyFont="1" applyFill="1" applyBorder="1" applyAlignment="1">
      <alignment horizontal="left" vertical="center" wrapText="1"/>
    </xf>
    <xf numFmtId="0" fontId="21" fillId="0" borderId="13" xfId="0" applyFont="1" applyFill="1" applyBorder="1" applyAlignment="1">
      <alignment horizontal="left" vertical="center" wrapText="1"/>
    </xf>
    <xf numFmtId="0" fontId="21" fillId="0" borderId="30" xfId="0" applyFont="1" applyFill="1" applyBorder="1" applyAlignment="1">
      <alignment horizontal="left" vertical="center" wrapText="1"/>
    </xf>
    <xf numFmtId="3" fontId="20" fillId="0" borderId="15" xfId="38" applyNumberFormat="1" applyFont="1" applyFill="1" applyBorder="1" applyAlignment="1">
      <alignment horizontal="left" vertical="center" wrapText="1"/>
    </xf>
    <xf numFmtId="0" fontId="0" fillId="0" borderId="13" xfId="0" applyFill="1" applyBorder="1"/>
    <xf numFmtId="49" fontId="21" fillId="17" borderId="12" xfId="0" applyNumberFormat="1" applyFont="1" applyFill="1" applyBorder="1" applyAlignment="1">
      <alignment vertical="center" wrapText="1"/>
    </xf>
    <xf numFmtId="0" fontId="21" fillId="0" borderId="13" xfId="0" applyFont="1" applyBorder="1" applyAlignment="1">
      <alignment vertical="center" wrapText="1"/>
    </xf>
    <xf numFmtId="0" fontId="20" fillId="22" borderId="14" xfId="0" applyFont="1" applyFill="1" applyBorder="1" applyAlignment="1">
      <alignment horizontal="left" vertical="center" wrapText="1"/>
    </xf>
    <xf numFmtId="0" fontId="20" fillId="22" borderId="15" xfId="0" applyFont="1" applyFill="1" applyBorder="1" applyAlignment="1">
      <alignment horizontal="left" vertical="center" wrapText="1"/>
    </xf>
    <xf numFmtId="1" fontId="20" fillId="22" borderId="14" xfId="0" applyNumberFormat="1" applyFont="1" applyFill="1" applyBorder="1" applyAlignment="1">
      <alignment horizontal="left" vertical="center" wrapText="1"/>
    </xf>
    <xf numFmtId="1" fontId="20" fillId="22" borderId="44" xfId="0" applyNumberFormat="1" applyFont="1" applyFill="1" applyBorder="1" applyAlignment="1">
      <alignment horizontal="left" vertical="center" wrapText="1"/>
    </xf>
    <xf numFmtId="1" fontId="20" fillId="22" borderId="15" xfId="0" applyNumberFormat="1" applyFont="1" applyFill="1" applyBorder="1" applyAlignment="1">
      <alignment horizontal="left" vertical="center" wrapText="1"/>
    </xf>
    <xf numFmtId="3" fontId="21" fillId="0" borderId="45" xfId="38" applyNumberFormat="1" applyFont="1" applyFill="1" applyBorder="1" applyAlignment="1">
      <alignment horizontal="left" vertical="center" wrapText="1"/>
    </xf>
    <xf numFmtId="3" fontId="21" fillId="0" borderId="52" xfId="38" applyNumberFormat="1" applyFont="1" applyFill="1" applyBorder="1" applyAlignment="1">
      <alignment horizontal="left" vertical="center" wrapText="1"/>
    </xf>
    <xf numFmtId="0" fontId="19" fillId="23" borderId="14" xfId="0" applyFont="1" applyFill="1" applyBorder="1" applyAlignment="1">
      <alignment horizontal="center" vertical="center" wrapText="1"/>
    </xf>
    <xf numFmtId="0" fontId="19" fillId="23" borderId="44" xfId="0" applyFont="1" applyFill="1" applyBorder="1" applyAlignment="1">
      <alignment horizontal="center" vertical="center" wrapText="1"/>
    </xf>
    <xf numFmtId="0" fontId="21" fillId="0" borderId="29" xfId="0" applyNumberFormat="1" applyFont="1" applyFill="1" applyBorder="1" applyAlignment="1">
      <alignment horizontal="left" vertical="center" wrapText="1"/>
    </xf>
    <xf numFmtId="0" fontId="21" fillId="0" borderId="52" xfId="0" applyFont="1" applyFill="1" applyBorder="1" applyAlignment="1">
      <alignment horizontal="left" vertical="center" wrapText="1"/>
    </xf>
    <xf numFmtId="0" fontId="21" fillId="0" borderId="45" xfId="0" applyFont="1" applyFill="1" applyBorder="1" applyAlignment="1">
      <alignment horizontal="left" vertical="center" wrapText="1"/>
    </xf>
    <xf numFmtId="49" fontId="21" fillId="0" borderId="45" xfId="0" applyNumberFormat="1" applyFont="1" applyFill="1" applyBorder="1" applyAlignment="1">
      <alignment horizontal="left" vertical="center" wrapText="1"/>
    </xf>
    <xf numFmtId="0" fontId="21" fillId="17" borderId="29" xfId="0" applyNumberFormat="1" applyFont="1" applyFill="1" applyBorder="1" applyAlignment="1">
      <alignment horizontal="left" vertical="center" wrapText="1"/>
    </xf>
    <xf numFmtId="0" fontId="21" fillId="17" borderId="45" xfId="0" applyNumberFormat="1" applyFont="1" applyFill="1" applyBorder="1" applyAlignment="1">
      <alignment horizontal="left" vertical="center" wrapText="1"/>
    </xf>
    <xf numFmtId="0" fontId="21" fillId="17" borderId="52" xfId="0" applyNumberFormat="1" applyFont="1" applyFill="1" applyBorder="1" applyAlignment="1">
      <alignment horizontal="left" vertical="center" wrapText="1"/>
    </xf>
    <xf numFmtId="0" fontId="21" fillId="0" borderId="45" xfId="0" applyNumberFormat="1" applyFont="1" applyFill="1" applyBorder="1" applyAlignment="1">
      <alignment horizontal="left" vertical="center" wrapText="1"/>
    </xf>
    <xf numFmtId="0" fontId="21" fillId="0" borderId="52" xfId="0" applyNumberFormat="1" applyFont="1" applyFill="1" applyBorder="1" applyAlignment="1">
      <alignment horizontal="left" vertical="center" wrapText="1"/>
    </xf>
    <xf numFmtId="3" fontId="21" fillId="0" borderId="29" xfId="38" applyNumberFormat="1" applyFont="1" applyFill="1" applyBorder="1" applyAlignment="1">
      <alignment horizontal="left" vertical="center" wrapText="1"/>
    </xf>
    <xf numFmtId="49" fontId="21" fillId="0" borderId="52" xfId="0" applyNumberFormat="1" applyFont="1" applyFill="1" applyBorder="1" applyAlignment="1">
      <alignment horizontal="left" vertical="center" wrapText="1"/>
    </xf>
    <xf numFmtId="0" fontId="0" fillId="0" borderId="52" xfId="0" applyFill="1" applyBorder="1"/>
    <xf numFmtId="49" fontId="21" fillId="17" borderId="29" xfId="0" applyNumberFormat="1" applyFont="1" applyFill="1" applyBorder="1" applyAlignment="1">
      <alignment vertical="center" wrapText="1"/>
    </xf>
    <xf numFmtId="0" fontId="21" fillId="0" borderId="52" xfId="0" applyFont="1" applyBorder="1" applyAlignment="1">
      <alignment vertical="center" wrapText="1"/>
    </xf>
    <xf numFmtId="0" fontId="21" fillId="0" borderId="15" xfId="0" applyFont="1" applyFill="1" applyBorder="1" applyAlignment="1">
      <alignment vertical="center" wrapText="1"/>
    </xf>
    <xf numFmtId="49" fontId="21" fillId="0" borderId="30" xfId="0" applyNumberFormat="1" applyFont="1" applyFill="1" applyBorder="1" applyAlignment="1">
      <alignment vertical="center" wrapText="1"/>
    </xf>
    <xf numFmtId="49" fontId="21" fillId="0" borderId="13" xfId="0" applyNumberFormat="1" applyFont="1" applyFill="1" applyBorder="1" applyAlignment="1">
      <alignment vertical="center" wrapText="1"/>
    </xf>
    <xf numFmtId="0" fontId="19" fillId="23" borderId="51" xfId="0" applyFont="1" applyFill="1" applyBorder="1" applyAlignment="1">
      <alignment horizontal="center" vertical="center" wrapText="1"/>
    </xf>
    <xf numFmtId="0" fontId="19" fillId="23" borderId="47" xfId="0" applyFont="1" applyFill="1" applyBorder="1" applyAlignment="1">
      <alignment horizontal="center" vertical="center" wrapText="1"/>
    </xf>
    <xf numFmtId="0" fontId="19" fillId="0" borderId="11" xfId="37" applyFont="1" applyFill="1" applyBorder="1" applyAlignment="1">
      <alignment horizontal="center" vertical="center" wrapText="1"/>
    </xf>
    <xf numFmtId="0" fontId="19" fillId="22" borderId="48" xfId="0" applyFont="1" applyFill="1" applyBorder="1" applyAlignment="1">
      <alignment horizontal="center" vertical="center" wrapText="1"/>
    </xf>
    <xf numFmtId="0" fontId="19" fillId="22" borderId="49" xfId="0" applyFont="1" applyFill="1" applyBorder="1" applyAlignment="1">
      <alignment horizontal="center" vertical="center" wrapText="1"/>
    </xf>
    <xf numFmtId="0" fontId="19" fillId="22" borderId="50" xfId="0" applyFont="1" applyFill="1" applyBorder="1" applyAlignment="1">
      <alignment horizontal="center" vertical="center" wrapText="1"/>
    </xf>
  </cellXfs>
  <cellStyles count="49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5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Millares" xfId="32" builtinId="3"/>
    <cellStyle name="Millares_Hoja1" xfId="33"/>
    <cellStyle name="Moneda" xfId="34" builtinId="4"/>
    <cellStyle name="Neutral" xfId="35" builtinId="28" customBuiltin="1"/>
    <cellStyle name="Normal" xfId="0" builtinId="0"/>
    <cellStyle name="Normal_Hoja1" xfId="36"/>
    <cellStyle name="Normal_Hoja1_Hoja1" xfId="37"/>
    <cellStyle name="Normal_Vehiculos al 9-02-2011" xfId="38"/>
    <cellStyle name="Normal_Vehiculos al 9-02-2011_Hoja1" xfId="39"/>
    <cellStyle name="Notas" xfId="40" builtinId="10" customBuiltin="1"/>
    <cellStyle name="Salida" xfId="41" builtinId="21" customBuiltin="1"/>
    <cellStyle name="Texto de advertencia" xfId="42" builtinId="11" customBuiltin="1"/>
    <cellStyle name="Texto explicativo" xfId="43" builtinId="53" customBuiltin="1"/>
    <cellStyle name="Título" xfId="44" builtinId="15" customBuiltin="1"/>
    <cellStyle name="Título 2" xfId="46" builtinId="17" customBuiltin="1"/>
    <cellStyle name="Título 3" xfId="47" builtinId="18" customBuiltin="1"/>
    <cellStyle name="Total" xfId="48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9999FF"/>
      <rgbColor rgb="00993366"/>
      <rgbColor rgb="00E6E6E6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MURILLOB\Desktop\PRELIMINAR%20VEHICULOS%202018-16-02-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Vehículos 2018"/>
      <sheetName val="Vehículos Eliminados"/>
      <sheetName val="Detalle Vehículos 2018"/>
      <sheetName val="Cuad 2 Resum Det Prog X Sust"/>
      <sheetName val="Cuad 3 DET.X PROG COM."/>
      <sheetName val="Cuad. 4 Vehículos OIJ "/>
      <sheetName val="compra y sustitución de vehícul"/>
      <sheetName val="Hoja5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M197"/>
  <sheetViews>
    <sheetView tabSelected="1" topLeftCell="B1" zoomScale="90" zoomScaleNormal="90" workbookViewId="0">
      <selection activeCell="B1" sqref="B1"/>
    </sheetView>
  </sheetViews>
  <sheetFormatPr baseColWidth="10" defaultColWidth="11.44140625" defaultRowHeight="13.2" x14ac:dyDescent="0.25"/>
  <cols>
    <col min="1" max="1" width="19.6640625" style="14" hidden="1" customWidth="1"/>
    <col min="2" max="2" width="52.33203125" style="78" customWidth="1"/>
    <col min="3" max="3" width="37.6640625" style="78" customWidth="1"/>
    <col min="4" max="4" width="19.109375" style="79" customWidth="1"/>
    <col min="5" max="5" width="16.33203125" style="79" customWidth="1"/>
    <col min="6" max="6" width="15.6640625" style="79" customWidth="1"/>
    <col min="7" max="7" width="8.5546875" style="79" customWidth="1"/>
    <col min="8" max="8" width="14.88671875" style="80" customWidth="1"/>
    <col min="9" max="9" width="15.109375" style="80" bestFit="1" customWidth="1"/>
    <col min="10" max="10" width="16.5546875" style="182" customWidth="1"/>
    <col min="11" max="11" width="15.109375" style="80" bestFit="1" customWidth="1"/>
    <col min="12" max="12" width="16.5546875" style="81" hidden="1" customWidth="1"/>
    <col min="13" max="13" width="14" style="18" hidden="1" customWidth="1"/>
    <col min="14" max="14" width="19.109375" style="14" customWidth="1"/>
    <col min="15" max="163" width="11.5546875" style="14" customWidth="1"/>
    <col min="164" max="221" width="11.44140625" style="14"/>
    <col min="222" max="16384" width="11.44140625" style="82"/>
  </cols>
  <sheetData>
    <row r="1" spans="1:221" s="4" customFormat="1" ht="31.5" customHeight="1" thickBot="1" x14ac:dyDescent="0.3">
      <c r="A1" s="114" t="s">
        <v>174</v>
      </c>
      <c r="B1" s="114" t="s">
        <v>229</v>
      </c>
      <c r="C1" s="114"/>
      <c r="D1" s="114"/>
      <c r="E1" s="7"/>
      <c r="F1" s="7"/>
      <c r="G1" s="158"/>
      <c r="H1" s="3"/>
      <c r="I1" s="3"/>
      <c r="J1" s="10"/>
      <c r="K1" s="92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</row>
    <row r="2" spans="1:221" s="4" customFormat="1" ht="27" customHeight="1" thickBot="1" x14ac:dyDescent="0.3">
      <c r="A2" s="86"/>
      <c r="B2" s="87" t="s">
        <v>175</v>
      </c>
      <c r="C2" s="96" t="s">
        <v>232</v>
      </c>
      <c r="D2" s="96" t="s">
        <v>182</v>
      </c>
      <c r="E2" s="10"/>
      <c r="F2" s="10"/>
      <c r="G2" s="91"/>
      <c r="H2" s="3"/>
      <c r="I2" s="3"/>
      <c r="J2" s="213"/>
      <c r="K2" s="92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</row>
    <row r="3" spans="1:221" s="3" customFormat="1" ht="13.8" thickBot="1" x14ac:dyDescent="0.3">
      <c r="A3" s="5"/>
      <c r="B3" s="6"/>
      <c r="C3" s="11"/>
      <c r="D3" s="9"/>
      <c r="G3" s="7"/>
      <c r="I3" s="7"/>
      <c r="J3" s="212"/>
      <c r="K3" s="92"/>
    </row>
    <row r="4" spans="1:221" s="3" customFormat="1" ht="13.8" thickBot="1" x14ac:dyDescent="0.3">
      <c r="A4" s="5"/>
      <c r="B4" s="12" t="s">
        <v>176</v>
      </c>
      <c r="C4" s="85">
        <v>698532686.87314987</v>
      </c>
      <c r="D4" s="85">
        <f>+K15</f>
        <v>557672229.17999995</v>
      </c>
      <c r="E4" s="185"/>
      <c r="F4" s="185"/>
      <c r="G4" s="10"/>
      <c r="I4" s="7"/>
      <c r="J4" s="8"/>
      <c r="K4" s="92"/>
    </row>
    <row r="5" spans="1:221" s="3" customFormat="1" ht="13.8" thickBot="1" x14ac:dyDescent="0.3">
      <c r="A5" s="5"/>
      <c r="B5" s="12" t="s">
        <v>225</v>
      </c>
      <c r="C5" s="85">
        <v>169255047.98000002</v>
      </c>
      <c r="D5" s="85">
        <f>+K69</f>
        <v>51410503.5</v>
      </c>
      <c r="E5" s="185"/>
      <c r="F5" s="185"/>
      <c r="G5" s="10"/>
      <c r="I5" s="10"/>
      <c r="J5" s="13"/>
      <c r="K5" s="99"/>
      <c r="N5" s="14"/>
      <c r="O5" s="14"/>
    </row>
    <row r="6" spans="1:221" s="3" customFormat="1" ht="13.8" thickBot="1" x14ac:dyDescent="0.3">
      <c r="A6" s="5"/>
      <c r="B6" s="12" t="s">
        <v>177</v>
      </c>
      <c r="C6" s="85">
        <v>2488129813.3212004</v>
      </c>
      <c r="D6" s="85">
        <f>+K82</f>
        <v>3099799311.6972008</v>
      </c>
      <c r="E6" s="185"/>
      <c r="F6" s="185"/>
      <c r="G6" s="10"/>
      <c r="H6" s="185"/>
      <c r="I6" s="7"/>
      <c r="J6" s="8"/>
      <c r="K6" s="92"/>
      <c r="N6" s="18"/>
      <c r="O6" s="18"/>
    </row>
    <row r="7" spans="1:221" s="3" customFormat="1" ht="13.8" thickBot="1" x14ac:dyDescent="0.3">
      <c r="A7" s="5"/>
      <c r="B7" s="12" t="s">
        <v>178</v>
      </c>
      <c r="C7" s="85">
        <v>375543335.95877498</v>
      </c>
      <c r="D7" s="85">
        <f>+K173</f>
        <v>234388822.40000001</v>
      </c>
      <c r="E7" s="10"/>
      <c r="F7" s="185"/>
      <c r="G7" s="7"/>
      <c r="I7" s="7"/>
      <c r="J7" s="212"/>
      <c r="K7" s="92"/>
      <c r="M7" s="7"/>
      <c r="N7" s="18"/>
      <c r="O7" s="18"/>
    </row>
    <row r="8" spans="1:221" s="3" customFormat="1" ht="13.8" thickBot="1" x14ac:dyDescent="0.3">
      <c r="A8" s="5"/>
      <c r="B8" s="12" t="s">
        <v>179</v>
      </c>
      <c r="C8" s="85">
        <v>364256831.03027493</v>
      </c>
      <c r="D8" s="85">
        <v>0</v>
      </c>
      <c r="F8" s="185"/>
      <c r="G8" s="10"/>
      <c r="I8" s="7"/>
      <c r="J8" s="8"/>
      <c r="K8" s="92"/>
      <c r="M8" s="10"/>
      <c r="N8" s="14"/>
      <c r="O8" s="14"/>
    </row>
    <row r="9" spans="1:221" s="3" customFormat="1" ht="13.8" thickBot="1" x14ac:dyDescent="0.3">
      <c r="A9" s="5"/>
      <c r="B9" s="12" t="s">
        <v>180</v>
      </c>
      <c r="C9" s="85">
        <v>92197375.103750005</v>
      </c>
      <c r="D9" s="85">
        <f>+K187</f>
        <v>49790478.399999999</v>
      </c>
      <c r="E9" s="185"/>
      <c r="F9" s="185"/>
      <c r="G9" s="7"/>
      <c r="I9" s="7"/>
      <c r="J9" s="212"/>
      <c r="K9" s="92"/>
      <c r="M9" s="7"/>
      <c r="N9" s="18"/>
      <c r="O9" s="18"/>
    </row>
    <row r="10" spans="1:221" s="3" customFormat="1" ht="24" customHeight="1" thickBot="1" x14ac:dyDescent="0.3">
      <c r="A10" s="88"/>
      <c r="B10" s="89" t="s">
        <v>181</v>
      </c>
      <c r="C10" s="90">
        <f>SUM(C4:C9)</f>
        <v>4187915090.2671504</v>
      </c>
      <c r="D10" s="90">
        <f>SUM(D4:D9)</f>
        <v>3993061345.1772008</v>
      </c>
      <c r="E10" s="185"/>
      <c r="F10" s="185"/>
      <c r="G10" s="10"/>
      <c r="H10" s="185"/>
      <c r="I10" s="7"/>
      <c r="J10" s="13"/>
      <c r="K10" s="92"/>
      <c r="M10" s="10"/>
      <c r="N10" s="18"/>
      <c r="O10" s="18"/>
    </row>
    <row r="11" spans="1:221" s="3" customFormat="1" ht="24" customHeight="1" x14ac:dyDescent="0.25">
      <c r="A11" s="116"/>
      <c r="B11" s="183" t="s">
        <v>226</v>
      </c>
      <c r="C11" s="183"/>
      <c r="D11" s="183"/>
      <c r="E11" s="184"/>
      <c r="F11" s="10"/>
      <c r="G11" s="185"/>
      <c r="I11" s="7"/>
      <c r="J11" s="184"/>
      <c r="K11" s="10"/>
      <c r="L11" s="8"/>
      <c r="M11" s="93"/>
    </row>
    <row r="12" spans="1:221" s="17" customFormat="1" ht="24" customHeight="1" x14ac:dyDescent="0.25">
      <c r="A12" s="14" t="s">
        <v>168</v>
      </c>
      <c r="B12" s="117" t="s">
        <v>134</v>
      </c>
      <c r="C12" s="118"/>
      <c r="D12" s="118"/>
      <c r="E12" s="118"/>
      <c r="F12" s="118"/>
      <c r="G12" s="118"/>
      <c r="H12" s="118"/>
      <c r="I12" s="118"/>
      <c r="J12" s="177"/>
      <c r="K12" s="118"/>
      <c r="L12" s="15"/>
      <c r="M12" s="9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</row>
    <row r="13" spans="1:221" s="23" customFormat="1" ht="26.4" x14ac:dyDescent="0.25">
      <c r="A13" s="18"/>
      <c r="B13" s="19" t="s">
        <v>44</v>
      </c>
      <c r="C13" s="19" t="s">
        <v>43</v>
      </c>
      <c r="D13" s="20" t="s">
        <v>48</v>
      </c>
      <c r="E13" s="20" t="s">
        <v>2</v>
      </c>
      <c r="F13" s="20" t="s">
        <v>98</v>
      </c>
      <c r="G13" s="20" t="s">
        <v>3</v>
      </c>
      <c r="H13" s="21" t="s">
        <v>45</v>
      </c>
      <c r="I13" s="21" t="s">
        <v>183</v>
      </c>
      <c r="J13" s="178" t="s">
        <v>46</v>
      </c>
      <c r="K13" s="21" t="s">
        <v>47</v>
      </c>
      <c r="L13" s="22" t="s">
        <v>169</v>
      </c>
      <c r="M13" s="21" t="s">
        <v>170</v>
      </c>
      <c r="N13" s="223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  <c r="ES13" s="18"/>
      <c r="ET13" s="18"/>
      <c r="EU13" s="18"/>
      <c r="EV13" s="18"/>
      <c r="EW13" s="18"/>
      <c r="EX13" s="18"/>
      <c r="EY13" s="18"/>
      <c r="EZ13" s="18"/>
      <c r="FA13" s="18"/>
      <c r="FB13" s="18"/>
      <c r="FC13" s="18"/>
      <c r="FD13" s="18"/>
      <c r="FE13" s="18"/>
      <c r="FF13" s="18"/>
      <c r="FG13" s="18"/>
      <c r="FH13" s="18"/>
      <c r="FI13" s="18"/>
      <c r="FJ13" s="18"/>
      <c r="FK13" s="18"/>
      <c r="FL13" s="18"/>
      <c r="FM13" s="18"/>
      <c r="FN13" s="18"/>
      <c r="FO13" s="18"/>
      <c r="FP13" s="18"/>
      <c r="FQ13" s="18"/>
      <c r="FR13" s="18"/>
      <c r="FS13" s="18"/>
      <c r="FT13" s="18"/>
      <c r="FU13" s="18"/>
      <c r="FV13" s="18"/>
      <c r="FW13" s="18"/>
      <c r="FX13" s="18"/>
      <c r="FY13" s="18"/>
      <c r="FZ13" s="18"/>
      <c r="GA13" s="18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</row>
    <row r="14" spans="1:221" s="28" customFormat="1" ht="21" customHeight="1" x14ac:dyDescent="0.25">
      <c r="A14" s="24">
        <v>4187915090</v>
      </c>
      <c r="B14" s="25" t="s">
        <v>4</v>
      </c>
      <c r="C14" s="25"/>
      <c r="D14" s="26">
        <f>+D15+D69+D82+D173+D187</f>
        <v>192</v>
      </c>
      <c r="E14" s="26"/>
      <c r="F14" s="26"/>
      <c r="G14" s="26"/>
      <c r="H14" s="25"/>
      <c r="I14" s="25"/>
      <c r="J14" s="179"/>
      <c r="K14" s="26">
        <f>+K15+K69+K82+K173+K187</f>
        <v>3993061345.1772008</v>
      </c>
      <c r="L14" s="27"/>
      <c r="M14" s="26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  <c r="FF14" s="18"/>
      <c r="FG14" s="18"/>
      <c r="FH14" s="18"/>
      <c r="FI14" s="18"/>
      <c r="FJ14" s="18"/>
      <c r="FK14" s="18"/>
      <c r="FL14" s="18"/>
      <c r="FM14" s="18"/>
      <c r="FN14" s="18"/>
      <c r="FO14" s="18"/>
      <c r="FP14" s="18"/>
      <c r="FQ14" s="18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</row>
    <row r="15" spans="1:221" s="31" customFormat="1" x14ac:dyDescent="0.25">
      <c r="A15" s="29">
        <v>698532687</v>
      </c>
      <c r="B15" s="312" t="s">
        <v>5</v>
      </c>
      <c r="C15" s="313"/>
      <c r="D15" s="30">
        <f>+D16+D18+D21+D23+D25+D27+D30+D32+D37+D43+D46+D50</f>
        <v>41</v>
      </c>
      <c r="E15" s="277"/>
      <c r="F15" s="278"/>
      <c r="G15" s="278"/>
      <c r="H15" s="278"/>
      <c r="I15" s="278"/>
      <c r="J15" s="279"/>
      <c r="K15" s="29">
        <f>+K16+K18+K21+K23+K25+K27+K30+K32+K37+K43+K46+K50</f>
        <v>557672229.17999995</v>
      </c>
      <c r="L15" s="95"/>
      <c r="M15" s="94"/>
      <c r="N15" s="22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32"/>
      <c r="BG15" s="32"/>
      <c r="BH15" s="32"/>
      <c r="BI15" s="32"/>
      <c r="BJ15" s="32"/>
      <c r="BK15" s="32"/>
      <c r="BL15" s="32"/>
      <c r="BM15" s="32"/>
      <c r="BN15" s="32"/>
      <c r="BO15" s="32"/>
      <c r="BP15" s="32"/>
      <c r="BQ15" s="32"/>
      <c r="BR15" s="32"/>
      <c r="BS15" s="32"/>
      <c r="BT15" s="32"/>
      <c r="BU15" s="32"/>
      <c r="BV15" s="32"/>
      <c r="BW15" s="32"/>
      <c r="BX15" s="32"/>
      <c r="BY15" s="32"/>
      <c r="BZ15" s="32"/>
      <c r="CA15" s="32"/>
      <c r="CB15" s="32"/>
      <c r="CC15" s="32"/>
      <c r="CD15" s="32"/>
      <c r="CE15" s="32"/>
      <c r="CF15" s="32"/>
      <c r="CG15" s="32"/>
      <c r="CH15" s="32"/>
      <c r="CI15" s="32"/>
      <c r="CJ15" s="32"/>
      <c r="CK15" s="32"/>
      <c r="CL15" s="32"/>
      <c r="CM15" s="32"/>
      <c r="CN15" s="32"/>
      <c r="CO15" s="32"/>
      <c r="CP15" s="32"/>
      <c r="CQ15" s="32"/>
      <c r="CR15" s="32"/>
      <c r="CS15" s="32"/>
      <c r="CT15" s="32"/>
      <c r="CU15" s="32"/>
      <c r="CV15" s="32"/>
      <c r="CW15" s="32"/>
      <c r="CX15" s="32"/>
      <c r="CY15" s="32"/>
      <c r="CZ15" s="32"/>
      <c r="DA15" s="32"/>
      <c r="DB15" s="32"/>
      <c r="DC15" s="32"/>
      <c r="DD15" s="32"/>
      <c r="DE15" s="32"/>
      <c r="DF15" s="32"/>
      <c r="DG15" s="32"/>
      <c r="DH15" s="32"/>
      <c r="DI15" s="32"/>
      <c r="DJ15" s="32"/>
      <c r="DK15" s="32"/>
      <c r="DL15" s="32"/>
      <c r="DM15" s="32"/>
      <c r="DN15" s="32"/>
      <c r="DO15" s="32"/>
      <c r="DP15" s="32"/>
      <c r="DQ15" s="32"/>
      <c r="DR15" s="32"/>
      <c r="DS15" s="32"/>
      <c r="DT15" s="32"/>
      <c r="DU15" s="32"/>
      <c r="DV15" s="32"/>
      <c r="DW15" s="32"/>
      <c r="DX15" s="32"/>
      <c r="DY15" s="32"/>
      <c r="DZ15" s="32"/>
      <c r="EA15" s="32"/>
      <c r="EB15" s="32"/>
      <c r="EC15" s="32"/>
      <c r="ED15" s="32"/>
      <c r="EE15" s="32"/>
      <c r="EF15" s="32"/>
      <c r="EG15" s="32"/>
      <c r="EH15" s="32"/>
      <c r="EI15" s="32"/>
      <c r="EJ15" s="32"/>
      <c r="EK15" s="32"/>
      <c r="EL15" s="32"/>
      <c r="EM15" s="32"/>
      <c r="EN15" s="32"/>
      <c r="EO15" s="32"/>
      <c r="EP15" s="32"/>
      <c r="EQ15" s="32"/>
      <c r="ER15" s="32"/>
      <c r="ES15" s="32"/>
      <c r="ET15" s="32"/>
      <c r="EU15" s="32"/>
      <c r="EV15" s="32"/>
      <c r="EW15" s="32"/>
      <c r="EX15" s="32"/>
      <c r="EY15" s="32"/>
      <c r="EZ15" s="32"/>
      <c r="FA15" s="32"/>
      <c r="FB15" s="32"/>
      <c r="FC15" s="32"/>
      <c r="FD15" s="32"/>
      <c r="FE15" s="32"/>
      <c r="FF15" s="32"/>
      <c r="FG15" s="32"/>
      <c r="FH15" s="32"/>
      <c r="FI15" s="32"/>
      <c r="FJ15" s="32"/>
      <c r="FK15" s="32"/>
      <c r="FL15" s="32"/>
      <c r="FM15" s="32"/>
      <c r="FN15" s="32"/>
      <c r="FO15" s="32"/>
      <c r="FP15" s="32"/>
      <c r="FQ15" s="32"/>
      <c r="FR15" s="32"/>
      <c r="FS15" s="32"/>
      <c r="FT15" s="32"/>
      <c r="FU15" s="32"/>
      <c r="FV15" s="32"/>
      <c r="FW15" s="32"/>
      <c r="FX15" s="32"/>
      <c r="FY15" s="32"/>
      <c r="FZ15" s="32"/>
      <c r="GA15" s="32"/>
      <c r="GB15" s="32"/>
      <c r="GC15" s="32"/>
      <c r="GD15" s="32"/>
      <c r="GE15" s="32"/>
      <c r="GF15" s="32"/>
      <c r="GG15" s="32"/>
      <c r="GH15" s="32"/>
      <c r="GI15" s="32"/>
      <c r="GJ15" s="32"/>
      <c r="GK15" s="32"/>
      <c r="GL15" s="32"/>
      <c r="GM15" s="32"/>
      <c r="GN15" s="32"/>
      <c r="GO15" s="32"/>
      <c r="GP15" s="32"/>
      <c r="GQ15" s="32"/>
      <c r="GR15" s="32"/>
      <c r="GS15" s="32"/>
      <c r="GT15" s="32"/>
      <c r="GU15" s="32"/>
      <c r="GV15" s="32"/>
      <c r="GW15" s="32"/>
      <c r="GX15" s="32"/>
      <c r="GY15" s="32"/>
      <c r="GZ15" s="32"/>
      <c r="HA15" s="32"/>
      <c r="HB15" s="32"/>
      <c r="HC15" s="32"/>
      <c r="HD15" s="32"/>
      <c r="HE15" s="32"/>
      <c r="HF15" s="32"/>
      <c r="HG15" s="32"/>
      <c r="HH15" s="32"/>
      <c r="HI15" s="32"/>
      <c r="HJ15" s="32"/>
      <c r="HK15" s="32"/>
      <c r="HL15" s="32"/>
      <c r="HM15" s="32"/>
    </row>
    <row r="16" spans="1:221" s="46" customFormat="1" ht="17.25" customHeight="1" x14ac:dyDescent="0.25">
      <c r="A16" s="32"/>
      <c r="B16" s="283" t="s">
        <v>9</v>
      </c>
      <c r="C16" s="284"/>
      <c r="D16" s="33">
        <f>SUM(D17:D17)</f>
        <v>1</v>
      </c>
      <c r="E16" s="280"/>
      <c r="F16" s="281"/>
      <c r="G16" s="281"/>
      <c r="H16" s="281"/>
      <c r="I16" s="281"/>
      <c r="J16" s="282"/>
      <c r="K16" s="34">
        <f>SUM(K17:K17)</f>
        <v>24077050.399999999</v>
      </c>
      <c r="L16" s="97"/>
      <c r="M16" s="98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  <c r="BM16" s="32"/>
      <c r="BN16" s="32"/>
      <c r="BO16" s="32"/>
      <c r="BP16" s="32"/>
      <c r="BQ16" s="32"/>
      <c r="BR16" s="32"/>
      <c r="BS16" s="32"/>
      <c r="BT16" s="32"/>
      <c r="BU16" s="32"/>
      <c r="BV16" s="32"/>
      <c r="BW16" s="32"/>
      <c r="BX16" s="32"/>
      <c r="BY16" s="32"/>
      <c r="BZ16" s="32"/>
      <c r="CA16" s="32"/>
      <c r="CB16" s="32"/>
      <c r="CC16" s="32"/>
      <c r="CD16" s="32"/>
      <c r="CE16" s="32"/>
      <c r="CF16" s="32"/>
      <c r="CG16" s="32"/>
      <c r="CH16" s="32"/>
      <c r="CI16" s="32"/>
      <c r="CJ16" s="32"/>
      <c r="CK16" s="32"/>
      <c r="CL16" s="32"/>
      <c r="CM16" s="32"/>
      <c r="CN16" s="32"/>
      <c r="CO16" s="32"/>
      <c r="CP16" s="32"/>
      <c r="CQ16" s="32"/>
      <c r="CR16" s="32"/>
      <c r="CS16" s="32"/>
      <c r="CT16" s="32"/>
      <c r="CU16" s="32"/>
      <c r="CV16" s="32"/>
      <c r="CW16" s="32"/>
      <c r="CX16" s="32"/>
      <c r="CY16" s="32"/>
      <c r="CZ16" s="32"/>
      <c r="DA16" s="32"/>
      <c r="DB16" s="32"/>
      <c r="DC16" s="32"/>
      <c r="DD16" s="32"/>
      <c r="DE16" s="32"/>
      <c r="DF16" s="32"/>
      <c r="DG16" s="32"/>
      <c r="DH16" s="32"/>
      <c r="DI16" s="32"/>
      <c r="DJ16" s="32"/>
      <c r="DK16" s="32"/>
      <c r="DL16" s="32"/>
      <c r="DM16" s="32"/>
      <c r="DN16" s="32"/>
      <c r="DO16" s="32"/>
      <c r="DP16" s="32"/>
      <c r="DQ16" s="32"/>
      <c r="DR16" s="32"/>
      <c r="DS16" s="32"/>
      <c r="DT16" s="32"/>
      <c r="DU16" s="32"/>
      <c r="DV16" s="32"/>
      <c r="DW16" s="32"/>
      <c r="DX16" s="32"/>
      <c r="DY16" s="32"/>
      <c r="DZ16" s="32"/>
      <c r="EA16" s="32"/>
      <c r="EB16" s="32"/>
      <c r="EC16" s="32"/>
      <c r="ED16" s="32"/>
      <c r="EE16" s="32"/>
      <c r="EF16" s="32"/>
      <c r="EG16" s="32"/>
      <c r="EH16" s="32"/>
      <c r="EI16" s="32"/>
      <c r="EJ16" s="32"/>
      <c r="EK16" s="32"/>
      <c r="EL16" s="32"/>
      <c r="EM16" s="32"/>
      <c r="EN16" s="32"/>
      <c r="EO16" s="32"/>
      <c r="EP16" s="32"/>
      <c r="EQ16" s="32"/>
      <c r="ER16" s="32"/>
      <c r="ES16" s="32"/>
      <c r="ET16" s="32"/>
      <c r="EU16" s="32"/>
      <c r="EV16" s="32"/>
      <c r="EW16" s="32"/>
      <c r="EX16" s="32"/>
      <c r="EY16" s="32"/>
      <c r="EZ16" s="32"/>
      <c r="FA16" s="32"/>
      <c r="FB16" s="32"/>
      <c r="FC16" s="32"/>
      <c r="FD16" s="32"/>
      <c r="FE16" s="32"/>
      <c r="FF16" s="32"/>
      <c r="FG16" s="32"/>
      <c r="FH16" s="32"/>
      <c r="FI16" s="32"/>
      <c r="FJ16" s="32"/>
      <c r="FK16" s="32"/>
      <c r="FL16" s="32"/>
      <c r="FM16" s="32"/>
      <c r="FN16" s="32"/>
      <c r="FO16" s="32"/>
      <c r="FP16" s="32"/>
      <c r="FQ16" s="32"/>
      <c r="FR16" s="32"/>
      <c r="FS16" s="32"/>
      <c r="FT16" s="32"/>
      <c r="FU16" s="32"/>
      <c r="FV16" s="32"/>
      <c r="FW16" s="32"/>
      <c r="FX16" s="32"/>
      <c r="FY16" s="32"/>
      <c r="FZ16" s="32"/>
      <c r="GA16" s="32"/>
      <c r="GB16" s="32"/>
      <c r="GC16" s="32"/>
      <c r="GD16" s="32"/>
      <c r="GE16" s="32"/>
      <c r="GF16" s="32"/>
      <c r="GG16" s="32"/>
      <c r="GH16" s="32"/>
      <c r="GI16" s="32"/>
      <c r="GJ16" s="32"/>
      <c r="GK16" s="32"/>
      <c r="GL16" s="32"/>
      <c r="GM16" s="32"/>
      <c r="GN16" s="32"/>
      <c r="GO16" s="32"/>
      <c r="GP16" s="32"/>
      <c r="GQ16" s="32"/>
      <c r="GR16" s="32"/>
      <c r="GS16" s="32"/>
      <c r="GT16" s="32"/>
      <c r="GU16" s="32"/>
      <c r="GV16" s="32"/>
      <c r="GW16" s="32"/>
      <c r="GX16" s="32"/>
      <c r="GY16" s="32"/>
      <c r="GZ16" s="32"/>
      <c r="HA16" s="32"/>
      <c r="HB16" s="32"/>
      <c r="HC16" s="32"/>
      <c r="HD16" s="32"/>
      <c r="HE16" s="32"/>
      <c r="HF16" s="32"/>
      <c r="HG16" s="32"/>
      <c r="HH16" s="32"/>
      <c r="HI16" s="32"/>
      <c r="HJ16" s="32"/>
      <c r="HK16" s="32"/>
      <c r="HL16" s="32"/>
      <c r="HM16" s="32"/>
    </row>
    <row r="17" spans="1:221" s="32" customFormat="1" ht="15" customHeight="1" x14ac:dyDescent="0.25">
      <c r="B17" s="52" t="s">
        <v>107</v>
      </c>
      <c r="C17" s="53" t="s">
        <v>8</v>
      </c>
      <c r="D17" s="54">
        <v>1</v>
      </c>
      <c r="E17" s="55">
        <v>2009</v>
      </c>
      <c r="F17" s="56">
        <v>1234</v>
      </c>
      <c r="G17" s="56">
        <v>1234</v>
      </c>
      <c r="H17" s="57">
        <v>28066490</v>
      </c>
      <c r="I17" s="43">
        <f>(H17*6%)+H17</f>
        <v>29750479.399999999</v>
      </c>
      <c r="J17" s="181">
        <v>5673429</v>
      </c>
      <c r="K17" s="57">
        <f>(I17-J17)*D17</f>
        <v>24077050.399999999</v>
      </c>
      <c r="L17" s="35"/>
      <c r="M17" s="36" t="s">
        <v>171</v>
      </c>
    </row>
    <row r="18" spans="1:221" s="46" customFormat="1" ht="15.75" customHeight="1" x14ac:dyDescent="0.25">
      <c r="A18" s="32"/>
      <c r="B18" s="283" t="s">
        <v>106</v>
      </c>
      <c r="C18" s="284"/>
      <c r="D18" s="33">
        <f>SUM(D19:D20)</f>
        <v>2</v>
      </c>
      <c r="E18" s="280"/>
      <c r="F18" s="281"/>
      <c r="G18" s="281"/>
      <c r="H18" s="281"/>
      <c r="I18" s="281"/>
      <c r="J18" s="282"/>
      <c r="K18" s="34">
        <f>SUM(K19:K20)</f>
        <v>34060959.399999999</v>
      </c>
      <c r="L18" s="97"/>
      <c r="M18" s="98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32"/>
      <c r="BO18" s="32"/>
      <c r="BP18" s="32"/>
      <c r="BQ18" s="32"/>
      <c r="BR18" s="32"/>
      <c r="BS18" s="32"/>
      <c r="BT18" s="32"/>
      <c r="BU18" s="32"/>
      <c r="BV18" s="32"/>
      <c r="BW18" s="32"/>
      <c r="BX18" s="32"/>
      <c r="BY18" s="32"/>
      <c r="BZ18" s="32"/>
      <c r="CA18" s="32"/>
      <c r="CB18" s="32"/>
      <c r="CC18" s="32"/>
      <c r="CD18" s="32"/>
      <c r="CE18" s="32"/>
      <c r="CF18" s="32"/>
      <c r="CG18" s="32"/>
      <c r="CH18" s="32"/>
      <c r="CI18" s="32"/>
      <c r="CJ18" s="32"/>
      <c r="CK18" s="32"/>
      <c r="CL18" s="32"/>
      <c r="CM18" s="32"/>
      <c r="CN18" s="32"/>
      <c r="CO18" s="32"/>
      <c r="CP18" s="32"/>
      <c r="CQ18" s="32"/>
      <c r="CR18" s="32"/>
      <c r="CS18" s="32"/>
      <c r="CT18" s="32"/>
      <c r="CU18" s="32"/>
      <c r="CV18" s="32"/>
      <c r="CW18" s="32"/>
      <c r="CX18" s="32"/>
      <c r="CY18" s="32"/>
      <c r="CZ18" s="32"/>
      <c r="DA18" s="32"/>
      <c r="DB18" s="32"/>
      <c r="DC18" s="32"/>
      <c r="DD18" s="32"/>
      <c r="DE18" s="32"/>
      <c r="DF18" s="32"/>
      <c r="DG18" s="32"/>
      <c r="DH18" s="32"/>
      <c r="DI18" s="32"/>
      <c r="DJ18" s="32"/>
      <c r="DK18" s="32"/>
      <c r="DL18" s="32"/>
      <c r="DM18" s="32"/>
      <c r="DN18" s="32"/>
      <c r="DO18" s="32"/>
      <c r="DP18" s="32"/>
      <c r="DQ18" s="32"/>
      <c r="DR18" s="32"/>
      <c r="DS18" s="32"/>
      <c r="DT18" s="32"/>
      <c r="DU18" s="32"/>
      <c r="DV18" s="32"/>
      <c r="DW18" s="32"/>
      <c r="DX18" s="32"/>
      <c r="DY18" s="32"/>
      <c r="DZ18" s="32"/>
      <c r="EA18" s="32"/>
      <c r="EB18" s="32"/>
      <c r="EC18" s="32"/>
      <c r="ED18" s="32"/>
      <c r="EE18" s="32"/>
      <c r="EF18" s="32"/>
      <c r="EG18" s="32"/>
      <c r="EH18" s="32"/>
      <c r="EI18" s="32"/>
      <c r="EJ18" s="32"/>
      <c r="EK18" s="32"/>
      <c r="EL18" s="32"/>
      <c r="EM18" s="32"/>
      <c r="EN18" s="32"/>
      <c r="EO18" s="32"/>
      <c r="EP18" s="32"/>
      <c r="EQ18" s="32"/>
      <c r="ER18" s="32"/>
      <c r="ES18" s="32"/>
      <c r="ET18" s="32"/>
      <c r="EU18" s="32"/>
      <c r="EV18" s="32"/>
      <c r="EW18" s="32"/>
      <c r="EX18" s="32"/>
      <c r="EY18" s="32"/>
      <c r="EZ18" s="32"/>
      <c r="FA18" s="32"/>
      <c r="FB18" s="32"/>
      <c r="FC18" s="32"/>
      <c r="FD18" s="32"/>
      <c r="FE18" s="32"/>
      <c r="FF18" s="32"/>
      <c r="FG18" s="32"/>
      <c r="FH18" s="32"/>
      <c r="FI18" s="32"/>
      <c r="FJ18" s="32"/>
      <c r="FK18" s="32"/>
      <c r="FL18" s="32"/>
      <c r="FM18" s="32"/>
      <c r="FN18" s="32"/>
      <c r="FO18" s="32"/>
      <c r="FP18" s="32"/>
      <c r="FQ18" s="32"/>
      <c r="FR18" s="32"/>
      <c r="FS18" s="32"/>
      <c r="FT18" s="32"/>
      <c r="FU18" s="32"/>
      <c r="FV18" s="32"/>
      <c r="FW18" s="32"/>
      <c r="FX18" s="32"/>
      <c r="FY18" s="32"/>
      <c r="FZ18" s="32"/>
      <c r="GA18" s="32"/>
      <c r="GB18" s="32"/>
      <c r="GC18" s="32"/>
      <c r="GD18" s="32"/>
      <c r="GE18" s="32"/>
      <c r="GF18" s="32"/>
      <c r="GG18" s="32"/>
      <c r="GH18" s="32"/>
      <c r="GI18" s="32"/>
      <c r="GJ18" s="32"/>
      <c r="GK18" s="32"/>
      <c r="GL18" s="32"/>
      <c r="GM18" s="32"/>
      <c r="GN18" s="32"/>
      <c r="GO18" s="32"/>
      <c r="GP18" s="32"/>
      <c r="GQ18" s="32"/>
      <c r="GR18" s="32"/>
      <c r="GS18" s="32"/>
      <c r="GT18" s="32"/>
      <c r="GU18" s="32"/>
      <c r="GV18" s="32"/>
      <c r="GW18" s="32"/>
      <c r="GX18" s="32"/>
      <c r="GY18" s="32"/>
      <c r="GZ18" s="32"/>
      <c r="HA18" s="32"/>
      <c r="HB18" s="32"/>
      <c r="HC18" s="32"/>
      <c r="HD18" s="32"/>
      <c r="HE18" s="32"/>
      <c r="HF18" s="32"/>
      <c r="HG18" s="32"/>
      <c r="HH18" s="32"/>
      <c r="HI18" s="32"/>
      <c r="HJ18" s="32"/>
      <c r="HK18" s="32"/>
      <c r="HL18" s="32"/>
      <c r="HM18" s="32"/>
    </row>
    <row r="19" spans="1:221" s="32" customFormat="1" ht="39.6" x14ac:dyDescent="0.25">
      <c r="B19" s="286" t="s">
        <v>235</v>
      </c>
      <c r="C19" s="58" t="s">
        <v>234</v>
      </c>
      <c r="D19" s="59">
        <v>1</v>
      </c>
      <c r="E19" s="41"/>
      <c r="F19" s="41"/>
      <c r="G19" s="41"/>
      <c r="H19" s="43"/>
      <c r="I19" s="43"/>
      <c r="J19" s="180"/>
      <c r="K19" s="43">
        <v>4310480</v>
      </c>
      <c r="L19" s="233"/>
      <c r="M19" s="36"/>
    </row>
    <row r="20" spans="1:221" s="32" customFormat="1" x14ac:dyDescent="0.25">
      <c r="B20" s="287"/>
      <c r="C20" s="58" t="s">
        <v>52</v>
      </c>
      <c r="D20" s="59">
        <v>1</v>
      </c>
      <c r="E20" s="41"/>
      <c r="F20" s="41"/>
      <c r="G20" s="41"/>
      <c r="H20" s="43">
        <v>28066490</v>
      </c>
      <c r="I20" s="43">
        <f>(H20*6%)+H20</f>
        <v>29750479.399999999</v>
      </c>
      <c r="J20" s="180">
        <v>0</v>
      </c>
      <c r="K20" s="43">
        <f>(I20-J20)*D20</f>
        <v>29750479.399999999</v>
      </c>
      <c r="L20" s="35"/>
      <c r="M20" s="36" t="s">
        <v>171</v>
      </c>
    </row>
    <row r="21" spans="1:221" s="46" customFormat="1" ht="18" customHeight="1" x14ac:dyDescent="0.25">
      <c r="A21" s="32"/>
      <c r="B21" s="283" t="s">
        <v>11</v>
      </c>
      <c r="C21" s="284"/>
      <c r="D21" s="33">
        <f>SUM(D22:D22)</f>
        <v>1</v>
      </c>
      <c r="E21" s="280"/>
      <c r="F21" s="281"/>
      <c r="G21" s="281"/>
      <c r="H21" s="281"/>
      <c r="I21" s="281"/>
      <c r="J21" s="282"/>
      <c r="K21" s="34">
        <f>SUM(K22:K22)</f>
        <v>2885611.5</v>
      </c>
      <c r="L21" s="97"/>
      <c r="M21" s="98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2"/>
      <c r="BG21" s="32"/>
      <c r="BH21" s="32"/>
      <c r="BI21" s="32"/>
      <c r="BJ21" s="32"/>
      <c r="BK21" s="32"/>
      <c r="BL21" s="32"/>
      <c r="BM21" s="32"/>
      <c r="BN21" s="32"/>
      <c r="BO21" s="32"/>
      <c r="BP21" s="32"/>
      <c r="BQ21" s="32"/>
      <c r="BR21" s="32"/>
      <c r="BS21" s="32"/>
      <c r="BT21" s="32"/>
      <c r="BU21" s="32"/>
      <c r="BV21" s="32"/>
      <c r="BW21" s="32"/>
      <c r="BX21" s="32"/>
      <c r="BY21" s="32"/>
      <c r="BZ21" s="32"/>
      <c r="CA21" s="32"/>
      <c r="CB21" s="32"/>
      <c r="CC21" s="32"/>
      <c r="CD21" s="32"/>
      <c r="CE21" s="32"/>
      <c r="CF21" s="32"/>
      <c r="CG21" s="32"/>
      <c r="CH21" s="32"/>
      <c r="CI21" s="32"/>
      <c r="CJ21" s="32"/>
      <c r="CK21" s="32"/>
      <c r="CL21" s="32"/>
      <c r="CM21" s="32"/>
      <c r="CN21" s="32"/>
      <c r="CO21" s="32"/>
      <c r="CP21" s="32"/>
      <c r="CQ21" s="32"/>
      <c r="CR21" s="32"/>
      <c r="CS21" s="32"/>
      <c r="CT21" s="32"/>
      <c r="CU21" s="32"/>
      <c r="CV21" s="32"/>
      <c r="CW21" s="32"/>
      <c r="CX21" s="32"/>
      <c r="CY21" s="32"/>
      <c r="CZ21" s="32"/>
      <c r="DA21" s="32"/>
      <c r="DB21" s="32"/>
      <c r="DC21" s="32"/>
      <c r="DD21" s="32"/>
      <c r="DE21" s="32"/>
      <c r="DF21" s="32"/>
      <c r="DG21" s="32"/>
      <c r="DH21" s="32"/>
      <c r="DI21" s="32"/>
      <c r="DJ21" s="32"/>
      <c r="DK21" s="32"/>
      <c r="DL21" s="32"/>
      <c r="DM21" s="32"/>
      <c r="DN21" s="32"/>
      <c r="DO21" s="32"/>
      <c r="DP21" s="32"/>
      <c r="DQ21" s="32"/>
      <c r="DR21" s="32"/>
      <c r="DS21" s="32"/>
      <c r="DT21" s="32"/>
      <c r="DU21" s="32"/>
      <c r="DV21" s="32"/>
      <c r="DW21" s="32"/>
      <c r="DX21" s="32"/>
      <c r="DY21" s="32"/>
      <c r="DZ21" s="32"/>
      <c r="EA21" s="32"/>
      <c r="EB21" s="32"/>
      <c r="EC21" s="32"/>
      <c r="ED21" s="32"/>
      <c r="EE21" s="32"/>
      <c r="EF21" s="32"/>
      <c r="EG21" s="32"/>
      <c r="EH21" s="32"/>
      <c r="EI21" s="32"/>
      <c r="EJ21" s="32"/>
      <c r="EK21" s="32"/>
      <c r="EL21" s="32"/>
      <c r="EM21" s="32"/>
      <c r="EN21" s="32"/>
      <c r="EO21" s="32"/>
      <c r="EP21" s="32"/>
      <c r="EQ21" s="32"/>
      <c r="ER21" s="32"/>
      <c r="ES21" s="32"/>
      <c r="ET21" s="32"/>
      <c r="EU21" s="32"/>
      <c r="EV21" s="32"/>
      <c r="EW21" s="32"/>
      <c r="EX21" s="32"/>
      <c r="EY21" s="32"/>
      <c r="EZ21" s="32"/>
      <c r="FA21" s="32"/>
      <c r="FB21" s="32"/>
      <c r="FC21" s="32"/>
      <c r="FD21" s="32"/>
      <c r="FE21" s="32"/>
      <c r="FF21" s="32"/>
      <c r="FG21" s="32"/>
      <c r="FH21" s="32"/>
      <c r="FI21" s="32"/>
      <c r="FJ21" s="32"/>
      <c r="FK21" s="32"/>
      <c r="FL21" s="32"/>
      <c r="FM21" s="32"/>
      <c r="FN21" s="32"/>
      <c r="FO21" s="32"/>
      <c r="FP21" s="32"/>
      <c r="FQ21" s="32"/>
      <c r="FR21" s="32"/>
      <c r="FS21" s="32"/>
      <c r="FT21" s="32"/>
      <c r="FU21" s="32"/>
      <c r="FV21" s="32"/>
      <c r="FW21" s="32"/>
      <c r="FX21" s="32"/>
      <c r="FY21" s="32"/>
      <c r="FZ21" s="32"/>
      <c r="GA21" s="32"/>
      <c r="GB21" s="32"/>
      <c r="GC21" s="32"/>
      <c r="GD21" s="32"/>
      <c r="GE21" s="32"/>
      <c r="GF21" s="32"/>
      <c r="GG21" s="32"/>
      <c r="GH21" s="32"/>
      <c r="GI21" s="32"/>
      <c r="GJ21" s="32"/>
      <c r="GK21" s="32"/>
      <c r="GL21" s="32"/>
      <c r="GM21" s="32"/>
      <c r="GN21" s="32"/>
      <c r="GO21" s="32"/>
      <c r="GP21" s="32"/>
      <c r="GQ21" s="32"/>
      <c r="GR21" s="32"/>
      <c r="GS21" s="32"/>
      <c r="GT21" s="32"/>
      <c r="GU21" s="32"/>
      <c r="GV21" s="32"/>
      <c r="GW21" s="32"/>
      <c r="GX21" s="32"/>
      <c r="GY21" s="32"/>
      <c r="GZ21" s="32"/>
      <c r="HA21" s="32"/>
      <c r="HB21" s="32"/>
      <c r="HC21" s="32"/>
      <c r="HD21" s="32"/>
      <c r="HE21" s="32"/>
      <c r="HF21" s="32"/>
      <c r="HG21" s="32"/>
      <c r="HH21" s="32"/>
      <c r="HI21" s="32"/>
      <c r="HJ21" s="32"/>
      <c r="HK21" s="32"/>
      <c r="HL21" s="32"/>
      <c r="HM21" s="32"/>
    </row>
    <row r="22" spans="1:221" s="51" customFormat="1" ht="17.25" customHeight="1" x14ac:dyDescent="0.25">
      <c r="A22" s="32"/>
      <c r="B22" s="61" t="s">
        <v>133</v>
      </c>
      <c r="C22" s="47" t="s">
        <v>10</v>
      </c>
      <c r="D22" s="48">
        <v>1</v>
      </c>
      <c r="E22" s="50">
        <v>2009</v>
      </c>
      <c r="F22" s="49">
        <v>1334</v>
      </c>
      <c r="G22" s="41">
        <v>1334</v>
      </c>
      <c r="H22" s="43">
        <v>2722275</v>
      </c>
      <c r="I22" s="43">
        <f>(H22*6%)+H22</f>
        <v>2885611.5</v>
      </c>
      <c r="J22" s="180">
        <v>0</v>
      </c>
      <c r="K22" s="57">
        <f>(I22-J22)*D22</f>
        <v>2885611.5</v>
      </c>
      <c r="L22" s="35"/>
      <c r="M22" s="36" t="s">
        <v>171</v>
      </c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F22" s="32"/>
      <c r="BG22" s="32"/>
      <c r="BH22" s="32"/>
      <c r="BI22" s="32"/>
      <c r="BJ22" s="32"/>
      <c r="BK22" s="32"/>
      <c r="BL22" s="32"/>
      <c r="BM22" s="32"/>
      <c r="BN22" s="32"/>
      <c r="BO22" s="32"/>
      <c r="BP22" s="32"/>
      <c r="BQ22" s="32"/>
      <c r="BR22" s="32"/>
      <c r="BS22" s="32"/>
      <c r="BT22" s="32"/>
      <c r="BU22" s="32"/>
      <c r="BV22" s="32"/>
      <c r="BW22" s="32"/>
      <c r="BX22" s="32"/>
      <c r="BY22" s="32"/>
      <c r="BZ22" s="32"/>
      <c r="CA22" s="32"/>
      <c r="CB22" s="32"/>
      <c r="CC22" s="32"/>
      <c r="CD22" s="32"/>
      <c r="CE22" s="32"/>
      <c r="CF22" s="32"/>
      <c r="CG22" s="32"/>
      <c r="CH22" s="32"/>
      <c r="CI22" s="32"/>
      <c r="CJ22" s="32"/>
      <c r="CK22" s="32"/>
      <c r="CL22" s="32"/>
      <c r="CM22" s="32"/>
      <c r="CN22" s="32"/>
      <c r="CO22" s="32"/>
      <c r="CP22" s="32"/>
      <c r="CQ22" s="32"/>
      <c r="CR22" s="32"/>
      <c r="CS22" s="32"/>
      <c r="CT22" s="32"/>
      <c r="CU22" s="32"/>
      <c r="CV22" s="32"/>
      <c r="CW22" s="32"/>
      <c r="CX22" s="32"/>
      <c r="CY22" s="32"/>
      <c r="CZ22" s="32"/>
      <c r="DA22" s="32"/>
      <c r="DB22" s="32"/>
      <c r="DC22" s="32"/>
      <c r="DD22" s="32"/>
      <c r="DE22" s="32"/>
      <c r="DF22" s="32"/>
      <c r="DG22" s="32"/>
      <c r="DH22" s="32"/>
      <c r="DI22" s="32"/>
      <c r="DJ22" s="32"/>
      <c r="DK22" s="32"/>
      <c r="DL22" s="32"/>
      <c r="DM22" s="32"/>
      <c r="DN22" s="32"/>
      <c r="DO22" s="32"/>
      <c r="DP22" s="32"/>
      <c r="DQ22" s="32"/>
      <c r="DR22" s="32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32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</row>
    <row r="23" spans="1:221" s="46" customFormat="1" ht="15.75" customHeight="1" x14ac:dyDescent="0.25">
      <c r="A23" s="32"/>
      <c r="B23" s="283" t="s">
        <v>130</v>
      </c>
      <c r="C23" s="284"/>
      <c r="D23" s="33">
        <f>SUM(D24:D24)</f>
        <v>1</v>
      </c>
      <c r="E23" s="280"/>
      <c r="F23" s="281"/>
      <c r="G23" s="281"/>
      <c r="H23" s="281"/>
      <c r="I23" s="281"/>
      <c r="J23" s="282"/>
      <c r="K23" s="34">
        <f>SUM(K24:K24)</f>
        <v>24077050.399999999</v>
      </c>
      <c r="L23" s="97"/>
      <c r="M23" s="98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  <c r="BH23" s="32"/>
      <c r="BI23" s="32"/>
      <c r="BJ23" s="32"/>
      <c r="BK23" s="32"/>
      <c r="BL23" s="32"/>
      <c r="BM23" s="32"/>
      <c r="BN23" s="32"/>
      <c r="BO23" s="32"/>
      <c r="BP23" s="32"/>
      <c r="BQ23" s="32"/>
      <c r="BR23" s="32"/>
      <c r="BS23" s="32"/>
      <c r="BT23" s="32"/>
      <c r="BU23" s="32"/>
      <c r="BV23" s="32"/>
      <c r="BW23" s="32"/>
      <c r="BX23" s="32"/>
      <c r="BY23" s="32"/>
      <c r="BZ23" s="32"/>
      <c r="CA23" s="32"/>
      <c r="CB23" s="32"/>
      <c r="CC23" s="32"/>
      <c r="CD23" s="32"/>
      <c r="CE23" s="32"/>
      <c r="CF23" s="32"/>
      <c r="CG23" s="32"/>
      <c r="CH23" s="32"/>
      <c r="CI23" s="32"/>
      <c r="CJ23" s="32"/>
      <c r="CK23" s="32"/>
      <c r="CL23" s="32"/>
      <c r="CM23" s="32"/>
      <c r="CN23" s="32"/>
      <c r="CO23" s="32"/>
      <c r="CP23" s="32"/>
      <c r="CQ23" s="32"/>
      <c r="CR23" s="32"/>
      <c r="CS23" s="32"/>
      <c r="CT23" s="32"/>
      <c r="CU23" s="32"/>
      <c r="CV23" s="32"/>
      <c r="CW23" s="32"/>
      <c r="CX23" s="32"/>
      <c r="CY23" s="32"/>
      <c r="CZ23" s="32"/>
      <c r="DA23" s="32"/>
      <c r="DB23" s="32"/>
      <c r="DC23" s="32"/>
      <c r="DD23" s="32"/>
      <c r="DE23" s="32"/>
      <c r="DF23" s="32"/>
      <c r="DG23" s="32"/>
      <c r="DH23" s="32"/>
      <c r="DI23" s="32"/>
      <c r="DJ23" s="32"/>
      <c r="DK23" s="32"/>
      <c r="DL23" s="32"/>
      <c r="DM23" s="32"/>
      <c r="DN23" s="32"/>
      <c r="DO23" s="32"/>
      <c r="DP23" s="32"/>
      <c r="DQ23" s="32"/>
      <c r="DR23" s="32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32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</row>
    <row r="24" spans="1:221" s="32" customFormat="1" ht="15" customHeight="1" x14ac:dyDescent="0.25">
      <c r="B24" s="47" t="s">
        <v>130</v>
      </c>
      <c r="C24" s="53" t="s">
        <v>8</v>
      </c>
      <c r="D24" s="41">
        <v>1</v>
      </c>
      <c r="E24" s="62">
        <v>2009</v>
      </c>
      <c r="F24" s="62">
        <v>490141</v>
      </c>
      <c r="G24" s="62">
        <v>1294</v>
      </c>
      <c r="H24" s="43">
        <v>28066490</v>
      </c>
      <c r="I24" s="43">
        <f>(H24*6%)+H24</f>
        <v>29750479.399999999</v>
      </c>
      <c r="J24" s="180">
        <v>5673429</v>
      </c>
      <c r="K24" s="45">
        <f>(I24-J24)*D24</f>
        <v>24077050.399999999</v>
      </c>
      <c r="L24" s="35"/>
      <c r="M24" s="36" t="s">
        <v>171</v>
      </c>
    </row>
    <row r="25" spans="1:221" s="46" customFormat="1" x14ac:dyDescent="0.25">
      <c r="A25" s="32"/>
      <c r="B25" s="283" t="s">
        <v>108</v>
      </c>
      <c r="C25" s="284"/>
      <c r="D25" s="33">
        <f>SUM(D26:D26)</f>
        <v>1</v>
      </c>
      <c r="E25" s="280"/>
      <c r="F25" s="281"/>
      <c r="G25" s="281"/>
      <c r="H25" s="281"/>
      <c r="I25" s="281"/>
      <c r="J25" s="282"/>
      <c r="K25" s="34">
        <f>SUM(K26:K26)</f>
        <v>2885611.5</v>
      </c>
      <c r="L25" s="97"/>
      <c r="M25" s="98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32"/>
      <c r="BE25" s="32"/>
      <c r="BF25" s="32"/>
      <c r="BG25" s="32"/>
      <c r="BH25" s="32"/>
      <c r="BI25" s="32"/>
      <c r="BJ25" s="32"/>
      <c r="BK25" s="32"/>
      <c r="BL25" s="32"/>
      <c r="BM25" s="32"/>
      <c r="BN25" s="32"/>
      <c r="BO25" s="32"/>
      <c r="BP25" s="32"/>
      <c r="BQ25" s="32"/>
      <c r="BR25" s="32"/>
      <c r="BS25" s="32"/>
      <c r="BT25" s="32"/>
      <c r="BU25" s="32"/>
      <c r="BV25" s="32"/>
      <c r="BW25" s="32"/>
      <c r="BX25" s="32"/>
      <c r="BY25" s="32"/>
      <c r="BZ25" s="32"/>
      <c r="CA25" s="32"/>
      <c r="CB25" s="32"/>
      <c r="CC25" s="32"/>
      <c r="CD25" s="32"/>
      <c r="CE25" s="32"/>
      <c r="CF25" s="32"/>
      <c r="CG25" s="32"/>
      <c r="CH25" s="32"/>
      <c r="CI25" s="32"/>
      <c r="CJ25" s="32"/>
      <c r="CK25" s="32"/>
      <c r="CL25" s="32"/>
      <c r="CM25" s="32"/>
      <c r="CN25" s="32"/>
      <c r="CO25" s="32"/>
      <c r="CP25" s="32"/>
      <c r="CQ25" s="32"/>
      <c r="CR25" s="32"/>
      <c r="CS25" s="32"/>
      <c r="CT25" s="32"/>
      <c r="CU25" s="32"/>
      <c r="CV25" s="32"/>
      <c r="CW25" s="32"/>
      <c r="CX25" s="32"/>
      <c r="CY25" s="32"/>
      <c r="CZ25" s="32"/>
      <c r="DA25" s="32"/>
      <c r="DB25" s="32"/>
      <c r="DC25" s="32"/>
      <c r="DD25" s="32"/>
      <c r="DE25" s="32"/>
      <c r="DF25" s="32"/>
      <c r="DG25" s="32"/>
      <c r="DH25" s="32"/>
      <c r="DI25" s="32"/>
      <c r="DJ25" s="32"/>
      <c r="DK25" s="32"/>
      <c r="DL25" s="32"/>
      <c r="DM25" s="32"/>
      <c r="DN25" s="32"/>
      <c r="DO25" s="32"/>
      <c r="DP25" s="32"/>
      <c r="DQ25" s="32"/>
      <c r="DR25" s="32"/>
      <c r="DS25" s="32"/>
      <c r="DT25" s="32"/>
      <c r="DU25" s="32"/>
      <c r="DV25" s="32"/>
      <c r="DW25" s="32"/>
      <c r="DX25" s="32"/>
      <c r="DY25" s="32"/>
      <c r="DZ25" s="32"/>
      <c r="EA25" s="32"/>
      <c r="EB25" s="32"/>
      <c r="EC25" s="32"/>
      <c r="ED25" s="32"/>
      <c r="EE25" s="32"/>
      <c r="EF25" s="32"/>
      <c r="EG25" s="32"/>
      <c r="EH25" s="32"/>
      <c r="EI25" s="32"/>
      <c r="EJ25" s="32"/>
      <c r="EK25" s="32"/>
      <c r="EL25" s="32"/>
      <c r="EM25" s="32"/>
      <c r="EN25" s="32"/>
      <c r="EO25" s="32"/>
      <c r="EP25" s="32"/>
      <c r="EQ25" s="32"/>
      <c r="ER25" s="32"/>
      <c r="ES25" s="32"/>
      <c r="ET25" s="32"/>
      <c r="EU25" s="32"/>
      <c r="EV25" s="32"/>
      <c r="EW25" s="32"/>
      <c r="EX25" s="32"/>
      <c r="EY25" s="32"/>
      <c r="EZ25" s="32"/>
      <c r="FA25" s="32"/>
      <c r="FB25" s="32"/>
      <c r="FC25" s="32"/>
      <c r="FD25" s="32"/>
      <c r="FE25" s="32"/>
      <c r="FF25" s="32"/>
      <c r="FG25" s="32"/>
      <c r="FH25" s="32"/>
      <c r="FI25" s="32"/>
      <c r="FJ25" s="32"/>
      <c r="FK25" s="32"/>
      <c r="FL25" s="32"/>
      <c r="FM25" s="32"/>
      <c r="FN25" s="32"/>
      <c r="FO25" s="32"/>
      <c r="FP25" s="32"/>
      <c r="FQ25" s="32"/>
      <c r="FR25" s="32"/>
      <c r="FS25" s="32"/>
      <c r="FT25" s="32"/>
      <c r="FU25" s="32"/>
      <c r="FV25" s="32"/>
      <c r="FW25" s="32"/>
      <c r="FX25" s="32"/>
      <c r="FY25" s="32"/>
      <c r="FZ25" s="32"/>
      <c r="GA25" s="32"/>
      <c r="GB25" s="32"/>
      <c r="GC25" s="32"/>
      <c r="GD25" s="32"/>
      <c r="GE25" s="32"/>
      <c r="GF25" s="32"/>
      <c r="GG25" s="32"/>
      <c r="GH25" s="32"/>
      <c r="GI25" s="32"/>
      <c r="GJ25" s="32"/>
      <c r="GK25" s="32"/>
      <c r="GL25" s="32"/>
      <c r="GM25" s="32"/>
      <c r="GN25" s="32"/>
      <c r="GO25" s="32"/>
      <c r="GP25" s="32"/>
      <c r="GQ25" s="32"/>
      <c r="GR25" s="32"/>
      <c r="GS25" s="32"/>
      <c r="GT25" s="32"/>
      <c r="GU25" s="32"/>
      <c r="GV25" s="32"/>
      <c r="GW25" s="32"/>
      <c r="GX25" s="32"/>
      <c r="GY25" s="32"/>
      <c r="GZ25" s="32"/>
      <c r="HA25" s="32"/>
      <c r="HB25" s="32"/>
      <c r="HC25" s="32"/>
      <c r="HD25" s="32"/>
      <c r="HE25" s="32"/>
      <c r="HF25" s="32"/>
      <c r="HG25" s="32"/>
      <c r="HH25" s="32"/>
      <c r="HI25" s="32"/>
      <c r="HJ25" s="32"/>
      <c r="HK25" s="32"/>
      <c r="HL25" s="32"/>
      <c r="HM25" s="32"/>
    </row>
    <row r="26" spans="1:221" s="32" customFormat="1" ht="15.75" customHeight="1" x14ac:dyDescent="0.25">
      <c r="B26" s="47" t="s">
        <v>221</v>
      </c>
      <c r="C26" s="47" t="s">
        <v>10</v>
      </c>
      <c r="D26" s="48">
        <v>1</v>
      </c>
      <c r="E26" s="42">
        <v>2012</v>
      </c>
      <c r="F26" s="41">
        <v>1385</v>
      </c>
      <c r="G26" s="41">
        <v>1385</v>
      </c>
      <c r="H26" s="43">
        <v>2722275</v>
      </c>
      <c r="I26" s="43">
        <f>(H26*6%)+H26</f>
        <v>2885611.5</v>
      </c>
      <c r="J26" s="180">
        <v>0</v>
      </c>
      <c r="K26" s="45">
        <f>(I26-J26)*D26</f>
        <v>2885611.5</v>
      </c>
      <c r="L26" s="35"/>
      <c r="M26" s="36" t="s">
        <v>171</v>
      </c>
    </row>
    <row r="27" spans="1:221" s="46" customFormat="1" ht="18" customHeight="1" x14ac:dyDescent="0.25">
      <c r="A27" s="32"/>
      <c r="B27" s="283" t="s">
        <v>12</v>
      </c>
      <c r="C27" s="284"/>
      <c r="D27" s="33">
        <f>SUM(D28:D29)</f>
        <v>2</v>
      </c>
      <c r="E27" s="280"/>
      <c r="F27" s="281"/>
      <c r="G27" s="281"/>
      <c r="H27" s="281"/>
      <c r="I27" s="281"/>
      <c r="J27" s="282"/>
      <c r="K27" s="34">
        <f>SUM(K28:K29)</f>
        <v>10517611.5</v>
      </c>
      <c r="L27" s="97"/>
      <c r="M27" s="98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32"/>
      <c r="BS27" s="32"/>
      <c r="BT27" s="32"/>
      <c r="BU27" s="32"/>
      <c r="BV27" s="32"/>
      <c r="BW27" s="32"/>
      <c r="BX27" s="32"/>
      <c r="BY27" s="32"/>
      <c r="BZ27" s="32"/>
      <c r="CA27" s="32"/>
      <c r="CB27" s="32"/>
      <c r="CC27" s="32"/>
      <c r="CD27" s="32"/>
      <c r="CE27" s="32"/>
      <c r="CF27" s="32"/>
      <c r="CG27" s="32"/>
      <c r="CH27" s="32"/>
      <c r="CI27" s="32"/>
      <c r="CJ27" s="32"/>
      <c r="CK27" s="32"/>
      <c r="CL27" s="32"/>
      <c r="CM27" s="32"/>
      <c r="CN27" s="32"/>
      <c r="CO27" s="32"/>
      <c r="CP27" s="32"/>
      <c r="CQ27" s="32"/>
      <c r="CR27" s="32"/>
      <c r="CS27" s="32"/>
      <c r="CT27" s="32"/>
      <c r="CU27" s="32"/>
      <c r="CV27" s="32"/>
      <c r="CW27" s="32"/>
      <c r="CX27" s="32"/>
      <c r="CY27" s="32"/>
      <c r="CZ27" s="32"/>
      <c r="DA27" s="32"/>
      <c r="DB27" s="32"/>
      <c r="DC27" s="32"/>
      <c r="DD27" s="32"/>
      <c r="DE27" s="32"/>
      <c r="DF27" s="32"/>
      <c r="DG27" s="32"/>
      <c r="DH27" s="32"/>
      <c r="DI27" s="32"/>
      <c r="DJ27" s="32"/>
      <c r="DK27" s="32"/>
      <c r="DL27" s="32"/>
      <c r="DM27" s="32"/>
      <c r="DN27" s="32"/>
      <c r="DO27" s="32"/>
      <c r="DP27" s="32"/>
      <c r="DQ27" s="32"/>
      <c r="DR27" s="32"/>
      <c r="DS27" s="32"/>
      <c r="DT27" s="32"/>
      <c r="DU27" s="32"/>
      <c r="DV27" s="32"/>
      <c r="DW27" s="32"/>
      <c r="DX27" s="32"/>
      <c r="DY27" s="32"/>
      <c r="DZ27" s="32"/>
      <c r="EA27" s="32"/>
      <c r="EB27" s="32"/>
      <c r="EC27" s="32"/>
      <c r="ED27" s="32"/>
      <c r="EE27" s="32"/>
      <c r="EF27" s="32"/>
      <c r="EG27" s="32"/>
      <c r="EH27" s="32"/>
      <c r="EI27" s="32"/>
      <c r="EJ27" s="32"/>
      <c r="EK27" s="32"/>
      <c r="EL27" s="32"/>
      <c r="EM27" s="32"/>
      <c r="EN27" s="32"/>
      <c r="EO27" s="32"/>
      <c r="EP27" s="32"/>
      <c r="EQ27" s="32"/>
      <c r="ER27" s="32"/>
      <c r="ES27" s="32"/>
      <c r="ET27" s="32"/>
      <c r="EU27" s="32"/>
      <c r="EV27" s="32"/>
      <c r="EW27" s="32"/>
      <c r="EX27" s="32"/>
      <c r="EY27" s="32"/>
      <c r="EZ27" s="32"/>
      <c r="FA27" s="32"/>
      <c r="FB27" s="32"/>
      <c r="FC27" s="32"/>
      <c r="FD27" s="32"/>
      <c r="FE27" s="32"/>
      <c r="FF27" s="32"/>
      <c r="FG27" s="32"/>
      <c r="FH27" s="32"/>
      <c r="FI27" s="32"/>
      <c r="FJ27" s="32"/>
      <c r="FK27" s="32"/>
      <c r="FL27" s="32"/>
      <c r="FM27" s="32"/>
      <c r="FN27" s="32"/>
      <c r="FO27" s="32"/>
      <c r="FP27" s="32"/>
      <c r="FQ27" s="32"/>
      <c r="FR27" s="32"/>
      <c r="FS27" s="32"/>
      <c r="FT27" s="32"/>
      <c r="FU27" s="32"/>
      <c r="FV27" s="32"/>
      <c r="FW27" s="32"/>
      <c r="FX27" s="32"/>
      <c r="FY27" s="32"/>
      <c r="FZ27" s="32"/>
      <c r="GA27" s="32"/>
      <c r="GB27" s="32"/>
      <c r="GC27" s="32"/>
      <c r="GD27" s="32"/>
      <c r="GE27" s="32"/>
      <c r="GF27" s="32"/>
      <c r="GG27" s="32"/>
      <c r="GH27" s="32"/>
      <c r="GI27" s="32"/>
      <c r="GJ27" s="32"/>
      <c r="GK27" s="32"/>
      <c r="GL27" s="32"/>
      <c r="GM27" s="32"/>
      <c r="GN27" s="32"/>
      <c r="GO27" s="32"/>
      <c r="GP27" s="32"/>
      <c r="GQ27" s="32"/>
      <c r="GR27" s="32"/>
      <c r="GS27" s="32"/>
      <c r="GT27" s="32"/>
      <c r="GU27" s="32"/>
      <c r="GV27" s="32"/>
      <c r="GW27" s="32"/>
      <c r="GX27" s="32"/>
      <c r="GY27" s="32"/>
      <c r="GZ27" s="32"/>
      <c r="HA27" s="32"/>
      <c r="HB27" s="32"/>
      <c r="HC27" s="32"/>
      <c r="HD27" s="32"/>
      <c r="HE27" s="32"/>
      <c r="HF27" s="32"/>
      <c r="HG27" s="32"/>
      <c r="HH27" s="32"/>
      <c r="HI27" s="32"/>
      <c r="HJ27" s="32"/>
      <c r="HK27" s="32"/>
      <c r="HL27" s="32"/>
      <c r="HM27" s="32"/>
    </row>
    <row r="28" spans="1:221" s="32" customFormat="1" x14ac:dyDescent="0.25">
      <c r="B28" s="285" t="s">
        <v>131</v>
      </c>
      <c r="C28" s="47" t="s">
        <v>10</v>
      </c>
      <c r="D28" s="59">
        <v>1</v>
      </c>
      <c r="E28" s="41">
        <v>2007</v>
      </c>
      <c r="F28" s="41">
        <v>1166</v>
      </c>
      <c r="G28" s="41">
        <v>1166</v>
      </c>
      <c r="H28" s="43">
        <v>2722275</v>
      </c>
      <c r="I28" s="43">
        <f>(H28*6%)+H28</f>
        <v>2885611.5</v>
      </c>
      <c r="J28" s="180">
        <v>0</v>
      </c>
      <c r="K28" s="43">
        <f>(I28-J28)*D28</f>
        <v>2885611.5</v>
      </c>
      <c r="L28" s="35"/>
      <c r="M28" s="36" t="s">
        <v>171</v>
      </c>
    </row>
    <row r="29" spans="1:221" s="32" customFormat="1" x14ac:dyDescent="0.25">
      <c r="B29" s="307"/>
      <c r="C29" s="58" t="s">
        <v>56</v>
      </c>
      <c r="D29" s="59">
        <v>1</v>
      </c>
      <c r="E29" s="41"/>
      <c r="F29" s="41"/>
      <c r="G29" s="41"/>
      <c r="H29" s="43">
        <v>7200000</v>
      </c>
      <c r="I29" s="43">
        <f>(H29*6%)+H29</f>
        <v>7632000</v>
      </c>
      <c r="J29" s="180">
        <v>0</v>
      </c>
      <c r="K29" s="43">
        <f>(I29-J29)*D29</f>
        <v>7632000</v>
      </c>
      <c r="L29" s="35"/>
      <c r="M29" s="36" t="s">
        <v>171</v>
      </c>
    </row>
    <row r="30" spans="1:221" s="46" customFormat="1" ht="18" customHeight="1" x14ac:dyDescent="0.25">
      <c r="A30" s="32"/>
      <c r="B30" s="283" t="s">
        <v>19</v>
      </c>
      <c r="C30" s="308"/>
      <c r="D30" s="33">
        <f>SUM(D31:D31)</f>
        <v>1</v>
      </c>
      <c r="E30" s="280"/>
      <c r="F30" s="281"/>
      <c r="G30" s="281"/>
      <c r="H30" s="281"/>
      <c r="I30" s="281"/>
      <c r="J30" s="282"/>
      <c r="K30" s="34">
        <f>SUM(K31:K31)</f>
        <v>2885611.5</v>
      </c>
      <c r="L30" s="97"/>
      <c r="M30" s="98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32"/>
      <c r="BB30" s="32"/>
      <c r="BC30" s="32"/>
      <c r="BD30" s="32"/>
      <c r="BE30" s="32"/>
      <c r="BF30" s="32"/>
      <c r="BG30" s="32"/>
      <c r="BH30" s="32"/>
      <c r="BI30" s="32"/>
      <c r="BJ30" s="32"/>
      <c r="BK30" s="32"/>
      <c r="BL30" s="32"/>
      <c r="BM30" s="32"/>
      <c r="BN30" s="32"/>
      <c r="BO30" s="32"/>
      <c r="BP30" s="32"/>
      <c r="BQ30" s="32"/>
      <c r="BR30" s="32"/>
      <c r="BS30" s="32"/>
      <c r="BT30" s="32"/>
      <c r="BU30" s="32"/>
      <c r="BV30" s="32"/>
      <c r="BW30" s="32"/>
      <c r="BX30" s="32"/>
      <c r="BY30" s="32"/>
      <c r="BZ30" s="32"/>
      <c r="CA30" s="32"/>
      <c r="CB30" s="32"/>
      <c r="CC30" s="32"/>
      <c r="CD30" s="32"/>
      <c r="CE30" s="32"/>
      <c r="CF30" s="32"/>
      <c r="CG30" s="32"/>
      <c r="CH30" s="32"/>
      <c r="CI30" s="32"/>
      <c r="CJ30" s="32"/>
      <c r="CK30" s="32"/>
      <c r="CL30" s="32"/>
      <c r="CM30" s="32"/>
      <c r="CN30" s="32"/>
      <c r="CO30" s="32"/>
      <c r="CP30" s="32"/>
      <c r="CQ30" s="32"/>
      <c r="CR30" s="32"/>
      <c r="CS30" s="32"/>
      <c r="CT30" s="32"/>
      <c r="CU30" s="32"/>
      <c r="CV30" s="32"/>
      <c r="CW30" s="32"/>
      <c r="CX30" s="32"/>
      <c r="CY30" s="32"/>
      <c r="CZ30" s="32"/>
      <c r="DA30" s="32"/>
      <c r="DB30" s="32"/>
      <c r="DC30" s="32"/>
      <c r="DD30" s="32"/>
      <c r="DE30" s="32"/>
      <c r="DF30" s="32"/>
      <c r="DG30" s="32"/>
      <c r="DH30" s="32"/>
      <c r="DI30" s="32"/>
      <c r="DJ30" s="32"/>
      <c r="DK30" s="32"/>
      <c r="DL30" s="32"/>
      <c r="DM30" s="32"/>
      <c r="DN30" s="32"/>
      <c r="DO30" s="32"/>
      <c r="DP30" s="32"/>
      <c r="DQ30" s="32"/>
      <c r="DR30" s="32"/>
      <c r="DS30" s="32"/>
      <c r="DT30" s="32"/>
      <c r="DU30" s="32"/>
      <c r="DV30" s="32"/>
      <c r="DW30" s="32"/>
      <c r="DX30" s="32"/>
      <c r="DY30" s="32"/>
      <c r="DZ30" s="32"/>
      <c r="EA30" s="32"/>
      <c r="EB30" s="32"/>
      <c r="EC30" s="32"/>
      <c r="ED30" s="32"/>
      <c r="EE30" s="32"/>
      <c r="EF30" s="32"/>
      <c r="EG30" s="32"/>
      <c r="EH30" s="32"/>
      <c r="EI30" s="32"/>
      <c r="EJ30" s="32"/>
      <c r="EK30" s="32"/>
      <c r="EL30" s="32"/>
      <c r="EM30" s="32"/>
      <c r="EN30" s="32"/>
      <c r="EO30" s="32"/>
      <c r="EP30" s="32"/>
      <c r="EQ30" s="32"/>
      <c r="ER30" s="32"/>
      <c r="ES30" s="32"/>
      <c r="ET30" s="32"/>
      <c r="EU30" s="32"/>
      <c r="EV30" s="32"/>
      <c r="EW30" s="32"/>
      <c r="EX30" s="32"/>
      <c r="EY30" s="32"/>
      <c r="EZ30" s="32"/>
      <c r="FA30" s="32"/>
      <c r="FB30" s="32"/>
      <c r="FC30" s="32"/>
      <c r="FD30" s="32"/>
      <c r="FE30" s="32"/>
      <c r="FF30" s="32"/>
      <c r="FG30" s="32"/>
      <c r="FH30" s="32"/>
      <c r="FI30" s="32"/>
      <c r="FJ30" s="32"/>
      <c r="FK30" s="32"/>
      <c r="FL30" s="32"/>
      <c r="FM30" s="32"/>
      <c r="FN30" s="32"/>
      <c r="FO30" s="32"/>
      <c r="FP30" s="32"/>
      <c r="FQ30" s="32"/>
      <c r="FR30" s="32"/>
      <c r="FS30" s="32"/>
      <c r="FT30" s="32"/>
      <c r="FU30" s="32"/>
      <c r="FV30" s="32"/>
      <c r="FW30" s="32"/>
      <c r="FX30" s="32"/>
      <c r="FY30" s="32"/>
      <c r="FZ30" s="32"/>
      <c r="GA30" s="32"/>
      <c r="GB30" s="32"/>
      <c r="GC30" s="32"/>
      <c r="GD30" s="32"/>
      <c r="GE30" s="32"/>
      <c r="GF30" s="32"/>
      <c r="GG30" s="32"/>
      <c r="GH30" s="32"/>
      <c r="GI30" s="32"/>
      <c r="GJ30" s="32"/>
      <c r="GK30" s="32"/>
      <c r="GL30" s="32"/>
      <c r="GM30" s="32"/>
      <c r="GN30" s="32"/>
      <c r="GO30" s="32"/>
      <c r="GP30" s="32"/>
      <c r="GQ30" s="32"/>
      <c r="GR30" s="32"/>
      <c r="GS30" s="32"/>
      <c r="GT30" s="32"/>
      <c r="GU30" s="32"/>
      <c r="GV30" s="32"/>
      <c r="GW30" s="32"/>
      <c r="GX30" s="32"/>
      <c r="GY30" s="32"/>
      <c r="GZ30" s="32"/>
      <c r="HA30" s="32"/>
      <c r="HB30" s="32"/>
      <c r="HC30" s="32"/>
      <c r="HD30" s="32"/>
      <c r="HE30" s="32"/>
      <c r="HF30" s="32"/>
      <c r="HG30" s="32"/>
      <c r="HH30" s="32"/>
      <c r="HI30" s="32"/>
      <c r="HJ30" s="32"/>
      <c r="HK30" s="32"/>
      <c r="HL30" s="32"/>
      <c r="HM30" s="32"/>
    </row>
    <row r="31" spans="1:221" s="32" customFormat="1" ht="15.75" customHeight="1" x14ac:dyDescent="0.25">
      <c r="B31" s="63" t="s">
        <v>54</v>
      </c>
      <c r="C31" s="47" t="s">
        <v>10</v>
      </c>
      <c r="D31" s="59">
        <v>1</v>
      </c>
      <c r="E31" s="60">
        <v>2008</v>
      </c>
      <c r="F31" s="41">
        <v>1200</v>
      </c>
      <c r="G31" s="41" t="s">
        <v>55</v>
      </c>
      <c r="H31" s="43">
        <v>2722275</v>
      </c>
      <c r="I31" s="43">
        <f>(H31*6%)+H31</f>
        <v>2885611.5</v>
      </c>
      <c r="J31" s="180">
        <v>0</v>
      </c>
      <c r="K31" s="45">
        <f>(I31-J31)*D31</f>
        <v>2885611.5</v>
      </c>
      <c r="L31" s="97"/>
      <c r="M31" s="36" t="s">
        <v>171</v>
      </c>
    </row>
    <row r="32" spans="1:221" s="46" customFormat="1" ht="18.75" customHeight="1" x14ac:dyDescent="0.25">
      <c r="A32" s="32"/>
      <c r="B32" s="283" t="s">
        <v>13</v>
      </c>
      <c r="C32" s="284"/>
      <c r="D32" s="33">
        <f>SUM(D33:D36)</f>
        <v>4</v>
      </c>
      <c r="E32" s="280"/>
      <c r="F32" s="281"/>
      <c r="G32" s="281"/>
      <c r="H32" s="281"/>
      <c r="I32" s="281"/>
      <c r="J32" s="282"/>
      <c r="K32" s="34">
        <f>SUM(K33:K36)</f>
        <v>11542446</v>
      </c>
      <c r="L32" s="97"/>
      <c r="M32" s="98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32"/>
      <c r="BB32" s="32"/>
      <c r="BC32" s="32"/>
      <c r="BD32" s="32"/>
      <c r="BE32" s="32"/>
      <c r="BF32" s="32"/>
      <c r="BG32" s="32"/>
      <c r="BH32" s="32"/>
      <c r="BI32" s="32"/>
      <c r="BJ32" s="32"/>
      <c r="BK32" s="32"/>
      <c r="BL32" s="32"/>
      <c r="BM32" s="32"/>
      <c r="BN32" s="32"/>
      <c r="BO32" s="32"/>
      <c r="BP32" s="32"/>
      <c r="BQ32" s="32"/>
      <c r="BR32" s="32"/>
      <c r="BS32" s="32"/>
      <c r="BT32" s="32"/>
      <c r="BU32" s="32"/>
      <c r="BV32" s="32"/>
      <c r="BW32" s="32"/>
      <c r="BX32" s="32"/>
      <c r="BY32" s="32"/>
      <c r="BZ32" s="32"/>
      <c r="CA32" s="32"/>
      <c r="CB32" s="32"/>
      <c r="CC32" s="32"/>
      <c r="CD32" s="32"/>
      <c r="CE32" s="32"/>
      <c r="CF32" s="32"/>
      <c r="CG32" s="32"/>
      <c r="CH32" s="32"/>
      <c r="CI32" s="32"/>
      <c r="CJ32" s="32"/>
      <c r="CK32" s="32"/>
      <c r="CL32" s="32"/>
      <c r="CM32" s="32"/>
      <c r="CN32" s="32"/>
      <c r="CO32" s="32"/>
      <c r="CP32" s="32"/>
      <c r="CQ32" s="32"/>
      <c r="CR32" s="32"/>
      <c r="CS32" s="32"/>
      <c r="CT32" s="32"/>
      <c r="CU32" s="32"/>
      <c r="CV32" s="32"/>
      <c r="CW32" s="32"/>
      <c r="CX32" s="32"/>
      <c r="CY32" s="32"/>
      <c r="CZ32" s="32"/>
      <c r="DA32" s="32"/>
      <c r="DB32" s="32"/>
      <c r="DC32" s="32"/>
      <c r="DD32" s="32"/>
      <c r="DE32" s="32"/>
      <c r="DF32" s="32"/>
      <c r="DG32" s="32"/>
      <c r="DH32" s="32"/>
      <c r="DI32" s="32"/>
      <c r="DJ32" s="32"/>
      <c r="DK32" s="32"/>
      <c r="DL32" s="32"/>
      <c r="DM32" s="32"/>
      <c r="DN32" s="32"/>
      <c r="DO32" s="32"/>
      <c r="DP32" s="32"/>
      <c r="DQ32" s="32"/>
      <c r="DR32" s="32"/>
      <c r="DS32" s="32"/>
      <c r="DT32" s="32"/>
      <c r="DU32" s="32"/>
      <c r="DV32" s="32"/>
      <c r="DW32" s="32"/>
      <c r="DX32" s="32"/>
      <c r="DY32" s="32"/>
      <c r="DZ32" s="32"/>
      <c r="EA32" s="32"/>
      <c r="EB32" s="32"/>
      <c r="EC32" s="32"/>
      <c r="ED32" s="32"/>
      <c r="EE32" s="32"/>
      <c r="EF32" s="32"/>
      <c r="EG32" s="32"/>
      <c r="EH32" s="32"/>
      <c r="EI32" s="32"/>
      <c r="EJ32" s="32"/>
      <c r="EK32" s="32"/>
      <c r="EL32" s="32"/>
      <c r="EM32" s="32"/>
      <c r="EN32" s="32"/>
      <c r="EO32" s="32"/>
      <c r="EP32" s="32"/>
      <c r="EQ32" s="32"/>
      <c r="ER32" s="32"/>
      <c r="ES32" s="32"/>
      <c r="ET32" s="32"/>
      <c r="EU32" s="32"/>
      <c r="EV32" s="32"/>
      <c r="EW32" s="32"/>
      <c r="EX32" s="32"/>
      <c r="EY32" s="32"/>
      <c r="EZ32" s="32"/>
      <c r="FA32" s="32"/>
      <c r="FB32" s="32"/>
      <c r="FC32" s="32"/>
      <c r="FD32" s="32"/>
      <c r="FE32" s="32"/>
      <c r="FF32" s="32"/>
      <c r="FG32" s="32"/>
      <c r="FH32" s="32"/>
      <c r="FI32" s="32"/>
      <c r="FJ32" s="32"/>
      <c r="FK32" s="32"/>
      <c r="FL32" s="32"/>
      <c r="FM32" s="32"/>
      <c r="FN32" s="32"/>
      <c r="FO32" s="32"/>
      <c r="FP32" s="32"/>
      <c r="FQ32" s="32"/>
      <c r="FR32" s="32"/>
      <c r="FS32" s="32"/>
      <c r="FT32" s="32"/>
      <c r="FU32" s="32"/>
      <c r="FV32" s="32"/>
      <c r="FW32" s="32"/>
      <c r="FX32" s="32"/>
      <c r="FY32" s="32"/>
      <c r="FZ32" s="32"/>
      <c r="GA32" s="32"/>
      <c r="GB32" s="32"/>
      <c r="GC32" s="32"/>
      <c r="GD32" s="32"/>
      <c r="GE32" s="32"/>
      <c r="GF32" s="32"/>
      <c r="GG32" s="32"/>
      <c r="GH32" s="32"/>
      <c r="GI32" s="32"/>
      <c r="GJ32" s="32"/>
      <c r="GK32" s="32"/>
      <c r="GL32" s="32"/>
      <c r="GM32" s="32"/>
      <c r="GN32" s="32"/>
      <c r="GO32" s="32"/>
      <c r="GP32" s="32"/>
      <c r="GQ32" s="32"/>
      <c r="GR32" s="32"/>
      <c r="GS32" s="32"/>
      <c r="GT32" s="32"/>
      <c r="GU32" s="32"/>
      <c r="GV32" s="32"/>
      <c r="GW32" s="32"/>
      <c r="GX32" s="32"/>
      <c r="GY32" s="32"/>
      <c r="GZ32" s="32"/>
      <c r="HA32" s="32"/>
      <c r="HB32" s="32"/>
      <c r="HC32" s="32"/>
      <c r="HD32" s="32"/>
      <c r="HE32" s="32"/>
      <c r="HF32" s="32"/>
      <c r="HG32" s="32"/>
      <c r="HH32" s="32"/>
      <c r="HI32" s="32"/>
      <c r="HJ32" s="32"/>
      <c r="HK32" s="32"/>
      <c r="HL32" s="32"/>
      <c r="HM32" s="32"/>
    </row>
    <row r="33" spans="1:221" s="32" customFormat="1" x14ac:dyDescent="0.25">
      <c r="B33" s="285" t="s">
        <v>132</v>
      </c>
      <c r="C33" s="47" t="s">
        <v>10</v>
      </c>
      <c r="D33" s="59">
        <v>1</v>
      </c>
      <c r="E33" s="60">
        <v>2001</v>
      </c>
      <c r="F33" s="41">
        <v>948</v>
      </c>
      <c r="G33" s="41" t="s">
        <v>126</v>
      </c>
      <c r="H33" s="43">
        <v>2722275</v>
      </c>
      <c r="I33" s="43">
        <f>(H33*6%)+H33</f>
        <v>2885611.5</v>
      </c>
      <c r="J33" s="180">
        <v>0</v>
      </c>
      <c r="K33" s="45">
        <f>(I33-J33)*D33</f>
        <v>2885611.5</v>
      </c>
      <c r="L33" s="35"/>
      <c r="M33" s="36" t="s">
        <v>171</v>
      </c>
    </row>
    <row r="34" spans="1:221" s="32" customFormat="1" x14ac:dyDescent="0.25">
      <c r="B34" s="286"/>
      <c r="C34" s="47" t="s">
        <v>10</v>
      </c>
      <c r="D34" s="59">
        <v>1</v>
      </c>
      <c r="E34" s="60">
        <v>2006</v>
      </c>
      <c r="F34" s="41">
        <v>1097</v>
      </c>
      <c r="G34" s="41" t="s">
        <v>127</v>
      </c>
      <c r="H34" s="43">
        <v>2722275</v>
      </c>
      <c r="I34" s="43">
        <f>(H34*6%)+H34</f>
        <v>2885611.5</v>
      </c>
      <c r="J34" s="180">
        <v>0</v>
      </c>
      <c r="K34" s="45">
        <f>(I34-J34)*D34</f>
        <v>2885611.5</v>
      </c>
      <c r="L34" s="35"/>
      <c r="M34" s="36" t="s">
        <v>171</v>
      </c>
    </row>
    <row r="35" spans="1:221" s="32" customFormat="1" x14ac:dyDescent="0.25">
      <c r="B35" s="286"/>
      <c r="C35" s="47" t="s">
        <v>10</v>
      </c>
      <c r="D35" s="59">
        <v>1</v>
      </c>
      <c r="E35" s="60">
        <v>2009</v>
      </c>
      <c r="F35" s="41">
        <v>1250</v>
      </c>
      <c r="G35" s="41" t="s">
        <v>128</v>
      </c>
      <c r="H35" s="43">
        <v>2722275</v>
      </c>
      <c r="I35" s="43">
        <f>(H35*6%)+H35</f>
        <v>2885611.5</v>
      </c>
      <c r="J35" s="180">
        <v>0</v>
      </c>
      <c r="K35" s="45">
        <f>(I35-J35)*D35</f>
        <v>2885611.5</v>
      </c>
      <c r="L35" s="35"/>
      <c r="M35" s="36" t="s">
        <v>171</v>
      </c>
    </row>
    <row r="36" spans="1:221" s="32" customFormat="1" x14ac:dyDescent="0.25">
      <c r="B36" s="287"/>
      <c r="C36" s="47" t="s">
        <v>10</v>
      </c>
      <c r="D36" s="59">
        <v>1</v>
      </c>
      <c r="E36" s="60">
        <v>2009</v>
      </c>
      <c r="F36" s="41">
        <v>1256</v>
      </c>
      <c r="G36" s="41" t="s">
        <v>129</v>
      </c>
      <c r="H36" s="43">
        <v>2722275</v>
      </c>
      <c r="I36" s="43">
        <f>(H36*6%)+H36</f>
        <v>2885611.5</v>
      </c>
      <c r="J36" s="180">
        <v>0</v>
      </c>
      <c r="K36" s="45">
        <f>(I36-J36)*D36</f>
        <v>2885611.5</v>
      </c>
      <c r="L36" s="35"/>
      <c r="M36" s="36" t="s">
        <v>171</v>
      </c>
    </row>
    <row r="37" spans="1:221" s="46" customFormat="1" ht="17.25" customHeight="1" x14ac:dyDescent="0.25">
      <c r="A37" s="32"/>
      <c r="B37" s="283" t="s">
        <v>110</v>
      </c>
      <c r="C37" s="284"/>
      <c r="D37" s="33">
        <f>SUM(D38:D42)</f>
        <v>5</v>
      </c>
      <c r="E37" s="280"/>
      <c r="F37" s="281"/>
      <c r="G37" s="281"/>
      <c r="H37" s="281"/>
      <c r="I37" s="281"/>
      <c r="J37" s="282"/>
      <c r="K37" s="34">
        <f>SUM(K38:K42)</f>
        <v>35619496.399999999</v>
      </c>
      <c r="L37" s="97"/>
      <c r="M37" s="98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32"/>
      <c r="BB37" s="32"/>
      <c r="BC37" s="32"/>
      <c r="BD37" s="32"/>
      <c r="BE37" s="32"/>
      <c r="BF37" s="32"/>
      <c r="BG37" s="32"/>
      <c r="BH37" s="32"/>
      <c r="BI37" s="32"/>
      <c r="BJ37" s="32"/>
      <c r="BK37" s="32"/>
      <c r="BL37" s="32"/>
      <c r="BM37" s="32"/>
      <c r="BN37" s="32"/>
      <c r="BO37" s="32"/>
      <c r="BP37" s="32"/>
      <c r="BQ37" s="32"/>
      <c r="BR37" s="32"/>
      <c r="BS37" s="32"/>
      <c r="BT37" s="32"/>
      <c r="BU37" s="32"/>
      <c r="BV37" s="32"/>
      <c r="BW37" s="32"/>
      <c r="BX37" s="32"/>
      <c r="BY37" s="32"/>
      <c r="BZ37" s="32"/>
      <c r="CA37" s="32"/>
      <c r="CB37" s="32"/>
      <c r="CC37" s="32"/>
      <c r="CD37" s="32"/>
      <c r="CE37" s="32"/>
      <c r="CF37" s="32"/>
      <c r="CG37" s="32"/>
      <c r="CH37" s="32"/>
      <c r="CI37" s="32"/>
      <c r="CJ37" s="32"/>
      <c r="CK37" s="32"/>
      <c r="CL37" s="32"/>
      <c r="CM37" s="32"/>
      <c r="CN37" s="32"/>
      <c r="CO37" s="32"/>
      <c r="CP37" s="32"/>
      <c r="CQ37" s="32"/>
      <c r="CR37" s="32"/>
      <c r="CS37" s="32"/>
      <c r="CT37" s="32"/>
      <c r="CU37" s="32"/>
      <c r="CV37" s="32"/>
      <c r="CW37" s="32"/>
      <c r="CX37" s="32"/>
      <c r="CY37" s="32"/>
      <c r="CZ37" s="32"/>
      <c r="DA37" s="32"/>
      <c r="DB37" s="32"/>
      <c r="DC37" s="32"/>
      <c r="DD37" s="32"/>
      <c r="DE37" s="32"/>
      <c r="DF37" s="32"/>
      <c r="DG37" s="32"/>
      <c r="DH37" s="32"/>
      <c r="DI37" s="32"/>
      <c r="DJ37" s="32"/>
      <c r="DK37" s="32"/>
      <c r="DL37" s="32"/>
      <c r="DM37" s="32"/>
      <c r="DN37" s="32"/>
      <c r="DO37" s="32"/>
      <c r="DP37" s="32"/>
      <c r="DQ37" s="32"/>
      <c r="DR37" s="32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32"/>
      <c r="EW37" s="32"/>
      <c r="EX37" s="32"/>
      <c r="EY37" s="32"/>
      <c r="EZ37" s="32"/>
      <c r="FA37" s="32"/>
      <c r="FB37" s="32"/>
      <c r="FC37" s="32"/>
      <c r="FD37" s="32"/>
      <c r="FE37" s="32"/>
      <c r="FF37" s="32"/>
      <c r="FG37" s="32"/>
      <c r="FH37" s="32"/>
      <c r="FI37" s="32"/>
      <c r="FJ37" s="32"/>
      <c r="FK37" s="32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</row>
    <row r="38" spans="1:221" s="32" customFormat="1" x14ac:dyDescent="0.25">
      <c r="B38" s="285" t="s">
        <v>115</v>
      </c>
      <c r="C38" s="47" t="s">
        <v>10</v>
      </c>
      <c r="D38" s="59">
        <v>1</v>
      </c>
      <c r="E38" s="60">
        <v>2007</v>
      </c>
      <c r="F38" s="41">
        <v>1184</v>
      </c>
      <c r="G38" s="41" t="s">
        <v>111</v>
      </c>
      <c r="H38" s="43">
        <v>2722275</v>
      </c>
      <c r="I38" s="43">
        <f>(H38*6%)+H38</f>
        <v>2885611.5</v>
      </c>
      <c r="J38" s="180">
        <v>0</v>
      </c>
      <c r="K38" s="45">
        <f>(I38-J38)*D38</f>
        <v>2885611.5</v>
      </c>
      <c r="L38" s="35"/>
      <c r="M38" s="36" t="s">
        <v>171</v>
      </c>
    </row>
    <row r="39" spans="1:221" s="32" customFormat="1" x14ac:dyDescent="0.25">
      <c r="B39" s="286"/>
      <c r="C39" s="47" t="s">
        <v>10</v>
      </c>
      <c r="D39" s="59">
        <v>1</v>
      </c>
      <c r="E39" s="60">
        <v>2006</v>
      </c>
      <c r="F39" s="41">
        <v>1102</v>
      </c>
      <c r="G39" s="41" t="s">
        <v>112</v>
      </c>
      <c r="H39" s="43">
        <v>2722275</v>
      </c>
      <c r="I39" s="43">
        <f>(H39*6%)+H39</f>
        <v>2885611.5</v>
      </c>
      <c r="J39" s="180">
        <v>0</v>
      </c>
      <c r="K39" s="45">
        <f>(I39-J39)*D39</f>
        <v>2885611.5</v>
      </c>
      <c r="L39" s="35"/>
      <c r="M39" s="36" t="s">
        <v>171</v>
      </c>
    </row>
    <row r="40" spans="1:221" s="32" customFormat="1" x14ac:dyDescent="0.25">
      <c r="B40" s="286"/>
      <c r="C40" s="47" t="s">
        <v>10</v>
      </c>
      <c r="D40" s="59">
        <v>1</v>
      </c>
      <c r="E40" s="60">
        <v>2007</v>
      </c>
      <c r="F40" s="41">
        <v>1171</v>
      </c>
      <c r="G40" s="41" t="s">
        <v>113</v>
      </c>
      <c r="H40" s="43">
        <v>2722275</v>
      </c>
      <c r="I40" s="43">
        <f>(H40*6%)+H40</f>
        <v>2885611.5</v>
      </c>
      <c r="J40" s="180">
        <v>0</v>
      </c>
      <c r="K40" s="45">
        <f>(I40-J40)*D40</f>
        <v>2885611.5</v>
      </c>
      <c r="L40" s="35"/>
      <c r="M40" s="36" t="s">
        <v>171</v>
      </c>
    </row>
    <row r="41" spans="1:221" s="32" customFormat="1" x14ac:dyDescent="0.25">
      <c r="B41" s="286"/>
      <c r="C41" s="47" t="s">
        <v>10</v>
      </c>
      <c r="D41" s="59">
        <v>1</v>
      </c>
      <c r="E41" s="60">
        <v>2007</v>
      </c>
      <c r="F41" s="41">
        <v>1167</v>
      </c>
      <c r="G41" s="41" t="s">
        <v>114</v>
      </c>
      <c r="H41" s="43">
        <v>2722275</v>
      </c>
      <c r="I41" s="43">
        <f>(H41*6%)+H41</f>
        <v>2885611.5</v>
      </c>
      <c r="J41" s="180">
        <v>0</v>
      </c>
      <c r="K41" s="45">
        <f>(I41-J41)*D41</f>
        <v>2885611.5</v>
      </c>
      <c r="L41" s="35"/>
      <c r="M41" s="36" t="s">
        <v>171</v>
      </c>
    </row>
    <row r="42" spans="1:221" s="32" customFormat="1" x14ac:dyDescent="0.25">
      <c r="B42" s="287"/>
      <c r="C42" s="53" t="s">
        <v>8</v>
      </c>
      <c r="D42" s="59">
        <v>1</v>
      </c>
      <c r="E42" s="60">
        <v>2009</v>
      </c>
      <c r="F42" s="41">
        <v>1297</v>
      </c>
      <c r="G42" s="41" t="s">
        <v>116</v>
      </c>
      <c r="H42" s="43">
        <v>28066490</v>
      </c>
      <c r="I42" s="43">
        <f>(H42*6%)+H42</f>
        <v>29750479.399999999</v>
      </c>
      <c r="J42" s="180">
        <v>5673429</v>
      </c>
      <c r="K42" s="45">
        <f>(I42-J42)*D42</f>
        <v>24077050.399999999</v>
      </c>
      <c r="L42" s="35"/>
      <c r="M42" s="36" t="s">
        <v>171</v>
      </c>
    </row>
    <row r="43" spans="1:221" s="46" customFormat="1" ht="15.75" customHeight="1" x14ac:dyDescent="0.25">
      <c r="A43" s="32"/>
      <c r="B43" s="283" t="s">
        <v>109</v>
      </c>
      <c r="C43" s="284"/>
      <c r="D43" s="33">
        <f>SUM(D44:D45)</f>
        <v>2</v>
      </c>
      <c r="E43" s="280"/>
      <c r="F43" s="281"/>
      <c r="G43" s="281"/>
      <c r="H43" s="281"/>
      <c r="I43" s="281"/>
      <c r="J43" s="282"/>
      <c r="K43" s="34">
        <f>SUM(K44:K45)</f>
        <v>5771223</v>
      </c>
      <c r="L43" s="97"/>
      <c r="M43" s="98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32"/>
      <c r="AV43" s="32"/>
      <c r="AW43" s="32"/>
      <c r="AX43" s="32"/>
      <c r="AY43" s="32"/>
      <c r="AZ43" s="32"/>
      <c r="BA43" s="32"/>
      <c r="BB43" s="32"/>
      <c r="BC43" s="32"/>
      <c r="BD43" s="32"/>
      <c r="BE43" s="32"/>
      <c r="BF43" s="32"/>
      <c r="BG43" s="32"/>
      <c r="BH43" s="32"/>
      <c r="BI43" s="32"/>
      <c r="BJ43" s="32"/>
      <c r="BK43" s="32"/>
      <c r="BL43" s="32"/>
      <c r="BM43" s="32"/>
      <c r="BN43" s="32"/>
      <c r="BO43" s="32"/>
      <c r="BP43" s="32"/>
      <c r="BQ43" s="32"/>
      <c r="BR43" s="32"/>
      <c r="BS43" s="32"/>
      <c r="BT43" s="32"/>
      <c r="BU43" s="32"/>
      <c r="BV43" s="32"/>
      <c r="BW43" s="32"/>
      <c r="BX43" s="32"/>
      <c r="BY43" s="32"/>
      <c r="BZ43" s="32"/>
      <c r="CA43" s="32"/>
      <c r="CB43" s="32"/>
      <c r="CC43" s="32"/>
      <c r="CD43" s="32"/>
      <c r="CE43" s="32"/>
      <c r="CF43" s="32"/>
      <c r="CG43" s="32"/>
      <c r="CH43" s="32"/>
      <c r="CI43" s="32"/>
      <c r="CJ43" s="32"/>
      <c r="CK43" s="32"/>
      <c r="CL43" s="32"/>
      <c r="CM43" s="32"/>
      <c r="CN43" s="32"/>
      <c r="CO43" s="32"/>
      <c r="CP43" s="32"/>
      <c r="CQ43" s="32"/>
      <c r="CR43" s="32"/>
      <c r="CS43" s="32"/>
      <c r="CT43" s="32"/>
      <c r="CU43" s="32"/>
      <c r="CV43" s="32"/>
      <c r="CW43" s="32"/>
      <c r="CX43" s="32"/>
      <c r="CY43" s="32"/>
      <c r="CZ43" s="32"/>
      <c r="DA43" s="32"/>
      <c r="DB43" s="32"/>
      <c r="DC43" s="32"/>
      <c r="DD43" s="32"/>
      <c r="DE43" s="32"/>
      <c r="DF43" s="32"/>
      <c r="DG43" s="32"/>
      <c r="DH43" s="32"/>
      <c r="DI43" s="32"/>
      <c r="DJ43" s="32"/>
      <c r="DK43" s="32"/>
      <c r="DL43" s="32"/>
      <c r="DM43" s="32"/>
      <c r="DN43" s="32"/>
      <c r="DO43" s="32"/>
      <c r="DP43" s="32"/>
      <c r="DQ43" s="32"/>
      <c r="DR43" s="32"/>
      <c r="DS43" s="32"/>
      <c r="DT43" s="32"/>
      <c r="DU43" s="32"/>
      <c r="DV43" s="32"/>
      <c r="DW43" s="32"/>
      <c r="DX43" s="32"/>
      <c r="DY43" s="32"/>
      <c r="DZ43" s="32"/>
      <c r="EA43" s="32"/>
      <c r="EB43" s="32"/>
      <c r="EC43" s="32"/>
      <c r="ED43" s="32"/>
      <c r="EE43" s="32"/>
      <c r="EF43" s="32"/>
      <c r="EG43" s="32"/>
      <c r="EH43" s="32"/>
      <c r="EI43" s="32"/>
      <c r="EJ43" s="32"/>
      <c r="EK43" s="32"/>
      <c r="EL43" s="32"/>
      <c r="EM43" s="32"/>
      <c r="EN43" s="32"/>
      <c r="EO43" s="32"/>
      <c r="EP43" s="32"/>
      <c r="EQ43" s="32"/>
      <c r="ER43" s="32"/>
      <c r="ES43" s="32"/>
      <c r="ET43" s="32"/>
      <c r="EU43" s="32"/>
      <c r="EV43" s="32"/>
      <c r="EW43" s="32"/>
      <c r="EX43" s="32"/>
      <c r="EY43" s="32"/>
      <c r="EZ43" s="32"/>
      <c r="FA43" s="32"/>
      <c r="FB43" s="32"/>
      <c r="FC43" s="32"/>
      <c r="FD43" s="32"/>
      <c r="FE43" s="32"/>
      <c r="FF43" s="32"/>
      <c r="FG43" s="32"/>
      <c r="FH43" s="32"/>
      <c r="FI43" s="32"/>
      <c r="FJ43" s="32"/>
      <c r="FK43" s="32"/>
      <c r="FL43" s="32"/>
      <c r="FM43" s="32"/>
      <c r="FN43" s="32"/>
      <c r="FO43" s="32"/>
      <c r="FP43" s="32"/>
      <c r="FQ43" s="32"/>
      <c r="FR43" s="32"/>
      <c r="FS43" s="32"/>
      <c r="FT43" s="32"/>
      <c r="FU43" s="32"/>
      <c r="FV43" s="32"/>
      <c r="FW43" s="32"/>
      <c r="FX43" s="32"/>
      <c r="FY43" s="32"/>
      <c r="FZ43" s="32"/>
      <c r="GA43" s="32"/>
      <c r="GB43" s="32"/>
      <c r="GC43" s="32"/>
      <c r="GD43" s="32"/>
      <c r="GE43" s="32"/>
      <c r="GF43" s="32"/>
      <c r="GG43" s="32"/>
      <c r="GH43" s="32"/>
      <c r="GI43" s="32"/>
      <c r="GJ43" s="32"/>
      <c r="GK43" s="32"/>
      <c r="GL43" s="32"/>
      <c r="GM43" s="32"/>
      <c r="GN43" s="32"/>
      <c r="GO43" s="32"/>
      <c r="GP43" s="32"/>
      <c r="GQ43" s="32"/>
      <c r="GR43" s="32"/>
      <c r="GS43" s="32"/>
      <c r="GT43" s="32"/>
      <c r="GU43" s="32"/>
      <c r="GV43" s="32"/>
      <c r="GW43" s="32"/>
      <c r="GX43" s="32"/>
      <c r="GY43" s="32"/>
      <c r="GZ43" s="32"/>
      <c r="HA43" s="32"/>
      <c r="HB43" s="32"/>
      <c r="HC43" s="32"/>
      <c r="HD43" s="32"/>
      <c r="HE43" s="32"/>
      <c r="HF43" s="32"/>
      <c r="HG43" s="32"/>
      <c r="HH43" s="32"/>
      <c r="HI43" s="32"/>
      <c r="HJ43" s="32"/>
      <c r="HK43" s="32"/>
      <c r="HL43" s="32"/>
      <c r="HM43" s="32"/>
    </row>
    <row r="44" spans="1:221" s="32" customFormat="1" x14ac:dyDescent="0.25">
      <c r="B44" s="285" t="s">
        <v>109</v>
      </c>
      <c r="C44" s="47" t="s">
        <v>10</v>
      </c>
      <c r="D44" s="59">
        <v>1</v>
      </c>
      <c r="E44" s="60">
        <v>1998</v>
      </c>
      <c r="F44" s="41">
        <v>780</v>
      </c>
      <c r="G44" s="60">
        <v>780</v>
      </c>
      <c r="H44" s="43">
        <v>2722275</v>
      </c>
      <c r="I44" s="43">
        <f>(H44*6%)+H44</f>
        <v>2885611.5</v>
      </c>
      <c r="J44" s="180">
        <v>0</v>
      </c>
      <c r="K44" s="45">
        <f>(I44-J44)*D44</f>
        <v>2885611.5</v>
      </c>
      <c r="L44" s="35"/>
      <c r="M44" s="36" t="s">
        <v>171</v>
      </c>
    </row>
    <row r="45" spans="1:221" s="32" customFormat="1" x14ac:dyDescent="0.25">
      <c r="B45" s="287"/>
      <c r="C45" s="47" t="s">
        <v>10</v>
      </c>
      <c r="D45" s="59">
        <v>1</v>
      </c>
      <c r="E45" s="60">
        <v>2007</v>
      </c>
      <c r="F45" s="41">
        <v>1169</v>
      </c>
      <c r="G45" s="60">
        <v>1169</v>
      </c>
      <c r="H45" s="43">
        <v>2722275</v>
      </c>
      <c r="I45" s="43">
        <f>(H45*6%)+H45</f>
        <v>2885611.5</v>
      </c>
      <c r="J45" s="180">
        <v>0</v>
      </c>
      <c r="K45" s="45">
        <f>(I45-J45)*D45</f>
        <v>2885611.5</v>
      </c>
      <c r="L45" s="35"/>
      <c r="M45" s="36" t="s">
        <v>171</v>
      </c>
    </row>
    <row r="46" spans="1:221" s="46" customFormat="1" ht="17.25" customHeight="1" x14ac:dyDescent="0.25">
      <c r="A46" s="32"/>
      <c r="B46" s="283" t="s">
        <v>14</v>
      </c>
      <c r="C46" s="284"/>
      <c r="D46" s="33">
        <f>SUM(D47:D49)</f>
        <v>3</v>
      </c>
      <c r="E46" s="280"/>
      <c r="F46" s="281"/>
      <c r="G46" s="281"/>
      <c r="H46" s="281"/>
      <c r="I46" s="281"/>
      <c r="J46" s="282"/>
      <c r="K46" s="34">
        <f>SUM(K47:K49)</f>
        <v>12360870.18</v>
      </c>
      <c r="L46" s="97"/>
      <c r="M46" s="98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  <c r="AU46" s="32"/>
      <c r="AV46" s="32"/>
      <c r="AW46" s="32"/>
      <c r="AX46" s="32"/>
      <c r="AY46" s="32"/>
      <c r="AZ46" s="32"/>
      <c r="BA46" s="32"/>
      <c r="BB46" s="32"/>
      <c r="BC46" s="32"/>
      <c r="BD46" s="32"/>
      <c r="BE46" s="32"/>
      <c r="BF46" s="32"/>
      <c r="BG46" s="32"/>
      <c r="BH46" s="32"/>
      <c r="BI46" s="32"/>
      <c r="BJ46" s="32"/>
      <c r="BK46" s="32"/>
      <c r="BL46" s="32"/>
      <c r="BM46" s="32"/>
      <c r="BN46" s="32"/>
      <c r="BO46" s="32"/>
      <c r="BP46" s="32"/>
      <c r="BQ46" s="32"/>
      <c r="BR46" s="32"/>
      <c r="BS46" s="32"/>
      <c r="BT46" s="32"/>
      <c r="BU46" s="32"/>
      <c r="BV46" s="32"/>
      <c r="BW46" s="32"/>
      <c r="BX46" s="32"/>
      <c r="BY46" s="32"/>
      <c r="BZ46" s="32"/>
      <c r="CA46" s="32"/>
      <c r="CB46" s="32"/>
      <c r="CC46" s="32"/>
      <c r="CD46" s="32"/>
      <c r="CE46" s="32"/>
      <c r="CF46" s="32"/>
      <c r="CG46" s="32"/>
      <c r="CH46" s="32"/>
      <c r="CI46" s="32"/>
      <c r="CJ46" s="32"/>
      <c r="CK46" s="32"/>
      <c r="CL46" s="32"/>
      <c r="CM46" s="32"/>
      <c r="CN46" s="32"/>
      <c r="CO46" s="32"/>
      <c r="CP46" s="32"/>
      <c r="CQ46" s="32"/>
      <c r="CR46" s="32"/>
      <c r="CS46" s="32"/>
      <c r="CT46" s="32"/>
      <c r="CU46" s="32"/>
      <c r="CV46" s="32"/>
      <c r="CW46" s="32"/>
      <c r="CX46" s="32"/>
      <c r="CY46" s="32"/>
      <c r="CZ46" s="32"/>
      <c r="DA46" s="32"/>
      <c r="DB46" s="32"/>
      <c r="DC46" s="32"/>
      <c r="DD46" s="32"/>
      <c r="DE46" s="32"/>
      <c r="DF46" s="32"/>
      <c r="DG46" s="32"/>
      <c r="DH46" s="32"/>
      <c r="DI46" s="32"/>
      <c r="DJ46" s="32"/>
      <c r="DK46" s="32"/>
      <c r="DL46" s="32"/>
      <c r="DM46" s="32"/>
      <c r="DN46" s="32"/>
      <c r="DO46" s="32"/>
      <c r="DP46" s="32"/>
      <c r="DQ46" s="32"/>
      <c r="DR46" s="32"/>
      <c r="DS46" s="32"/>
      <c r="DT46" s="32"/>
      <c r="DU46" s="32"/>
      <c r="DV46" s="32"/>
      <c r="DW46" s="32"/>
      <c r="DX46" s="32"/>
      <c r="DY46" s="32"/>
      <c r="DZ46" s="32"/>
      <c r="EA46" s="32"/>
      <c r="EB46" s="32"/>
      <c r="EC46" s="32"/>
      <c r="ED46" s="32"/>
      <c r="EE46" s="32"/>
      <c r="EF46" s="32"/>
      <c r="EG46" s="32"/>
      <c r="EH46" s="32"/>
      <c r="EI46" s="32"/>
      <c r="EJ46" s="32"/>
      <c r="EK46" s="32"/>
      <c r="EL46" s="32"/>
      <c r="EM46" s="32"/>
      <c r="EN46" s="32"/>
      <c r="EO46" s="32"/>
      <c r="EP46" s="32"/>
      <c r="EQ46" s="32"/>
      <c r="ER46" s="32"/>
      <c r="ES46" s="32"/>
      <c r="ET46" s="32"/>
      <c r="EU46" s="32"/>
      <c r="EV46" s="32"/>
      <c r="EW46" s="32"/>
      <c r="EX46" s="32"/>
      <c r="EY46" s="32"/>
      <c r="EZ46" s="32"/>
      <c r="FA46" s="32"/>
      <c r="FB46" s="32"/>
      <c r="FC46" s="32"/>
      <c r="FD46" s="32"/>
      <c r="FE46" s="32"/>
      <c r="FF46" s="32"/>
      <c r="FG46" s="32"/>
      <c r="FH46" s="32"/>
      <c r="FI46" s="32"/>
      <c r="FJ46" s="32"/>
      <c r="FK46" s="32"/>
      <c r="FL46" s="32"/>
      <c r="FM46" s="32"/>
      <c r="FN46" s="32"/>
      <c r="FO46" s="32"/>
      <c r="FP46" s="32"/>
      <c r="FQ46" s="32"/>
      <c r="FR46" s="32"/>
      <c r="FS46" s="32"/>
      <c r="FT46" s="32"/>
      <c r="FU46" s="32"/>
      <c r="FV46" s="32"/>
      <c r="FW46" s="32"/>
      <c r="FX46" s="32"/>
      <c r="FY46" s="32"/>
      <c r="FZ46" s="32"/>
      <c r="GA46" s="32"/>
      <c r="GB46" s="32"/>
      <c r="GC46" s="32"/>
      <c r="GD46" s="32"/>
      <c r="GE46" s="32"/>
      <c r="GF46" s="32"/>
      <c r="GG46" s="32"/>
      <c r="GH46" s="32"/>
      <c r="GI46" s="32"/>
      <c r="GJ46" s="32"/>
      <c r="GK46" s="32"/>
      <c r="GL46" s="32"/>
      <c r="GM46" s="32"/>
      <c r="GN46" s="32"/>
      <c r="GO46" s="32"/>
      <c r="GP46" s="32"/>
      <c r="GQ46" s="32"/>
      <c r="GR46" s="32"/>
      <c r="GS46" s="32"/>
      <c r="GT46" s="32"/>
      <c r="GU46" s="32"/>
      <c r="GV46" s="32"/>
      <c r="GW46" s="32"/>
      <c r="GX46" s="32"/>
      <c r="GY46" s="32"/>
      <c r="GZ46" s="32"/>
      <c r="HA46" s="32"/>
      <c r="HB46" s="32"/>
      <c r="HC46" s="32"/>
      <c r="HD46" s="32"/>
      <c r="HE46" s="32"/>
      <c r="HF46" s="32"/>
      <c r="HG46" s="32"/>
      <c r="HH46" s="32"/>
      <c r="HI46" s="32"/>
      <c r="HJ46" s="32"/>
      <c r="HK46" s="32"/>
      <c r="HL46" s="32"/>
      <c r="HM46" s="32"/>
    </row>
    <row r="47" spans="1:221" s="32" customFormat="1" x14ac:dyDescent="0.25">
      <c r="B47" s="285" t="s">
        <v>14</v>
      </c>
      <c r="C47" s="58" t="s">
        <v>99</v>
      </c>
      <c r="D47" s="59">
        <v>1</v>
      </c>
      <c r="E47" s="41">
        <v>1998</v>
      </c>
      <c r="F47" s="41" t="s">
        <v>49</v>
      </c>
      <c r="G47" s="41" t="s">
        <v>49</v>
      </c>
      <c r="H47" s="43">
        <v>6292628</v>
      </c>
      <c r="I47" s="43">
        <f>(H47*6%)+H47</f>
        <v>6670185.6799999997</v>
      </c>
      <c r="J47" s="180">
        <v>1276302</v>
      </c>
      <c r="K47" s="43">
        <f>(I47-J47)*D47</f>
        <v>5393883.6799999997</v>
      </c>
      <c r="L47" s="35"/>
      <c r="M47" s="36" t="s">
        <v>171</v>
      </c>
    </row>
    <row r="48" spans="1:221" s="32" customFormat="1" x14ac:dyDescent="0.25">
      <c r="B48" s="286"/>
      <c r="C48" s="58" t="s">
        <v>50</v>
      </c>
      <c r="D48" s="59">
        <v>1</v>
      </c>
      <c r="E48" s="41">
        <v>1997</v>
      </c>
      <c r="F48" s="41">
        <v>726</v>
      </c>
      <c r="G48" s="41">
        <v>356294</v>
      </c>
      <c r="H48" s="43">
        <v>6086130</v>
      </c>
      <c r="I48" s="43">
        <f>(H48*6%)+H48</f>
        <v>6451297.7999999998</v>
      </c>
      <c r="J48" s="180">
        <v>1234419</v>
      </c>
      <c r="K48" s="43">
        <f>(I48-J48)*D48</f>
        <v>5216878.8</v>
      </c>
      <c r="L48" s="35"/>
      <c r="M48" s="36" t="s">
        <v>171</v>
      </c>
    </row>
    <row r="49" spans="1:221" s="32" customFormat="1" x14ac:dyDescent="0.25">
      <c r="B49" s="286"/>
      <c r="C49" s="58" t="s">
        <v>222</v>
      </c>
      <c r="D49" s="59">
        <v>1</v>
      </c>
      <c r="E49" s="41">
        <v>1999</v>
      </c>
      <c r="F49" s="41">
        <v>377323</v>
      </c>
      <c r="G49" s="41">
        <v>377323</v>
      </c>
      <c r="H49" s="43">
        <v>1651045</v>
      </c>
      <c r="I49" s="43">
        <f>(H49*6%)+H49</f>
        <v>1750107.7</v>
      </c>
      <c r="J49" s="180">
        <v>0</v>
      </c>
      <c r="K49" s="43">
        <f>(I49-J49)*D49</f>
        <v>1750107.7</v>
      </c>
      <c r="L49" s="35"/>
      <c r="M49" s="36" t="s">
        <v>171</v>
      </c>
    </row>
    <row r="50" spans="1:221" s="46" customFormat="1" ht="18.75" customHeight="1" x14ac:dyDescent="0.25">
      <c r="A50" s="32"/>
      <c r="B50" s="283" t="s">
        <v>15</v>
      </c>
      <c r="C50" s="284"/>
      <c r="D50" s="33">
        <f>SUM(D51:D68)</f>
        <v>18</v>
      </c>
      <c r="E50" s="280"/>
      <c r="F50" s="281"/>
      <c r="G50" s="281"/>
      <c r="H50" s="281"/>
      <c r="I50" s="281"/>
      <c r="J50" s="282"/>
      <c r="K50" s="34">
        <f>SUM(K51:K68)</f>
        <v>390988687.39999998</v>
      </c>
      <c r="L50" s="97"/>
      <c r="M50" s="98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  <c r="AY50" s="32"/>
      <c r="AZ50" s="32"/>
      <c r="BA50" s="32"/>
      <c r="BB50" s="32"/>
      <c r="BC50" s="32"/>
      <c r="BD50" s="32"/>
      <c r="BE50" s="32"/>
      <c r="BF50" s="32"/>
      <c r="BG50" s="32"/>
      <c r="BH50" s="32"/>
      <c r="BI50" s="32"/>
      <c r="BJ50" s="32"/>
      <c r="BK50" s="32"/>
      <c r="BL50" s="32"/>
      <c r="BM50" s="32"/>
      <c r="BN50" s="32"/>
      <c r="BO50" s="32"/>
      <c r="BP50" s="32"/>
      <c r="BQ50" s="32"/>
      <c r="BR50" s="32"/>
      <c r="BS50" s="32"/>
      <c r="BT50" s="32"/>
      <c r="BU50" s="32"/>
      <c r="BV50" s="32"/>
      <c r="BW50" s="32"/>
      <c r="BX50" s="32"/>
      <c r="BY50" s="32"/>
      <c r="BZ50" s="32"/>
      <c r="CA50" s="32"/>
      <c r="CB50" s="32"/>
      <c r="CC50" s="32"/>
      <c r="CD50" s="32"/>
      <c r="CE50" s="32"/>
      <c r="CF50" s="32"/>
      <c r="CG50" s="32"/>
      <c r="CH50" s="32"/>
      <c r="CI50" s="32"/>
      <c r="CJ50" s="32"/>
      <c r="CK50" s="32"/>
      <c r="CL50" s="32"/>
      <c r="CM50" s="32"/>
      <c r="CN50" s="32"/>
      <c r="CO50" s="32"/>
      <c r="CP50" s="32"/>
      <c r="CQ50" s="32"/>
      <c r="CR50" s="32"/>
      <c r="CS50" s="32"/>
      <c r="CT50" s="32"/>
      <c r="CU50" s="32"/>
      <c r="CV50" s="32"/>
      <c r="CW50" s="32"/>
      <c r="CX50" s="32"/>
      <c r="CY50" s="32"/>
      <c r="CZ50" s="32"/>
      <c r="DA50" s="32"/>
      <c r="DB50" s="32"/>
      <c r="DC50" s="32"/>
      <c r="DD50" s="32"/>
      <c r="DE50" s="32"/>
      <c r="DF50" s="32"/>
      <c r="DG50" s="32"/>
      <c r="DH50" s="32"/>
      <c r="DI50" s="32"/>
      <c r="DJ50" s="32"/>
      <c r="DK50" s="32"/>
      <c r="DL50" s="32"/>
      <c r="DM50" s="32"/>
      <c r="DN50" s="32"/>
      <c r="DO50" s="32"/>
      <c r="DP50" s="32"/>
      <c r="DQ50" s="32"/>
      <c r="DR50" s="32"/>
      <c r="DS50" s="32"/>
      <c r="DT50" s="32"/>
      <c r="DU50" s="32"/>
      <c r="DV50" s="32"/>
      <c r="DW50" s="32"/>
      <c r="DX50" s="32"/>
      <c r="DY50" s="32"/>
      <c r="DZ50" s="32"/>
      <c r="EA50" s="32"/>
      <c r="EB50" s="32"/>
      <c r="EC50" s="32"/>
      <c r="ED50" s="32"/>
      <c r="EE50" s="32"/>
      <c r="EF50" s="32"/>
      <c r="EG50" s="32"/>
      <c r="EH50" s="32"/>
      <c r="EI50" s="32"/>
      <c r="EJ50" s="32"/>
      <c r="EK50" s="32"/>
      <c r="EL50" s="32"/>
      <c r="EM50" s="32"/>
      <c r="EN50" s="32"/>
      <c r="EO50" s="32"/>
      <c r="EP50" s="32"/>
      <c r="EQ50" s="32"/>
      <c r="ER50" s="32"/>
      <c r="ES50" s="32"/>
      <c r="ET50" s="32"/>
      <c r="EU50" s="32"/>
      <c r="EV50" s="32"/>
      <c r="EW50" s="32"/>
      <c r="EX50" s="32"/>
      <c r="EY50" s="32"/>
      <c r="EZ50" s="32"/>
      <c r="FA50" s="32"/>
      <c r="FB50" s="32"/>
      <c r="FC50" s="32"/>
      <c r="FD50" s="32"/>
      <c r="FE50" s="32"/>
      <c r="FF50" s="32"/>
      <c r="FG50" s="32"/>
      <c r="FH50" s="32"/>
      <c r="FI50" s="32"/>
      <c r="FJ50" s="32"/>
      <c r="FK50" s="32"/>
      <c r="FL50" s="32"/>
      <c r="FM50" s="32"/>
      <c r="FN50" s="32"/>
      <c r="FO50" s="32"/>
      <c r="FP50" s="32"/>
      <c r="FQ50" s="32"/>
      <c r="FR50" s="32"/>
      <c r="FS50" s="32"/>
      <c r="FT50" s="32"/>
      <c r="FU50" s="32"/>
      <c r="FV50" s="32"/>
      <c r="FW50" s="32"/>
      <c r="FX50" s="32"/>
      <c r="FY50" s="32"/>
      <c r="FZ50" s="32"/>
      <c r="GA50" s="32"/>
      <c r="GB50" s="32"/>
      <c r="GC50" s="32"/>
      <c r="GD50" s="32"/>
      <c r="GE50" s="32"/>
      <c r="GF50" s="32"/>
      <c r="GG50" s="32"/>
      <c r="GH50" s="32"/>
      <c r="GI50" s="32"/>
      <c r="GJ50" s="32"/>
      <c r="GK50" s="32"/>
      <c r="GL50" s="32"/>
      <c r="GM50" s="32"/>
      <c r="GN50" s="32"/>
      <c r="GO50" s="32"/>
      <c r="GP50" s="32"/>
      <c r="GQ50" s="32"/>
      <c r="GR50" s="32"/>
      <c r="GS50" s="32"/>
      <c r="GT50" s="32"/>
      <c r="GU50" s="32"/>
      <c r="GV50" s="32"/>
      <c r="GW50" s="32"/>
      <c r="GX50" s="32"/>
      <c r="GY50" s="32"/>
      <c r="GZ50" s="32"/>
      <c r="HA50" s="32"/>
      <c r="HB50" s="32"/>
      <c r="HC50" s="32"/>
      <c r="HD50" s="32"/>
      <c r="HE50" s="32"/>
      <c r="HF50" s="32"/>
      <c r="HG50" s="32"/>
      <c r="HH50" s="32"/>
      <c r="HI50" s="32"/>
      <c r="HJ50" s="32"/>
      <c r="HK50" s="32"/>
      <c r="HL50" s="32"/>
      <c r="HM50" s="32"/>
    </row>
    <row r="51" spans="1:221" s="32" customFormat="1" x14ac:dyDescent="0.25">
      <c r="B51" s="302" t="s">
        <v>16</v>
      </c>
      <c r="C51" s="40" t="s">
        <v>8</v>
      </c>
      <c r="D51" s="41">
        <v>1</v>
      </c>
      <c r="E51" s="42">
        <v>2007</v>
      </c>
      <c r="F51" s="41">
        <v>1127</v>
      </c>
      <c r="G51" s="41">
        <v>1127</v>
      </c>
      <c r="H51" s="43">
        <v>28066490</v>
      </c>
      <c r="I51" s="43">
        <f>+H51*1.06</f>
        <v>29750479.400000002</v>
      </c>
      <c r="J51" s="180">
        <v>5673429</v>
      </c>
      <c r="K51" s="43">
        <f>+I51-J51</f>
        <v>24077050.400000002</v>
      </c>
      <c r="L51" s="35"/>
      <c r="M51" s="36" t="s">
        <v>171</v>
      </c>
    </row>
    <row r="52" spans="1:221" s="32" customFormat="1" x14ac:dyDescent="0.25">
      <c r="B52" s="303"/>
      <c r="C52" s="40" t="s">
        <v>8</v>
      </c>
      <c r="D52" s="41">
        <v>1</v>
      </c>
      <c r="E52" s="42">
        <v>2009</v>
      </c>
      <c r="F52" s="41">
        <v>1240</v>
      </c>
      <c r="G52" s="41">
        <v>1240</v>
      </c>
      <c r="H52" s="43">
        <v>28066490</v>
      </c>
      <c r="I52" s="43">
        <f>+H52*1.06</f>
        <v>29750479.400000002</v>
      </c>
      <c r="J52" s="180">
        <v>5673429</v>
      </c>
      <c r="K52" s="43">
        <f>+I52-J52</f>
        <v>24077050.400000002</v>
      </c>
      <c r="L52" s="35"/>
      <c r="M52" s="36" t="s">
        <v>171</v>
      </c>
    </row>
    <row r="53" spans="1:221" s="32" customFormat="1" x14ac:dyDescent="0.25">
      <c r="B53" s="303"/>
      <c r="C53" s="40" t="s">
        <v>8</v>
      </c>
      <c r="D53" s="41">
        <v>1</v>
      </c>
      <c r="E53" s="42">
        <v>2007</v>
      </c>
      <c r="F53" s="41">
        <v>1116</v>
      </c>
      <c r="G53" s="41">
        <v>1116</v>
      </c>
      <c r="H53" s="43">
        <v>28066490</v>
      </c>
      <c r="I53" s="43">
        <f>+H53*1.06</f>
        <v>29750479.400000002</v>
      </c>
      <c r="J53" s="180">
        <v>5673429</v>
      </c>
      <c r="K53" s="43">
        <f>+I53-J53</f>
        <v>24077050.400000002</v>
      </c>
      <c r="L53" s="35"/>
      <c r="M53" s="36" t="s">
        <v>171</v>
      </c>
    </row>
    <row r="54" spans="1:221" s="32" customFormat="1" x14ac:dyDescent="0.25">
      <c r="B54" s="303"/>
      <c r="C54" s="40" t="s">
        <v>8</v>
      </c>
      <c r="D54" s="41">
        <v>1</v>
      </c>
      <c r="E54" s="42">
        <v>2007</v>
      </c>
      <c r="F54" s="41">
        <v>1126</v>
      </c>
      <c r="G54" s="41">
        <v>1126</v>
      </c>
      <c r="H54" s="43">
        <v>28066490</v>
      </c>
      <c r="I54" s="43">
        <f>+H54*1.06</f>
        <v>29750479.400000002</v>
      </c>
      <c r="J54" s="180">
        <v>5673429</v>
      </c>
      <c r="K54" s="43">
        <f>+I54-J54</f>
        <v>24077050.400000002</v>
      </c>
      <c r="L54" s="35"/>
      <c r="M54" s="36" t="s">
        <v>171</v>
      </c>
    </row>
    <row r="55" spans="1:221" s="32" customFormat="1" x14ac:dyDescent="0.25">
      <c r="B55" s="303"/>
      <c r="C55" s="40" t="s">
        <v>8</v>
      </c>
      <c r="D55" s="41">
        <v>1</v>
      </c>
      <c r="E55" s="42">
        <v>2009</v>
      </c>
      <c r="F55" s="41">
        <v>1292</v>
      </c>
      <c r="G55" s="41">
        <v>1292</v>
      </c>
      <c r="H55" s="43">
        <v>28066490</v>
      </c>
      <c r="I55" s="43">
        <f>+H55*1.06</f>
        <v>29750479.400000002</v>
      </c>
      <c r="J55" s="180">
        <v>5673429</v>
      </c>
      <c r="K55" s="43">
        <f>+I55-J55</f>
        <v>24077050.400000002</v>
      </c>
      <c r="L55" s="35"/>
      <c r="M55" s="36" t="s">
        <v>171</v>
      </c>
    </row>
    <row r="56" spans="1:221" s="32" customFormat="1" x14ac:dyDescent="0.25">
      <c r="B56" s="303"/>
      <c r="C56" s="40" t="s">
        <v>8</v>
      </c>
      <c r="D56" s="41">
        <v>1</v>
      </c>
      <c r="E56" s="42">
        <v>2009</v>
      </c>
      <c r="F56" s="41">
        <v>1287</v>
      </c>
      <c r="G56" s="41">
        <v>1287</v>
      </c>
      <c r="H56" s="43">
        <v>28066490</v>
      </c>
      <c r="I56" s="43">
        <f t="shared" ref="I56:I68" si="0">(H56*6%)+H56</f>
        <v>29750479.399999999</v>
      </c>
      <c r="J56" s="180">
        <v>5673429</v>
      </c>
      <c r="K56" s="43">
        <f t="shared" ref="K56:K68" si="1">(I56-J56)*D56</f>
        <v>24077050.399999999</v>
      </c>
      <c r="L56" s="35"/>
      <c r="M56" s="36" t="s">
        <v>171</v>
      </c>
    </row>
    <row r="57" spans="1:221" s="32" customFormat="1" x14ac:dyDescent="0.25">
      <c r="B57" s="303"/>
      <c r="C57" s="40" t="s">
        <v>8</v>
      </c>
      <c r="D57" s="41">
        <v>1</v>
      </c>
      <c r="E57" s="42">
        <v>2009</v>
      </c>
      <c r="F57" s="41">
        <v>1315</v>
      </c>
      <c r="G57" s="41">
        <v>1315</v>
      </c>
      <c r="H57" s="43">
        <v>28066490</v>
      </c>
      <c r="I57" s="43">
        <f t="shared" si="0"/>
        <v>29750479.399999999</v>
      </c>
      <c r="J57" s="180">
        <v>5673429</v>
      </c>
      <c r="K57" s="43">
        <f t="shared" si="1"/>
        <v>24077050.399999999</v>
      </c>
      <c r="L57" s="35"/>
      <c r="M57" s="36" t="s">
        <v>171</v>
      </c>
    </row>
    <row r="58" spans="1:221" s="32" customFormat="1" x14ac:dyDescent="0.25">
      <c r="B58" s="303"/>
      <c r="C58" s="40" t="s">
        <v>8</v>
      </c>
      <c r="D58" s="41">
        <v>1</v>
      </c>
      <c r="E58" s="42">
        <v>2009</v>
      </c>
      <c r="F58" s="41">
        <v>1236</v>
      </c>
      <c r="G58" s="41">
        <v>1236</v>
      </c>
      <c r="H58" s="43">
        <v>28066490</v>
      </c>
      <c r="I58" s="43">
        <f t="shared" si="0"/>
        <v>29750479.399999999</v>
      </c>
      <c r="J58" s="180">
        <v>5673429</v>
      </c>
      <c r="K58" s="43">
        <f t="shared" si="1"/>
        <v>24077050.399999999</v>
      </c>
      <c r="L58" s="35"/>
      <c r="M58" s="36" t="s">
        <v>171</v>
      </c>
    </row>
    <row r="59" spans="1:221" s="32" customFormat="1" x14ac:dyDescent="0.25">
      <c r="B59" s="303"/>
      <c r="C59" s="40" t="s">
        <v>8</v>
      </c>
      <c r="D59" s="41">
        <v>1</v>
      </c>
      <c r="E59" s="42">
        <v>2009</v>
      </c>
      <c r="F59" s="41">
        <v>1395</v>
      </c>
      <c r="G59" s="41">
        <v>1395</v>
      </c>
      <c r="H59" s="43">
        <v>28066490</v>
      </c>
      <c r="I59" s="43">
        <f t="shared" si="0"/>
        <v>29750479.399999999</v>
      </c>
      <c r="J59" s="180">
        <v>5673429</v>
      </c>
      <c r="K59" s="43">
        <f t="shared" si="1"/>
        <v>24077050.399999999</v>
      </c>
      <c r="L59" s="35"/>
      <c r="M59" s="36" t="s">
        <v>171</v>
      </c>
    </row>
    <row r="60" spans="1:221" s="32" customFormat="1" x14ac:dyDescent="0.25">
      <c r="B60" s="303"/>
      <c r="C60" s="40" t="s">
        <v>6</v>
      </c>
      <c r="D60" s="41">
        <v>1</v>
      </c>
      <c r="E60" s="42">
        <v>2007</v>
      </c>
      <c r="F60" s="41">
        <v>1109</v>
      </c>
      <c r="G60" s="41">
        <v>1109</v>
      </c>
      <c r="H60" s="43">
        <v>13668600</v>
      </c>
      <c r="I60" s="43">
        <f t="shared" si="0"/>
        <v>14488716</v>
      </c>
      <c r="J60" s="180">
        <v>3712000</v>
      </c>
      <c r="K60" s="43">
        <f t="shared" si="1"/>
        <v>10776716</v>
      </c>
      <c r="L60" s="35"/>
      <c r="M60" s="36" t="s">
        <v>171</v>
      </c>
    </row>
    <row r="61" spans="1:221" s="32" customFormat="1" x14ac:dyDescent="0.25">
      <c r="B61" s="303"/>
      <c r="C61" s="40" t="s">
        <v>6</v>
      </c>
      <c r="D61" s="41">
        <v>1</v>
      </c>
      <c r="E61" s="42">
        <v>2007</v>
      </c>
      <c r="F61" s="41">
        <v>1128</v>
      </c>
      <c r="G61" s="41">
        <v>1128</v>
      </c>
      <c r="H61" s="43">
        <v>13668600</v>
      </c>
      <c r="I61" s="43">
        <f t="shared" si="0"/>
        <v>14488716</v>
      </c>
      <c r="J61" s="180">
        <v>3712000</v>
      </c>
      <c r="K61" s="43">
        <f t="shared" si="1"/>
        <v>10776716</v>
      </c>
      <c r="L61" s="35"/>
      <c r="M61" s="36" t="s">
        <v>171</v>
      </c>
    </row>
    <row r="62" spans="1:221" s="32" customFormat="1" x14ac:dyDescent="0.25">
      <c r="B62" s="303"/>
      <c r="C62" s="40" t="s">
        <v>6</v>
      </c>
      <c r="D62" s="41">
        <v>1</v>
      </c>
      <c r="E62" s="42">
        <v>2007</v>
      </c>
      <c r="F62" s="41">
        <v>1451</v>
      </c>
      <c r="G62" s="41">
        <v>1451</v>
      </c>
      <c r="H62" s="43">
        <v>13668600</v>
      </c>
      <c r="I62" s="43">
        <f t="shared" si="0"/>
        <v>14488716</v>
      </c>
      <c r="J62" s="180">
        <v>3712000</v>
      </c>
      <c r="K62" s="43">
        <f t="shared" si="1"/>
        <v>10776716</v>
      </c>
      <c r="L62" s="35"/>
      <c r="M62" s="36" t="s">
        <v>171</v>
      </c>
    </row>
    <row r="63" spans="1:221" s="32" customFormat="1" x14ac:dyDescent="0.25">
      <c r="B63" s="303"/>
      <c r="C63" s="40" t="s">
        <v>206</v>
      </c>
      <c r="D63" s="41">
        <v>1</v>
      </c>
      <c r="E63" s="42">
        <v>2005</v>
      </c>
      <c r="F63" s="41">
        <v>1095</v>
      </c>
      <c r="G63" s="41">
        <v>1095</v>
      </c>
      <c r="H63" s="43">
        <v>32457000</v>
      </c>
      <c r="I63" s="43">
        <f t="shared" si="0"/>
        <v>34404420</v>
      </c>
      <c r="J63" s="180">
        <v>7600000</v>
      </c>
      <c r="K63" s="43">
        <f t="shared" si="1"/>
        <v>26804420</v>
      </c>
      <c r="L63" s="35"/>
      <c r="M63" s="36" t="s">
        <v>171</v>
      </c>
    </row>
    <row r="64" spans="1:221" s="32" customFormat="1" x14ac:dyDescent="0.25">
      <c r="B64" s="303"/>
      <c r="C64" s="40" t="s">
        <v>206</v>
      </c>
      <c r="D64" s="41">
        <v>1</v>
      </c>
      <c r="E64" s="42">
        <v>2005</v>
      </c>
      <c r="F64" s="41">
        <v>1096</v>
      </c>
      <c r="G64" s="41">
        <v>1096</v>
      </c>
      <c r="H64" s="43">
        <v>32457000</v>
      </c>
      <c r="I64" s="43">
        <f t="shared" si="0"/>
        <v>34404420</v>
      </c>
      <c r="J64" s="180">
        <v>7600000</v>
      </c>
      <c r="K64" s="43">
        <f t="shared" si="1"/>
        <v>26804420</v>
      </c>
      <c r="L64" s="35"/>
      <c r="M64" s="36" t="s">
        <v>171</v>
      </c>
    </row>
    <row r="65" spans="1:221" s="32" customFormat="1" x14ac:dyDescent="0.25">
      <c r="B65" s="303"/>
      <c r="C65" s="40" t="s">
        <v>223</v>
      </c>
      <c r="D65" s="41">
        <v>1</v>
      </c>
      <c r="E65" s="42">
        <v>2008</v>
      </c>
      <c r="F65" s="41">
        <v>1210</v>
      </c>
      <c r="G65" s="41">
        <v>1210</v>
      </c>
      <c r="H65" s="43">
        <v>24000000</v>
      </c>
      <c r="I65" s="43">
        <f t="shared" si="0"/>
        <v>25440000</v>
      </c>
      <c r="J65" s="180">
        <v>5400000</v>
      </c>
      <c r="K65" s="43">
        <f t="shared" si="1"/>
        <v>20040000</v>
      </c>
      <c r="L65" s="35"/>
      <c r="M65" s="36" t="s">
        <v>171</v>
      </c>
    </row>
    <row r="66" spans="1:221" s="32" customFormat="1" x14ac:dyDescent="0.25">
      <c r="B66" s="303"/>
      <c r="C66" s="40" t="s">
        <v>203</v>
      </c>
      <c r="D66" s="41">
        <v>1</v>
      </c>
      <c r="E66" s="42">
        <v>2006</v>
      </c>
      <c r="F66" s="41" t="s">
        <v>152</v>
      </c>
      <c r="G66" s="41" t="s">
        <v>153</v>
      </c>
      <c r="H66" s="43">
        <v>28066490</v>
      </c>
      <c r="I66" s="43">
        <f t="shared" si="0"/>
        <v>29750479.399999999</v>
      </c>
      <c r="J66" s="180">
        <v>5673429</v>
      </c>
      <c r="K66" s="43">
        <f t="shared" si="1"/>
        <v>24077050.399999999</v>
      </c>
      <c r="L66" s="35"/>
      <c r="M66" s="36" t="s">
        <v>171</v>
      </c>
    </row>
    <row r="67" spans="1:221" s="32" customFormat="1" x14ac:dyDescent="0.25">
      <c r="B67" s="303"/>
      <c r="C67" s="58" t="s">
        <v>150</v>
      </c>
      <c r="D67" s="48">
        <v>1</v>
      </c>
      <c r="E67" s="42"/>
      <c r="F67" s="41"/>
      <c r="G67" s="42"/>
      <c r="H67" s="43">
        <v>28066490</v>
      </c>
      <c r="I67" s="43">
        <f t="shared" si="0"/>
        <v>29750479.399999999</v>
      </c>
      <c r="J67" s="180">
        <v>0</v>
      </c>
      <c r="K67" s="43">
        <f t="shared" si="1"/>
        <v>29750479.399999999</v>
      </c>
      <c r="L67" s="35"/>
      <c r="M67" s="36" t="s">
        <v>171</v>
      </c>
    </row>
    <row r="68" spans="1:221" s="32" customFormat="1" x14ac:dyDescent="0.25">
      <c r="B68" s="304"/>
      <c r="C68" s="58" t="s">
        <v>63</v>
      </c>
      <c r="D68" s="48">
        <v>1</v>
      </c>
      <c r="E68" s="42"/>
      <c r="F68" s="41"/>
      <c r="G68" s="42"/>
      <c r="H68" s="43">
        <v>13668600</v>
      </c>
      <c r="I68" s="43">
        <f t="shared" si="0"/>
        <v>14488716</v>
      </c>
      <c r="J68" s="180">
        <v>0</v>
      </c>
      <c r="K68" s="43">
        <f t="shared" si="1"/>
        <v>14488716</v>
      </c>
      <c r="L68" s="35"/>
      <c r="M68" s="36" t="s">
        <v>171</v>
      </c>
    </row>
    <row r="69" spans="1:221" s="68" customFormat="1" ht="23.25" customHeight="1" x14ac:dyDescent="0.25">
      <c r="A69" s="29">
        <v>169255048</v>
      </c>
      <c r="B69" s="64" t="s">
        <v>17</v>
      </c>
      <c r="C69" s="65"/>
      <c r="D69" s="30">
        <f>+D70+D72</f>
        <v>10</v>
      </c>
      <c r="E69" s="314"/>
      <c r="F69" s="315"/>
      <c r="G69" s="315"/>
      <c r="H69" s="315"/>
      <c r="I69" s="315"/>
      <c r="J69" s="316"/>
      <c r="K69" s="29">
        <f>+K70+K72</f>
        <v>51410503.5</v>
      </c>
      <c r="L69" s="95"/>
      <c r="M69" s="66"/>
      <c r="N69" s="67"/>
      <c r="O69" s="67"/>
      <c r="P69" s="67"/>
      <c r="Q69" s="67"/>
      <c r="R69" s="67"/>
      <c r="S69" s="67"/>
      <c r="T69" s="67"/>
      <c r="U69" s="67"/>
      <c r="V69" s="67"/>
      <c r="W69" s="67"/>
      <c r="X69" s="67"/>
      <c r="Y69" s="67"/>
      <c r="Z69" s="67"/>
      <c r="AA69" s="67"/>
      <c r="AB69" s="67"/>
      <c r="AC69" s="67"/>
      <c r="AD69" s="67"/>
      <c r="AE69" s="67"/>
      <c r="AF69" s="67"/>
      <c r="AG69" s="67"/>
      <c r="AH69" s="67"/>
      <c r="AI69" s="67"/>
      <c r="AJ69" s="67"/>
      <c r="AK69" s="67"/>
      <c r="AL69" s="67"/>
      <c r="AM69" s="67"/>
      <c r="AN69" s="67"/>
      <c r="AO69" s="67"/>
      <c r="AP69" s="67"/>
      <c r="AQ69" s="67"/>
      <c r="AR69" s="67"/>
      <c r="AS69" s="67"/>
      <c r="AT69" s="67"/>
      <c r="AU69" s="67"/>
      <c r="AV69" s="67"/>
      <c r="AW69" s="67"/>
      <c r="AX69" s="67"/>
      <c r="AY69" s="67"/>
      <c r="AZ69" s="67"/>
      <c r="BA69" s="67"/>
      <c r="BB69" s="67"/>
      <c r="BC69" s="67"/>
      <c r="BD69" s="67"/>
      <c r="BE69" s="67"/>
      <c r="BF69" s="67"/>
      <c r="BG69" s="67"/>
      <c r="BH69" s="67"/>
      <c r="BI69" s="67"/>
      <c r="BJ69" s="67"/>
      <c r="BK69" s="67"/>
      <c r="BL69" s="67"/>
      <c r="BM69" s="67"/>
      <c r="BN69" s="67"/>
      <c r="BO69" s="67"/>
      <c r="BP69" s="67"/>
      <c r="BQ69" s="67"/>
      <c r="BR69" s="67"/>
      <c r="BS69" s="67"/>
      <c r="BT69" s="67"/>
      <c r="BU69" s="67"/>
      <c r="BV69" s="67"/>
      <c r="BW69" s="67"/>
      <c r="BX69" s="67"/>
      <c r="BY69" s="67"/>
      <c r="BZ69" s="67"/>
      <c r="CA69" s="67"/>
      <c r="CB69" s="67"/>
      <c r="CC69" s="67"/>
      <c r="CD69" s="67"/>
      <c r="CE69" s="67"/>
      <c r="CF69" s="67"/>
      <c r="CG69" s="67"/>
      <c r="CH69" s="67"/>
      <c r="CI69" s="67"/>
      <c r="CJ69" s="67"/>
      <c r="CK69" s="67"/>
      <c r="CL69" s="67"/>
      <c r="CM69" s="67"/>
      <c r="CN69" s="67"/>
      <c r="CO69" s="67"/>
      <c r="CP69" s="67"/>
      <c r="CQ69" s="67"/>
      <c r="CR69" s="67"/>
      <c r="CS69" s="67"/>
      <c r="CT69" s="67"/>
      <c r="CU69" s="67"/>
      <c r="CV69" s="67"/>
      <c r="CW69" s="67"/>
      <c r="CX69" s="67"/>
      <c r="CY69" s="67"/>
      <c r="CZ69" s="67"/>
      <c r="DA69" s="67"/>
      <c r="DB69" s="67"/>
      <c r="DC69" s="67"/>
      <c r="DD69" s="67"/>
      <c r="DE69" s="67"/>
      <c r="DF69" s="67"/>
      <c r="DG69" s="67"/>
      <c r="DH69" s="67"/>
      <c r="DI69" s="67"/>
      <c r="DJ69" s="67"/>
      <c r="DK69" s="67"/>
      <c r="DL69" s="67"/>
      <c r="DM69" s="67"/>
      <c r="DN69" s="67"/>
      <c r="DO69" s="67"/>
      <c r="DP69" s="67"/>
      <c r="DQ69" s="67"/>
      <c r="DR69" s="67"/>
      <c r="DS69" s="67"/>
      <c r="DT69" s="67"/>
      <c r="DU69" s="67"/>
      <c r="DV69" s="67"/>
      <c r="DW69" s="67"/>
      <c r="DX69" s="67"/>
      <c r="DY69" s="67"/>
      <c r="DZ69" s="67"/>
      <c r="EA69" s="67"/>
      <c r="EB69" s="67"/>
      <c r="EC69" s="67"/>
      <c r="ED69" s="67"/>
      <c r="EE69" s="67"/>
      <c r="EF69" s="67"/>
      <c r="EG69" s="67"/>
      <c r="EH69" s="67"/>
      <c r="EI69" s="67"/>
      <c r="EJ69" s="67"/>
      <c r="EK69" s="67"/>
      <c r="EL69" s="67"/>
      <c r="EM69" s="67"/>
      <c r="EN69" s="67"/>
      <c r="EO69" s="67"/>
      <c r="EP69" s="67"/>
      <c r="EQ69" s="67"/>
      <c r="ER69" s="67"/>
      <c r="ES69" s="67"/>
      <c r="ET69" s="67"/>
      <c r="EU69" s="67"/>
      <c r="EV69" s="67"/>
      <c r="EW69" s="67"/>
      <c r="EX69" s="67"/>
      <c r="EY69" s="67"/>
      <c r="EZ69" s="67"/>
      <c r="FA69" s="67"/>
      <c r="FB69" s="67"/>
      <c r="FC69" s="67"/>
      <c r="FD69" s="67"/>
      <c r="FE69" s="67"/>
      <c r="FF69" s="67"/>
      <c r="FG69" s="67"/>
      <c r="FH69" s="67"/>
      <c r="FI69" s="67"/>
      <c r="FJ69" s="67"/>
      <c r="FK69" s="67"/>
      <c r="FL69" s="67"/>
      <c r="FM69" s="67"/>
      <c r="FN69" s="67"/>
      <c r="FO69" s="67"/>
      <c r="FP69" s="67"/>
      <c r="FQ69" s="67"/>
      <c r="FR69" s="67"/>
      <c r="FS69" s="67"/>
      <c r="FT69" s="67"/>
      <c r="FU69" s="67"/>
      <c r="FV69" s="67"/>
      <c r="FW69" s="67"/>
      <c r="FX69" s="67"/>
      <c r="FY69" s="67"/>
      <c r="FZ69" s="67"/>
      <c r="GA69" s="67"/>
      <c r="GB69" s="67"/>
      <c r="GC69" s="67"/>
      <c r="GD69" s="67"/>
      <c r="GE69" s="67"/>
      <c r="GF69" s="67"/>
      <c r="GG69" s="67"/>
      <c r="GH69" s="67"/>
      <c r="GI69" s="67"/>
      <c r="GJ69" s="67"/>
      <c r="GK69" s="67"/>
      <c r="GL69" s="67"/>
      <c r="GM69" s="67"/>
      <c r="GN69" s="67"/>
      <c r="GO69" s="67"/>
      <c r="GP69" s="67"/>
      <c r="GQ69" s="67"/>
      <c r="GR69" s="67"/>
      <c r="GS69" s="67"/>
      <c r="GT69" s="67"/>
      <c r="GU69" s="67"/>
      <c r="GV69" s="67"/>
      <c r="GW69" s="67"/>
      <c r="GX69" s="67"/>
      <c r="GY69" s="67"/>
      <c r="GZ69" s="67"/>
      <c r="HA69" s="67"/>
      <c r="HB69" s="67"/>
      <c r="HC69" s="67"/>
      <c r="HD69" s="67"/>
      <c r="HE69" s="67"/>
      <c r="HF69" s="67"/>
      <c r="HG69" s="67"/>
      <c r="HH69" s="67"/>
      <c r="HI69" s="67"/>
      <c r="HJ69" s="67"/>
      <c r="HK69" s="67"/>
      <c r="HL69" s="67"/>
      <c r="HM69" s="67"/>
    </row>
    <row r="70" spans="1:221" s="38" customFormat="1" ht="17.25" customHeight="1" x14ac:dyDescent="0.25">
      <c r="A70" s="32"/>
      <c r="B70" s="283" t="s">
        <v>135</v>
      </c>
      <c r="C70" s="284"/>
      <c r="D70" s="33">
        <f>SUM(D71:D71)</f>
        <v>1</v>
      </c>
      <c r="E70" s="280"/>
      <c r="F70" s="281"/>
      <c r="G70" s="281"/>
      <c r="H70" s="281"/>
      <c r="I70" s="281"/>
      <c r="J70" s="282"/>
      <c r="K70" s="34">
        <f>SUM(K71:K71)</f>
        <v>25440000</v>
      </c>
      <c r="L70" s="35"/>
      <c r="M70" s="36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  <c r="BA70" s="32"/>
      <c r="BB70" s="32"/>
      <c r="BC70" s="32"/>
      <c r="BD70" s="32"/>
      <c r="BE70" s="32"/>
      <c r="BF70" s="32"/>
      <c r="BG70" s="32"/>
      <c r="BH70" s="32"/>
      <c r="BI70" s="32"/>
      <c r="BJ70" s="32"/>
      <c r="BK70" s="32"/>
      <c r="BL70" s="32"/>
      <c r="BM70" s="32"/>
      <c r="BN70" s="32"/>
      <c r="BO70" s="32"/>
      <c r="BP70" s="32"/>
      <c r="BQ70" s="32"/>
      <c r="BR70" s="32"/>
      <c r="BS70" s="32"/>
      <c r="BT70" s="32"/>
      <c r="BU70" s="32"/>
      <c r="BV70" s="32"/>
      <c r="BW70" s="32"/>
      <c r="BX70" s="32"/>
      <c r="BY70" s="32"/>
      <c r="BZ70" s="32"/>
      <c r="CA70" s="32"/>
      <c r="CB70" s="32"/>
      <c r="CC70" s="32"/>
      <c r="CD70" s="32"/>
      <c r="CE70" s="32"/>
      <c r="CF70" s="32"/>
      <c r="CG70" s="32"/>
      <c r="CH70" s="32"/>
      <c r="CI70" s="32"/>
      <c r="CJ70" s="32"/>
      <c r="CK70" s="32"/>
      <c r="CL70" s="32"/>
      <c r="CM70" s="32"/>
      <c r="CN70" s="32"/>
      <c r="CO70" s="32"/>
      <c r="CP70" s="32"/>
      <c r="CQ70" s="32"/>
      <c r="CR70" s="32"/>
      <c r="CS70" s="32"/>
      <c r="CT70" s="32"/>
      <c r="CU70" s="32"/>
      <c r="CV70" s="32"/>
      <c r="CW70" s="32"/>
      <c r="CX70" s="32"/>
      <c r="CY70" s="32"/>
      <c r="CZ70" s="32"/>
      <c r="DA70" s="32"/>
      <c r="DB70" s="32"/>
      <c r="DC70" s="32"/>
      <c r="DD70" s="32"/>
      <c r="DE70" s="32"/>
      <c r="DF70" s="32"/>
      <c r="DG70" s="32"/>
      <c r="DH70" s="32"/>
      <c r="DI70" s="32"/>
      <c r="DJ70" s="32"/>
      <c r="DK70" s="32"/>
      <c r="DL70" s="32"/>
      <c r="DM70" s="32"/>
      <c r="DN70" s="32"/>
      <c r="DO70" s="32"/>
      <c r="DP70" s="32"/>
      <c r="DQ70" s="32"/>
      <c r="DR70" s="32"/>
      <c r="DS70" s="32"/>
      <c r="DT70" s="32"/>
      <c r="DU70" s="32"/>
      <c r="DV70" s="32"/>
      <c r="DW70" s="32"/>
      <c r="DX70" s="32"/>
      <c r="DY70" s="32"/>
      <c r="DZ70" s="32"/>
      <c r="EA70" s="32"/>
      <c r="EB70" s="32"/>
      <c r="EC70" s="32"/>
      <c r="ED70" s="32"/>
      <c r="EE70" s="32"/>
      <c r="EF70" s="32"/>
      <c r="EG70" s="32"/>
      <c r="EH70" s="32"/>
      <c r="EI70" s="32"/>
      <c r="EJ70" s="32"/>
      <c r="EK70" s="32"/>
      <c r="EL70" s="32"/>
      <c r="EM70" s="32"/>
      <c r="EN70" s="32"/>
      <c r="EO70" s="32"/>
      <c r="EP70" s="32"/>
      <c r="EQ70" s="32"/>
      <c r="ER70" s="32"/>
      <c r="ES70" s="32"/>
      <c r="ET70" s="32"/>
      <c r="EU70" s="32"/>
      <c r="EV70" s="32"/>
      <c r="EW70" s="32"/>
      <c r="EX70" s="32"/>
      <c r="EY70" s="32"/>
      <c r="EZ70" s="32"/>
      <c r="FA70" s="32"/>
      <c r="FB70" s="32"/>
      <c r="FC70" s="32"/>
      <c r="FD70" s="32"/>
      <c r="FE70" s="32"/>
      <c r="FF70" s="32"/>
      <c r="FG70" s="32"/>
      <c r="FH70" s="32"/>
      <c r="FI70" s="32"/>
      <c r="FJ70" s="32"/>
      <c r="FK70" s="32"/>
      <c r="FL70" s="32"/>
      <c r="FM70" s="32"/>
      <c r="FN70" s="32"/>
      <c r="FO70" s="32"/>
      <c r="FP70" s="32"/>
      <c r="FQ70" s="32"/>
      <c r="FR70" s="32"/>
      <c r="FS70" s="32"/>
      <c r="FT70" s="32"/>
      <c r="FU70" s="32"/>
      <c r="FV70" s="32"/>
      <c r="FW70" s="32"/>
      <c r="FX70" s="32"/>
      <c r="FY70" s="32"/>
      <c r="FZ70" s="32"/>
      <c r="GA70" s="32"/>
      <c r="GB70" s="32"/>
      <c r="GC70" s="32"/>
      <c r="GD70" s="32"/>
      <c r="GE70" s="32"/>
      <c r="GF70" s="32"/>
      <c r="GG70" s="32"/>
      <c r="GH70" s="32"/>
      <c r="GI70" s="32"/>
      <c r="GJ70" s="32"/>
      <c r="GK70" s="32"/>
      <c r="GL70" s="32"/>
      <c r="GM70" s="32"/>
      <c r="GN70" s="32"/>
      <c r="GO70" s="32"/>
      <c r="GP70" s="32"/>
      <c r="GQ70" s="32"/>
      <c r="GR70" s="32"/>
      <c r="GS70" s="32"/>
      <c r="GT70" s="32"/>
      <c r="GU70" s="32"/>
      <c r="GV70" s="32"/>
      <c r="GW70" s="32"/>
      <c r="GX70" s="32"/>
      <c r="GY70" s="32"/>
      <c r="GZ70" s="32"/>
      <c r="HA70" s="32"/>
      <c r="HB70" s="32"/>
      <c r="HC70" s="32"/>
      <c r="HD70" s="32"/>
      <c r="HE70" s="32"/>
      <c r="HF70" s="32"/>
      <c r="HG70" s="32"/>
      <c r="HH70" s="32"/>
      <c r="HI70" s="32"/>
      <c r="HJ70" s="32"/>
      <c r="HK70" s="32"/>
      <c r="HL70" s="32"/>
      <c r="HM70" s="32"/>
    </row>
    <row r="71" spans="1:221" s="32" customFormat="1" ht="15" customHeight="1" x14ac:dyDescent="0.25">
      <c r="B71" s="39" t="s">
        <v>220</v>
      </c>
      <c r="C71" s="40" t="s">
        <v>145</v>
      </c>
      <c r="D71" s="41">
        <v>1</v>
      </c>
      <c r="E71" s="42"/>
      <c r="F71" s="41"/>
      <c r="G71" s="41"/>
      <c r="H71" s="43">
        <v>24000000</v>
      </c>
      <c r="I71" s="43">
        <f>(H71*6%)+H71</f>
        <v>25440000</v>
      </c>
      <c r="J71" s="180">
        <v>0</v>
      </c>
      <c r="K71" s="45">
        <f>(I71-J71)*D71</f>
        <v>25440000</v>
      </c>
      <c r="L71" s="35"/>
      <c r="M71" s="36" t="s">
        <v>171</v>
      </c>
    </row>
    <row r="72" spans="1:221" s="46" customFormat="1" x14ac:dyDescent="0.25">
      <c r="A72" s="32"/>
      <c r="B72" s="69" t="s">
        <v>18</v>
      </c>
      <c r="C72" s="70"/>
      <c r="D72" s="33">
        <f>SUM(D73:D81)</f>
        <v>9</v>
      </c>
      <c r="E72" s="280"/>
      <c r="F72" s="281"/>
      <c r="G72" s="281"/>
      <c r="H72" s="281"/>
      <c r="I72" s="281"/>
      <c r="J72" s="282"/>
      <c r="K72" s="34">
        <f>SUM(K73:K81)</f>
        <v>25970503.5</v>
      </c>
      <c r="L72" s="97"/>
      <c r="M72" s="98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  <c r="AW72" s="32"/>
      <c r="AX72" s="32"/>
      <c r="AY72" s="32"/>
      <c r="AZ72" s="32"/>
      <c r="BA72" s="32"/>
      <c r="BB72" s="32"/>
      <c r="BC72" s="32"/>
      <c r="BD72" s="32"/>
      <c r="BE72" s="32"/>
      <c r="BF72" s="32"/>
      <c r="BG72" s="32"/>
      <c r="BH72" s="32"/>
      <c r="BI72" s="32"/>
      <c r="BJ72" s="32"/>
      <c r="BK72" s="32"/>
      <c r="BL72" s="32"/>
      <c r="BM72" s="32"/>
      <c r="BN72" s="32"/>
      <c r="BO72" s="32"/>
      <c r="BP72" s="32"/>
      <c r="BQ72" s="32"/>
      <c r="BR72" s="32"/>
      <c r="BS72" s="32"/>
      <c r="BT72" s="32"/>
      <c r="BU72" s="32"/>
      <c r="BV72" s="32"/>
      <c r="BW72" s="32"/>
      <c r="BX72" s="32"/>
      <c r="BY72" s="32"/>
      <c r="BZ72" s="32"/>
      <c r="CA72" s="32"/>
      <c r="CB72" s="32"/>
      <c r="CC72" s="32"/>
      <c r="CD72" s="32"/>
      <c r="CE72" s="32"/>
      <c r="CF72" s="32"/>
      <c r="CG72" s="32"/>
      <c r="CH72" s="32"/>
      <c r="CI72" s="32"/>
      <c r="CJ72" s="32"/>
      <c r="CK72" s="32"/>
      <c r="CL72" s="32"/>
      <c r="CM72" s="32"/>
      <c r="CN72" s="32"/>
      <c r="CO72" s="32"/>
      <c r="CP72" s="32"/>
      <c r="CQ72" s="32"/>
      <c r="CR72" s="32"/>
      <c r="CS72" s="32"/>
      <c r="CT72" s="32"/>
      <c r="CU72" s="32"/>
      <c r="CV72" s="32"/>
      <c r="CW72" s="32"/>
      <c r="CX72" s="32"/>
      <c r="CY72" s="32"/>
      <c r="CZ72" s="32"/>
      <c r="DA72" s="32"/>
      <c r="DB72" s="32"/>
      <c r="DC72" s="32"/>
      <c r="DD72" s="32"/>
      <c r="DE72" s="32"/>
      <c r="DF72" s="32"/>
      <c r="DG72" s="32"/>
      <c r="DH72" s="32"/>
      <c r="DI72" s="32"/>
      <c r="DJ72" s="32"/>
      <c r="DK72" s="32"/>
      <c r="DL72" s="32"/>
      <c r="DM72" s="32"/>
      <c r="DN72" s="32"/>
      <c r="DO72" s="32"/>
      <c r="DP72" s="32"/>
      <c r="DQ72" s="32"/>
      <c r="DR72" s="32"/>
      <c r="DS72" s="32"/>
      <c r="DT72" s="32"/>
      <c r="DU72" s="32"/>
      <c r="DV72" s="32"/>
      <c r="DW72" s="32"/>
      <c r="DX72" s="32"/>
      <c r="DY72" s="32"/>
      <c r="DZ72" s="32"/>
      <c r="EA72" s="32"/>
      <c r="EB72" s="32"/>
      <c r="EC72" s="32"/>
      <c r="ED72" s="32"/>
      <c r="EE72" s="32"/>
      <c r="EF72" s="32"/>
      <c r="EG72" s="32"/>
      <c r="EH72" s="32"/>
      <c r="EI72" s="32"/>
      <c r="EJ72" s="32"/>
      <c r="EK72" s="32"/>
      <c r="EL72" s="32"/>
      <c r="EM72" s="32"/>
      <c r="EN72" s="32"/>
      <c r="EO72" s="32"/>
      <c r="EP72" s="32"/>
      <c r="EQ72" s="32"/>
      <c r="ER72" s="32"/>
      <c r="ES72" s="32"/>
      <c r="ET72" s="32"/>
      <c r="EU72" s="32"/>
      <c r="EV72" s="32"/>
      <c r="EW72" s="32"/>
      <c r="EX72" s="32"/>
      <c r="EY72" s="32"/>
      <c r="EZ72" s="32"/>
      <c r="FA72" s="32"/>
      <c r="FB72" s="32"/>
      <c r="FC72" s="32"/>
      <c r="FD72" s="32"/>
      <c r="FE72" s="32"/>
      <c r="FF72" s="32"/>
      <c r="FG72" s="32"/>
      <c r="FH72" s="32"/>
      <c r="FI72" s="32"/>
      <c r="FJ72" s="32"/>
      <c r="FK72" s="32"/>
      <c r="FL72" s="32"/>
      <c r="FM72" s="32"/>
      <c r="FN72" s="32"/>
      <c r="FO72" s="32"/>
      <c r="FP72" s="32"/>
      <c r="FQ72" s="32"/>
      <c r="FR72" s="32"/>
      <c r="FS72" s="32"/>
      <c r="FT72" s="32"/>
      <c r="FU72" s="32"/>
      <c r="FV72" s="32"/>
      <c r="FW72" s="32"/>
      <c r="FX72" s="32"/>
      <c r="FY72" s="32"/>
      <c r="FZ72" s="32"/>
      <c r="GA72" s="32"/>
      <c r="GB72" s="32"/>
      <c r="GC72" s="32"/>
      <c r="GD72" s="32"/>
      <c r="GE72" s="32"/>
      <c r="GF72" s="32"/>
      <c r="GG72" s="32"/>
      <c r="GH72" s="32"/>
      <c r="GI72" s="32"/>
      <c r="GJ72" s="32"/>
      <c r="GK72" s="32"/>
      <c r="GL72" s="32"/>
      <c r="GM72" s="32"/>
      <c r="GN72" s="32"/>
      <c r="GO72" s="32"/>
      <c r="GP72" s="32"/>
      <c r="GQ72" s="32"/>
      <c r="GR72" s="32"/>
      <c r="GS72" s="32"/>
      <c r="GT72" s="32"/>
      <c r="GU72" s="32"/>
      <c r="GV72" s="32"/>
      <c r="GW72" s="32"/>
      <c r="GX72" s="32"/>
      <c r="GY72" s="32"/>
      <c r="GZ72" s="32"/>
      <c r="HA72" s="32"/>
      <c r="HB72" s="32"/>
      <c r="HC72" s="32"/>
      <c r="HD72" s="32"/>
      <c r="HE72" s="32"/>
      <c r="HF72" s="32"/>
      <c r="HG72" s="32"/>
      <c r="HH72" s="32"/>
      <c r="HI72" s="32"/>
      <c r="HJ72" s="32"/>
      <c r="HK72" s="32"/>
      <c r="HL72" s="32"/>
      <c r="HM72" s="32"/>
    </row>
    <row r="73" spans="1:221" s="32" customFormat="1" ht="18" customHeight="1" x14ac:dyDescent="0.25">
      <c r="B73" s="63" t="s">
        <v>53</v>
      </c>
      <c r="C73" s="47" t="s">
        <v>10</v>
      </c>
      <c r="D73" s="59">
        <v>1</v>
      </c>
      <c r="E73" s="41">
        <v>2009</v>
      </c>
      <c r="F73" s="41">
        <v>1223</v>
      </c>
      <c r="G73" s="41">
        <v>1223</v>
      </c>
      <c r="H73" s="43">
        <v>2722275</v>
      </c>
      <c r="I73" s="43">
        <f t="shared" ref="I73:I81" si="2">(H73*6%)+H73</f>
        <v>2885611.5</v>
      </c>
      <c r="J73" s="180">
        <v>0</v>
      </c>
      <c r="K73" s="43">
        <f t="shared" ref="K73:K81" si="3">(I73-J73)*D73</f>
        <v>2885611.5</v>
      </c>
      <c r="L73" s="35"/>
      <c r="M73" s="36" t="s">
        <v>171</v>
      </c>
    </row>
    <row r="74" spans="1:221" s="32" customFormat="1" x14ac:dyDescent="0.25">
      <c r="B74" s="285" t="s">
        <v>100</v>
      </c>
      <c r="C74" s="47" t="s">
        <v>10</v>
      </c>
      <c r="D74" s="59">
        <v>1</v>
      </c>
      <c r="E74" s="60">
        <v>2009</v>
      </c>
      <c r="F74" s="41">
        <v>1226</v>
      </c>
      <c r="G74" s="60">
        <v>1226</v>
      </c>
      <c r="H74" s="43">
        <v>2722275</v>
      </c>
      <c r="I74" s="43">
        <f t="shared" si="2"/>
        <v>2885611.5</v>
      </c>
      <c r="J74" s="180">
        <v>0</v>
      </c>
      <c r="K74" s="45">
        <f t="shared" si="3"/>
        <v>2885611.5</v>
      </c>
      <c r="L74" s="35"/>
      <c r="M74" s="36" t="s">
        <v>171</v>
      </c>
    </row>
    <row r="75" spans="1:221" s="32" customFormat="1" x14ac:dyDescent="0.25">
      <c r="B75" s="286"/>
      <c r="C75" s="47" t="s">
        <v>10</v>
      </c>
      <c r="D75" s="59">
        <v>1</v>
      </c>
      <c r="E75" s="60">
        <v>2009</v>
      </c>
      <c r="F75" s="41">
        <v>1217</v>
      </c>
      <c r="G75" s="60">
        <v>1217</v>
      </c>
      <c r="H75" s="43">
        <v>2722275</v>
      </c>
      <c r="I75" s="43">
        <f t="shared" si="2"/>
        <v>2885611.5</v>
      </c>
      <c r="J75" s="180">
        <v>0</v>
      </c>
      <c r="K75" s="45">
        <f t="shared" si="3"/>
        <v>2885611.5</v>
      </c>
      <c r="L75" s="35"/>
      <c r="M75" s="36" t="s">
        <v>171</v>
      </c>
    </row>
    <row r="76" spans="1:221" s="32" customFormat="1" x14ac:dyDescent="0.25">
      <c r="B76" s="286"/>
      <c r="C76" s="47" t="s">
        <v>10</v>
      </c>
      <c r="D76" s="59">
        <v>1</v>
      </c>
      <c r="E76" s="60">
        <v>2004</v>
      </c>
      <c r="F76" s="41">
        <v>1060</v>
      </c>
      <c r="G76" s="60">
        <v>1060</v>
      </c>
      <c r="H76" s="43">
        <v>2722275</v>
      </c>
      <c r="I76" s="43">
        <f t="shared" si="2"/>
        <v>2885611.5</v>
      </c>
      <c r="J76" s="180">
        <v>0</v>
      </c>
      <c r="K76" s="45">
        <f t="shared" si="3"/>
        <v>2885611.5</v>
      </c>
      <c r="L76" s="35"/>
      <c r="M76" s="36" t="s">
        <v>171</v>
      </c>
    </row>
    <row r="77" spans="1:221" s="32" customFormat="1" x14ac:dyDescent="0.25">
      <c r="B77" s="286"/>
      <c r="C77" s="47" t="s">
        <v>10</v>
      </c>
      <c r="D77" s="59">
        <v>1</v>
      </c>
      <c r="E77" s="60">
        <v>2007</v>
      </c>
      <c r="F77" s="41">
        <v>1177</v>
      </c>
      <c r="G77" s="60">
        <v>1177</v>
      </c>
      <c r="H77" s="43">
        <v>2722275</v>
      </c>
      <c r="I77" s="43">
        <f t="shared" si="2"/>
        <v>2885611.5</v>
      </c>
      <c r="J77" s="180">
        <v>0</v>
      </c>
      <c r="K77" s="45">
        <f t="shared" si="3"/>
        <v>2885611.5</v>
      </c>
      <c r="L77" s="35"/>
      <c r="M77" s="36" t="s">
        <v>171</v>
      </c>
    </row>
    <row r="78" spans="1:221" s="32" customFormat="1" x14ac:dyDescent="0.25">
      <c r="B78" s="286"/>
      <c r="C78" s="47" t="s">
        <v>10</v>
      </c>
      <c r="D78" s="59">
        <v>1</v>
      </c>
      <c r="E78" s="60">
        <v>2007</v>
      </c>
      <c r="F78" s="41">
        <v>1180</v>
      </c>
      <c r="G78" s="60">
        <v>1180</v>
      </c>
      <c r="H78" s="43">
        <v>2722275</v>
      </c>
      <c r="I78" s="43">
        <f t="shared" si="2"/>
        <v>2885611.5</v>
      </c>
      <c r="J78" s="180">
        <v>0</v>
      </c>
      <c r="K78" s="45">
        <f t="shared" si="3"/>
        <v>2885611.5</v>
      </c>
      <c r="L78" s="35"/>
      <c r="M78" s="36" t="s">
        <v>171</v>
      </c>
    </row>
    <row r="79" spans="1:221" s="32" customFormat="1" x14ac:dyDescent="0.25">
      <c r="B79" s="286"/>
      <c r="C79" s="47" t="s">
        <v>10</v>
      </c>
      <c r="D79" s="59">
        <v>1</v>
      </c>
      <c r="E79" s="60">
        <v>2005</v>
      </c>
      <c r="F79" s="41">
        <v>1086</v>
      </c>
      <c r="G79" s="60">
        <v>1086</v>
      </c>
      <c r="H79" s="43">
        <v>2722275</v>
      </c>
      <c r="I79" s="43">
        <f t="shared" si="2"/>
        <v>2885611.5</v>
      </c>
      <c r="J79" s="180">
        <v>0</v>
      </c>
      <c r="K79" s="45">
        <f t="shared" si="3"/>
        <v>2885611.5</v>
      </c>
      <c r="L79" s="35"/>
      <c r="M79" s="36" t="s">
        <v>171</v>
      </c>
    </row>
    <row r="80" spans="1:221" s="32" customFormat="1" x14ac:dyDescent="0.25">
      <c r="B80" s="286"/>
      <c r="C80" s="47" t="s">
        <v>10</v>
      </c>
      <c r="D80" s="59">
        <v>1</v>
      </c>
      <c r="E80" s="60">
        <v>2006</v>
      </c>
      <c r="F80" s="41">
        <v>1101</v>
      </c>
      <c r="G80" s="60">
        <v>1101</v>
      </c>
      <c r="H80" s="43">
        <v>2722275</v>
      </c>
      <c r="I80" s="43">
        <f t="shared" si="2"/>
        <v>2885611.5</v>
      </c>
      <c r="J80" s="180">
        <v>0</v>
      </c>
      <c r="K80" s="45">
        <f t="shared" si="3"/>
        <v>2885611.5</v>
      </c>
      <c r="L80" s="35"/>
      <c r="M80" s="36" t="s">
        <v>171</v>
      </c>
    </row>
    <row r="81" spans="1:221" s="32" customFormat="1" x14ac:dyDescent="0.25">
      <c r="B81" s="287"/>
      <c r="C81" s="47" t="s">
        <v>10</v>
      </c>
      <c r="D81" s="59">
        <v>1</v>
      </c>
      <c r="E81" s="60">
        <v>2007</v>
      </c>
      <c r="F81" s="41">
        <v>1182</v>
      </c>
      <c r="G81" s="60">
        <v>1182</v>
      </c>
      <c r="H81" s="43">
        <v>2722275</v>
      </c>
      <c r="I81" s="43">
        <f t="shared" si="2"/>
        <v>2885611.5</v>
      </c>
      <c r="J81" s="180">
        <v>0</v>
      </c>
      <c r="K81" s="45">
        <f t="shared" si="3"/>
        <v>2885611.5</v>
      </c>
      <c r="L81" s="35"/>
      <c r="M81" s="36" t="s">
        <v>171</v>
      </c>
    </row>
    <row r="82" spans="1:221" s="73" customFormat="1" ht="26.4" x14ac:dyDescent="0.25">
      <c r="A82" s="71">
        <v>2488129813</v>
      </c>
      <c r="B82" s="64" t="s">
        <v>136</v>
      </c>
      <c r="C82" s="65"/>
      <c r="D82" s="30">
        <f>+D83+D93+D118</f>
        <v>126</v>
      </c>
      <c r="E82" s="288"/>
      <c r="F82" s="289"/>
      <c r="G82" s="289"/>
      <c r="H82" s="289"/>
      <c r="I82" s="289"/>
      <c r="J82" s="290"/>
      <c r="K82" s="71">
        <f>+K83+K93+K118</f>
        <v>3099799311.6972008</v>
      </c>
      <c r="L82" s="95"/>
      <c r="M82" s="66"/>
      <c r="N82" s="22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  <c r="AT82" s="72"/>
      <c r="AU82" s="72"/>
      <c r="AV82" s="72"/>
      <c r="AW82" s="72"/>
      <c r="AX82" s="72"/>
      <c r="AY82" s="72"/>
      <c r="AZ82" s="72"/>
      <c r="BA82" s="72"/>
      <c r="BB82" s="72"/>
      <c r="BC82" s="72"/>
      <c r="BD82" s="72"/>
      <c r="BE82" s="72"/>
      <c r="BF82" s="72"/>
      <c r="BG82" s="72"/>
      <c r="BH82" s="72"/>
      <c r="BI82" s="72"/>
      <c r="BJ82" s="72"/>
      <c r="BK82" s="72"/>
      <c r="BL82" s="72"/>
      <c r="BM82" s="72"/>
      <c r="BN82" s="72"/>
      <c r="BO82" s="72"/>
      <c r="BP82" s="72"/>
      <c r="BQ82" s="72"/>
      <c r="BR82" s="72"/>
      <c r="BS82" s="72"/>
      <c r="BT82" s="72"/>
      <c r="BU82" s="72"/>
      <c r="BV82" s="72"/>
      <c r="BW82" s="72"/>
      <c r="BX82" s="72"/>
      <c r="BY82" s="72"/>
      <c r="BZ82" s="72"/>
      <c r="CA82" s="72"/>
      <c r="CB82" s="72"/>
      <c r="CC82" s="72"/>
      <c r="CD82" s="72"/>
      <c r="CE82" s="72"/>
      <c r="CF82" s="72"/>
      <c r="CG82" s="72"/>
      <c r="CH82" s="72"/>
      <c r="CI82" s="72"/>
      <c r="CJ82" s="72"/>
      <c r="CK82" s="72"/>
      <c r="CL82" s="72"/>
      <c r="CM82" s="72"/>
      <c r="CN82" s="72"/>
      <c r="CO82" s="72"/>
      <c r="CP82" s="72"/>
      <c r="CQ82" s="72"/>
      <c r="CR82" s="72"/>
      <c r="CS82" s="72"/>
      <c r="CT82" s="72"/>
      <c r="CU82" s="72"/>
      <c r="CV82" s="72"/>
      <c r="CW82" s="72"/>
      <c r="CX82" s="72"/>
      <c r="CY82" s="72"/>
      <c r="CZ82" s="72"/>
      <c r="DA82" s="72"/>
      <c r="DB82" s="72"/>
      <c r="DC82" s="72"/>
      <c r="DD82" s="72"/>
      <c r="DE82" s="72"/>
      <c r="DF82" s="72"/>
      <c r="DG82" s="72"/>
      <c r="DH82" s="72"/>
      <c r="DI82" s="72"/>
      <c r="DJ82" s="72"/>
      <c r="DK82" s="72"/>
      <c r="DL82" s="72"/>
      <c r="DM82" s="72"/>
      <c r="DN82" s="72"/>
      <c r="DO82" s="72"/>
      <c r="DP82" s="72"/>
      <c r="DQ82" s="72"/>
      <c r="DR82" s="72"/>
      <c r="DS82" s="72"/>
      <c r="DT82" s="72"/>
      <c r="DU82" s="72"/>
      <c r="DV82" s="72"/>
      <c r="DW82" s="72"/>
      <c r="DX82" s="72"/>
      <c r="DY82" s="72"/>
      <c r="DZ82" s="72"/>
      <c r="EA82" s="72"/>
      <c r="EB82" s="72"/>
      <c r="EC82" s="72"/>
      <c r="ED82" s="72"/>
      <c r="EE82" s="72"/>
      <c r="EF82" s="72"/>
      <c r="EG82" s="72"/>
      <c r="EH82" s="72"/>
      <c r="EI82" s="72"/>
      <c r="EJ82" s="72"/>
      <c r="EK82" s="72"/>
      <c r="EL82" s="72"/>
      <c r="EM82" s="72"/>
      <c r="EN82" s="72"/>
      <c r="EO82" s="72"/>
      <c r="EP82" s="72"/>
      <c r="EQ82" s="72"/>
      <c r="ER82" s="72"/>
      <c r="ES82" s="72"/>
      <c r="ET82" s="72"/>
      <c r="EU82" s="72"/>
      <c r="EV82" s="72"/>
      <c r="EW82" s="72"/>
      <c r="EX82" s="72"/>
      <c r="EY82" s="72"/>
      <c r="EZ82" s="72"/>
      <c r="FA82" s="72"/>
      <c r="FB82" s="72"/>
      <c r="FC82" s="72"/>
      <c r="FD82" s="72"/>
      <c r="FE82" s="72"/>
      <c r="FF82" s="72"/>
      <c r="FG82" s="72"/>
      <c r="FH82" s="72"/>
      <c r="FI82" s="72"/>
      <c r="FJ82" s="72"/>
      <c r="FK82" s="72"/>
      <c r="FL82" s="72"/>
      <c r="FM82" s="72"/>
      <c r="FN82" s="72"/>
      <c r="FO82" s="72"/>
      <c r="FP82" s="72"/>
      <c r="FQ82" s="72"/>
      <c r="FR82" s="72"/>
      <c r="FS82" s="72"/>
      <c r="FT82" s="72"/>
      <c r="FU82" s="72"/>
      <c r="FV82" s="72"/>
      <c r="FW82" s="72"/>
      <c r="FX82" s="72"/>
      <c r="FY82" s="72"/>
      <c r="FZ82" s="72"/>
      <c r="GA82" s="72"/>
      <c r="GB82" s="72"/>
      <c r="GC82" s="72"/>
      <c r="GD82" s="72"/>
      <c r="GE82" s="72"/>
      <c r="GF82" s="72"/>
      <c r="GG82" s="72"/>
      <c r="GH82" s="72"/>
      <c r="GI82" s="72"/>
      <c r="GJ82" s="72"/>
      <c r="GK82" s="72"/>
      <c r="GL82" s="72"/>
      <c r="GM82" s="72"/>
      <c r="GN82" s="72"/>
      <c r="GO82" s="72"/>
      <c r="GP82" s="72"/>
      <c r="GQ82" s="72"/>
      <c r="GR82" s="72"/>
      <c r="GS82" s="72"/>
      <c r="GT82" s="72"/>
      <c r="GU82" s="72"/>
      <c r="GV82" s="72"/>
      <c r="GW82" s="72"/>
      <c r="GX82" s="72"/>
      <c r="GY82" s="72"/>
      <c r="GZ82" s="72"/>
      <c r="HA82" s="72"/>
      <c r="HB82" s="72"/>
      <c r="HC82" s="72"/>
      <c r="HD82" s="72"/>
      <c r="HE82" s="72"/>
      <c r="HF82" s="72"/>
      <c r="HG82" s="72"/>
      <c r="HH82" s="72"/>
      <c r="HI82" s="72"/>
      <c r="HJ82" s="72"/>
      <c r="HK82" s="72"/>
      <c r="HL82" s="72"/>
      <c r="HM82" s="72"/>
    </row>
    <row r="83" spans="1:221" s="46" customFormat="1" x14ac:dyDescent="0.25">
      <c r="A83" s="32"/>
      <c r="B83" s="69" t="s">
        <v>137</v>
      </c>
      <c r="C83" s="70"/>
      <c r="D83" s="74">
        <f>SUM(D84:D92)</f>
        <v>9</v>
      </c>
      <c r="E83" s="291"/>
      <c r="F83" s="292"/>
      <c r="G83" s="292"/>
      <c r="H83" s="292"/>
      <c r="I83" s="292"/>
      <c r="J83" s="293"/>
      <c r="K83" s="74">
        <f>SUM(K84:K92)</f>
        <v>57780411</v>
      </c>
      <c r="L83" s="97"/>
      <c r="M83" s="98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  <c r="AW83" s="32"/>
      <c r="AX83" s="32"/>
      <c r="AY83" s="32"/>
      <c r="AZ83" s="32"/>
      <c r="BA83" s="32"/>
      <c r="BB83" s="32"/>
      <c r="BC83" s="32"/>
      <c r="BD83" s="32"/>
      <c r="BE83" s="32"/>
      <c r="BF83" s="32"/>
      <c r="BG83" s="32"/>
      <c r="BH83" s="32"/>
      <c r="BI83" s="32"/>
      <c r="BJ83" s="32"/>
      <c r="BK83" s="32"/>
      <c r="BL83" s="32"/>
      <c r="BM83" s="32"/>
      <c r="BN83" s="32"/>
      <c r="BO83" s="32"/>
      <c r="BP83" s="32"/>
      <c r="BQ83" s="32"/>
      <c r="BR83" s="32"/>
      <c r="BS83" s="32"/>
      <c r="BT83" s="32"/>
      <c r="BU83" s="32"/>
      <c r="BV83" s="32"/>
      <c r="BW83" s="32"/>
      <c r="BX83" s="32"/>
      <c r="BY83" s="32"/>
      <c r="BZ83" s="32"/>
      <c r="CA83" s="32"/>
      <c r="CB83" s="32"/>
      <c r="CC83" s="32"/>
      <c r="CD83" s="32"/>
      <c r="CE83" s="32"/>
      <c r="CF83" s="32"/>
      <c r="CG83" s="32"/>
      <c r="CH83" s="32"/>
      <c r="CI83" s="32"/>
      <c r="CJ83" s="32"/>
      <c r="CK83" s="32"/>
      <c r="CL83" s="32"/>
      <c r="CM83" s="32"/>
      <c r="CN83" s="32"/>
      <c r="CO83" s="32"/>
      <c r="CP83" s="32"/>
      <c r="CQ83" s="32"/>
      <c r="CR83" s="32"/>
      <c r="CS83" s="32"/>
      <c r="CT83" s="32"/>
      <c r="CU83" s="32"/>
      <c r="CV83" s="32"/>
      <c r="CW83" s="32"/>
      <c r="CX83" s="32"/>
      <c r="CY83" s="32"/>
      <c r="CZ83" s="32"/>
      <c r="DA83" s="32"/>
      <c r="DB83" s="32"/>
      <c r="DC83" s="32"/>
      <c r="DD83" s="32"/>
      <c r="DE83" s="32"/>
      <c r="DF83" s="32"/>
      <c r="DG83" s="32"/>
      <c r="DH83" s="32"/>
      <c r="DI83" s="32"/>
      <c r="DJ83" s="32"/>
      <c r="DK83" s="32"/>
      <c r="DL83" s="32"/>
      <c r="DM83" s="32"/>
      <c r="DN83" s="32"/>
      <c r="DO83" s="32"/>
      <c r="DP83" s="32"/>
      <c r="DQ83" s="32"/>
      <c r="DR83" s="32"/>
      <c r="DS83" s="32"/>
      <c r="DT83" s="32"/>
      <c r="DU83" s="32"/>
      <c r="DV83" s="32"/>
      <c r="DW83" s="32"/>
      <c r="DX83" s="32"/>
      <c r="DY83" s="32"/>
      <c r="DZ83" s="32"/>
      <c r="EA83" s="32"/>
      <c r="EB83" s="32"/>
      <c r="EC83" s="32"/>
      <c r="ED83" s="32"/>
      <c r="EE83" s="32"/>
      <c r="EF83" s="32"/>
      <c r="EG83" s="32"/>
      <c r="EH83" s="32"/>
      <c r="EI83" s="32"/>
      <c r="EJ83" s="32"/>
      <c r="EK83" s="32"/>
      <c r="EL83" s="32"/>
      <c r="EM83" s="32"/>
      <c r="EN83" s="32"/>
      <c r="EO83" s="32"/>
      <c r="EP83" s="32"/>
      <c r="EQ83" s="32"/>
      <c r="ER83" s="32"/>
      <c r="ES83" s="32"/>
      <c r="ET83" s="32"/>
      <c r="EU83" s="32"/>
      <c r="EV83" s="32"/>
      <c r="EW83" s="32"/>
      <c r="EX83" s="32"/>
      <c r="EY83" s="32"/>
      <c r="EZ83" s="32"/>
      <c r="FA83" s="32"/>
      <c r="FB83" s="32"/>
      <c r="FC83" s="32"/>
      <c r="FD83" s="32"/>
      <c r="FE83" s="32"/>
      <c r="FF83" s="32"/>
      <c r="FG83" s="32"/>
      <c r="FH83" s="32"/>
      <c r="FI83" s="32"/>
      <c r="FJ83" s="32"/>
      <c r="FK83" s="32"/>
      <c r="FL83" s="32"/>
      <c r="FM83" s="32"/>
      <c r="FN83" s="32"/>
      <c r="FO83" s="32"/>
      <c r="FP83" s="32"/>
      <c r="FQ83" s="32"/>
      <c r="FR83" s="32"/>
      <c r="FS83" s="32"/>
      <c r="FT83" s="32"/>
      <c r="FU83" s="32"/>
      <c r="FV83" s="32"/>
      <c r="FW83" s="32"/>
      <c r="FX83" s="32"/>
      <c r="FY83" s="32"/>
      <c r="FZ83" s="32"/>
      <c r="GA83" s="32"/>
      <c r="GB83" s="32"/>
      <c r="GC83" s="32"/>
      <c r="GD83" s="32"/>
      <c r="GE83" s="32"/>
      <c r="GF83" s="32"/>
      <c r="GG83" s="32"/>
      <c r="GH83" s="32"/>
      <c r="GI83" s="32"/>
      <c r="GJ83" s="32"/>
      <c r="GK83" s="32"/>
      <c r="GL83" s="32"/>
      <c r="GM83" s="32"/>
      <c r="GN83" s="32"/>
      <c r="GO83" s="32"/>
      <c r="GP83" s="32"/>
      <c r="GQ83" s="32"/>
      <c r="GR83" s="32"/>
      <c r="GS83" s="32"/>
      <c r="GT83" s="32"/>
      <c r="GU83" s="32"/>
      <c r="GV83" s="32"/>
      <c r="GW83" s="32"/>
      <c r="GX83" s="32"/>
      <c r="GY83" s="32"/>
      <c r="GZ83" s="32"/>
      <c r="HA83" s="32"/>
      <c r="HB83" s="32"/>
      <c r="HC83" s="32"/>
      <c r="HD83" s="32"/>
      <c r="HE83" s="32"/>
      <c r="HF83" s="32"/>
      <c r="HG83" s="32"/>
      <c r="HH83" s="32"/>
      <c r="HI83" s="32"/>
      <c r="HJ83" s="32"/>
      <c r="HK83" s="32"/>
      <c r="HL83" s="32"/>
      <c r="HM83" s="32"/>
    </row>
    <row r="84" spans="1:221" s="32" customFormat="1" ht="25.2" customHeight="1" x14ac:dyDescent="0.25">
      <c r="B84" s="165" t="s">
        <v>78</v>
      </c>
      <c r="C84" s="211" t="s">
        <v>10</v>
      </c>
      <c r="D84" s="60">
        <v>1</v>
      </c>
      <c r="E84" s="41">
        <v>2009</v>
      </c>
      <c r="F84" s="60">
        <v>505</v>
      </c>
      <c r="G84" s="43" t="s">
        <v>156</v>
      </c>
      <c r="H84" s="43">
        <v>2722275</v>
      </c>
      <c r="I84" s="180">
        <f t="shared" ref="I84:I92" si="4">(H84*6%)+H84</f>
        <v>2885611.5</v>
      </c>
      <c r="J84" s="45">
        <v>0</v>
      </c>
      <c r="K84" s="45">
        <f>+I84-0.5</f>
        <v>2885611</v>
      </c>
      <c r="L84" s="35"/>
      <c r="M84" s="41" t="s">
        <v>171</v>
      </c>
    </row>
    <row r="85" spans="1:221" s="32" customFormat="1" ht="26.4" x14ac:dyDescent="0.25">
      <c r="B85" s="167" t="s">
        <v>24</v>
      </c>
      <c r="C85" s="211" t="s">
        <v>10</v>
      </c>
      <c r="D85" s="60">
        <v>1</v>
      </c>
      <c r="E85" s="41">
        <v>2009</v>
      </c>
      <c r="F85" s="60">
        <v>507</v>
      </c>
      <c r="G85" s="43" t="s">
        <v>157</v>
      </c>
      <c r="H85" s="43">
        <v>2722275</v>
      </c>
      <c r="I85" s="180">
        <f t="shared" si="4"/>
        <v>2885611.5</v>
      </c>
      <c r="J85" s="45">
        <v>0</v>
      </c>
      <c r="K85" s="45">
        <f>+I85-0.5</f>
        <v>2885611</v>
      </c>
      <c r="L85" s="35"/>
      <c r="M85" s="36" t="s">
        <v>171</v>
      </c>
    </row>
    <row r="86" spans="1:221" s="32" customFormat="1" ht="15.75" customHeight="1" x14ac:dyDescent="0.25">
      <c r="B86" s="63" t="s">
        <v>58</v>
      </c>
      <c r="C86" s="211" t="s">
        <v>7</v>
      </c>
      <c r="D86" s="60">
        <v>1</v>
      </c>
      <c r="E86" s="41">
        <v>2001</v>
      </c>
      <c r="F86" s="60">
        <v>28</v>
      </c>
      <c r="G86" s="43" t="s">
        <v>79</v>
      </c>
      <c r="H86" s="43">
        <v>32457000</v>
      </c>
      <c r="I86" s="180">
        <f t="shared" si="4"/>
        <v>34404420</v>
      </c>
      <c r="J86" s="45">
        <v>7600000</v>
      </c>
      <c r="K86" s="45">
        <f>(I86-J86)*D86-1</f>
        <v>26804419</v>
      </c>
      <c r="L86" s="35"/>
      <c r="M86" s="36" t="s">
        <v>171</v>
      </c>
    </row>
    <row r="87" spans="1:221" s="32" customFormat="1" ht="26.4" x14ac:dyDescent="0.25">
      <c r="B87" s="285" t="s">
        <v>27</v>
      </c>
      <c r="C87" s="211" t="s">
        <v>10</v>
      </c>
      <c r="D87" s="60">
        <v>1</v>
      </c>
      <c r="E87" s="41">
        <v>2009</v>
      </c>
      <c r="F87" s="60">
        <v>509</v>
      </c>
      <c r="G87" s="43" t="s">
        <v>158</v>
      </c>
      <c r="H87" s="43">
        <v>2722275</v>
      </c>
      <c r="I87" s="180">
        <f t="shared" si="4"/>
        <v>2885611.5</v>
      </c>
      <c r="J87" s="45">
        <v>0</v>
      </c>
      <c r="K87" s="45">
        <f>+I87-0.5</f>
        <v>2885611</v>
      </c>
      <c r="L87" s="35"/>
      <c r="M87" s="36" t="s">
        <v>171</v>
      </c>
    </row>
    <row r="88" spans="1:221" s="32" customFormat="1" x14ac:dyDescent="0.25">
      <c r="B88" s="301"/>
      <c r="C88" s="211" t="s">
        <v>10</v>
      </c>
      <c r="D88" s="60">
        <v>1</v>
      </c>
      <c r="E88" s="41">
        <v>2009</v>
      </c>
      <c r="F88" s="60">
        <v>1274</v>
      </c>
      <c r="G88" s="43" t="s">
        <v>159</v>
      </c>
      <c r="H88" s="43">
        <v>2722275</v>
      </c>
      <c r="I88" s="180">
        <f t="shared" si="4"/>
        <v>2885611.5</v>
      </c>
      <c r="J88" s="45">
        <v>0</v>
      </c>
      <c r="K88" s="45">
        <f t="shared" ref="K88:K92" si="5">+I88-0.5</f>
        <v>2885611</v>
      </c>
      <c r="L88" s="35"/>
      <c r="M88" s="36" t="s">
        <v>171</v>
      </c>
    </row>
    <row r="89" spans="1:221" s="32" customFormat="1" ht="15" customHeight="1" x14ac:dyDescent="0.25">
      <c r="B89" s="175" t="s">
        <v>20</v>
      </c>
      <c r="C89" s="211" t="s">
        <v>10</v>
      </c>
      <c r="D89" s="60">
        <v>1</v>
      </c>
      <c r="E89" s="41">
        <v>2009</v>
      </c>
      <c r="F89" s="60">
        <v>512</v>
      </c>
      <c r="G89" s="43" t="s">
        <v>160</v>
      </c>
      <c r="H89" s="43">
        <v>2722275</v>
      </c>
      <c r="I89" s="180">
        <f t="shared" si="4"/>
        <v>2885611.5</v>
      </c>
      <c r="J89" s="45">
        <v>0</v>
      </c>
      <c r="K89" s="45">
        <f t="shared" si="5"/>
        <v>2885611</v>
      </c>
      <c r="L89" s="35"/>
      <c r="M89" s="36" t="s">
        <v>171</v>
      </c>
    </row>
    <row r="90" spans="1:221" s="32" customFormat="1" x14ac:dyDescent="0.25">
      <c r="B90" s="175" t="s">
        <v>80</v>
      </c>
      <c r="C90" s="211" t="s">
        <v>6</v>
      </c>
      <c r="D90" s="60">
        <v>1</v>
      </c>
      <c r="E90" s="41">
        <v>2009</v>
      </c>
      <c r="F90" s="60">
        <v>372</v>
      </c>
      <c r="G90" s="43">
        <v>772585</v>
      </c>
      <c r="H90" s="43">
        <v>13668600</v>
      </c>
      <c r="I90" s="180">
        <f t="shared" si="4"/>
        <v>14488716</v>
      </c>
      <c r="J90" s="45">
        <v>3712000</v>
      </c>
      <c r="K90" s="45">
        <f>(I90-J90)*D90-1</f>
        <v>10776715</v>
      </c>
      <c r="L90" s="35"/>
      <c r="M90" s="36" t="s">
        <v>171</v>
      </c>
    </row>
    <row r="91" spans="1:221" s="32" customFormat="1" ht="26.4" x14ac:dyDescent="0.25">
      <c r="B91" s="175" t="s">
        <v>25</v>
      </c>
      <c r="C91" s="211" t="s">
        <v>10</v>
      </c>
      <c r="D91" s="60">
        <v>1</v>
      </c>
      <c r="E91" s="41">
        <v>2009</v>
      </c>
      <c r="F91" s="60">
        <v>508</v>
      </c>
      <c r="G91" s="43" t="s">
        <v>161</v>
      </c>
      <c r="H91" s="43">
        <v>2722275</v>
      </c>
      <c r="I91" s="180">
        <f t="shared" si="4"/>
        <v>2885611.5</v>
      </c>
      <c r="J91" s="45">
        <v>0</v>
      </c>
      <c r="K91" s="45">
        <f t="shared" si="5"/>
        <v>2885611</v>
      </c>
      <c r="L91" s="35"/>
      <c r="M91" s="36" t="s">
        <v>171</v>
      </c>
    </row>
    <row r="92" spans="1:221" s="32" customFormat="1" ht="26.4" x14ac:dyDescent="0.25">
      <c r="B92" s="176"/>
      <c r="C92" s="211" t="s">
        <v>10</v>
      </c>
      <c r="D92" s="60">
        <v>1</v>
      </c>
      <c r="E92" s="41">
        <v>2009</v>
      </c>
      <c r="F92" s="60">
        <v>513</v>
      </c>
      <c r="G92" s="43" t="s">
        <v>162</v>
      </c>
      <c r="H92" s="43">
        <v>2722275</v>
      </c>
      <c r="I92" s="180">
        <f t="shared" si="4"/>
        <v>2885611.5</v>
      </c>
      <c r="J92" s="45">
        <v>0</v>
      </c>
      <c r="K92" s="45">
        <f t="shared" si="5"/>
        <v>2885611</v>
      </c>
      <c r="L92" s="35"/>
      <c r="M92" s="36" t="s">
        <v>171</v>
      </c>
    </row>
    <row r="93" spans="1:221" s="32" customFormat="1" x14ac:dyDescent="0.25">
      <c r="B93" s="164" t="s">
        <v>97</v>
      </c>
      <c r="C93" s="225"/>
      <c r="D93" s="74">
        <f>SUM(D94:D117)</f>
        <v>24</v>
      </c>
      <c r="E93" s="280"/>
      <c r="F93" s="281"/>
      <c r="G93" s="281"/>
      <c r="H93" s="281"/>
      <c r="I93" s="281"/>
      <c r="J93" s="282"/>
      <c r="K93" s="75">
        <f>SUM(K94:K117)</f>
        <v>355100472.09719998</v>
      </c>
      <c r="L93" s="115"/>
      <c r="M93" s="169"/>
    </row>
    <row r="94" spans="1:221" s="32" customFormat="1" x14ac:dyDescent="0.25">
      <c r="B94" s="193" t="s">
        <v>60</v>
      </c>
      <c r="C94" s="194" t="s">
        <v>6</v>
      </c>
      <c r="D94" s="195">
        <v>1</v>
      </c>
      <c r="E94" s="196">
        <v>2009</v>
      </c>
      <c r="F94" s="197">
        <v>93</v>
      </c>
      <c r="G94" s="197" t="s">
        <v>87</v>
      </c>
      <c r="H94" s="198">
        <v>13668600</v>
      </c>
      <c r="I94" s="198">
        <f t="shared" ref="I94:I116" si="6">(H94*6%)+H94</f>
        <v>14488716</v>
      </c>
      <c r="J94" s="199">
        <v>3712000</v>
      </c>
      <c r="K94" s="200">
        <f t="shared" ref="K94:K117" si="7">(I94-J94)*D94</f>
        <v>10776716</v>
      </c>
      <c r="L94" s="201"/>
      <c r="M94" s="202" t="s">
        <v>171</v>
      </c>
    </row>
    <row r="95" spans="1:221" s="190" customFormat="1" x14ac:dyDescent="0.25">
      <c r="B95" s="193" t="s">
        <v>60</v>
      </c>
      <c r="C95" s="194" t="s">
        <v>6</v>
      </c>
      <c r="D95" s="195">
        <v>1</v>
      </c>
      <c r="E95" s="196">
        <v>2009</v>
      </c>
      <c r="F95" s="197">
        <v>687</v>
      </c>
      <c r="G95" s="197" t="s">
        <v>88</v>
      </c>
      <c r="H95" s="198">
        <v>13668600</v>
      </c>
      <c r="I95" s="198">
        <f t="shared" si="6"/>
        <v>14488716</v>
      </c>
      <c r="J95" s="199">
        <v>3712000</v>
      </c>
      <c r="K95" s="200">
        <f t="shared" si="7"/>
        <v>10776716</v>
      </c>
      <c r="L95" s="201"/>
      <c r="M95" s="202" t="s">
        <v>171</v>
      </c>
    </row>
    <row r="96" spans="1:221" s="32" customFormat="1" x14ac:dyDescent="0.25">
      <c r="B96" s="193" t="s">
        <v>66</v>
      </c>
      <c r="C96" s="194" t="s">
        <v>6</v>
      </c>
      <c r="D96" s="195">
        <v>1</v>
      </c>
      <c r="E96" s="196">
        <v>2009</v>
      </c>
      <c r="F96" s="197">
        <v>365</v>
      </c>
      <c r="G96" s="196">
        <v>773501</v>
      </c>
      <c r="H96" s="198">
        <v>13668600</v>
      </c>
      <c r="I96" s="198">
        <f t="shared" si="6"/>
        <v>14488716</v>
      </c>
      <c r="J96" s="199">
        <v>3712000</v>
      </c>
      <c r="K96" s="200">
        <f t="shared" si="7"/>
        <v>10776716</v>
      </c>
      <c r="L96" s="201"/>
      <c r="M96" s="202" t="s">
        <v>171</v>
      </c>
    </row>
    <row r="97" spans="1:221" s="190" customFormat="1" ht="26.4" x14ac:dyDescent="0.25">
      <c r="B97" s="193" t="s">
        <v>62</v>
      </c>
      <c r="C97" s="203" t="s">
        <v>146</v>
      </c>
      <c r="D97" s="195">
        <v>1</v>
      </c>
      <c r="E97" s="196">
        <v>2009</v>
      </c>
      <c r="F97" s="197">
        <v>530</v>
      </c>
      <c r="G97" s="196" t="s">
        <v>89</v>
      </c>
      <c r="H97" s="198">
        <v>12408423.619999999</v>
      </c>
      <c r="I97" s="198">
        <f t="shared" si="6"/>
        <v>13152929.037199998</v>
      </c>
      <c r="J97" s="199">
        <v>5720000</v>
      </c>
      <c r="K97" s="200">
        <f t="shared" si="7"/>
        <v>7432929.0371999983</v>
      </c>
      <c r="L97" s="201"/>
      <c r="M97" s="202" t="s">
        <v>171</v>
      </c>
    </row>
    <row r="98" spans="1:221" s="190" customFormat="1" x14ac:dyDescent="0.25">
      <c r="B98" s="193" t="s">
        <v>62</v>
      </c>
      <c r="C98" s="194" t="s">
        <v>6</v>
      </c>
      <c r="D98" s="195">
        <v>1</v>
      </c>
      <c r="E98" s="196">
        <v>2009</v>
      </c>
      <c r="F98" s="197">
        <v>583</v>
      </c>
      <c r="G98" s="196">
        <v>796066</v>
      </c>
      <c r="H98" s="198">
        <v>13668600</v>
      </c>
      <c r="I98" s="198">
        <f t="shared" si="6"/>
        <v>14488716</v>
      </c>
      <c r="J98" s="199">
        <v>3712000</v>
      </c>
      <c r="K98" s="200">
        <f t="shared" si="7"/>
        <v>10776716</v>
      </c>
      <c r="L98" s="201"/>
      <c r="M98" s="202" t="s">
        <v>171</v>
      </c>
    </row>
    <row r="99" spans="1:221" s="190" customFormat="1" x14ac:dyDescent="0.25">
      <c r="B99" s="193" t="s">
        <v>62</v>
      </c>
      <c r="C99" s="194" t="s">
        <v>6</v>
      </c>
      <c r="D99" s="195">
        <v>1</v>
      </c>
      <c r="E99" s="196">
        <v>2012</v>
      </c>
      <c r="F99" s="197">
        <v>683</v>
      </c>
      <c r="G99" s="196" t="s">
        <v>90</v>
      </c>
      <c r="H99" s="198">
        <v>13668600</v>
      </c>
      <c r="I99" s="198">
        <f t="shared" si="6"/>
        <v>14488716</v>
      </c>
      <c r="J99" s="199">
        <v>3712000</v>
      </c>
      <c r="K99" s="200">
        <f t="shared" si="7"/>
        <v>10776716</v>
      </c>
      <c r="L99" s="201"/>
      <c r="M99" s="202" t="s">
        <v>171</v>
      </c>
    </row>
    <row r="100" spans="1:221" s="190" customFormat="1" x14ac:dyDescent="0.25">
      <c r="B100" s="193" t="s">
        <v>62</v>
      </c>
      <c r="C100" s="194" t="s">
        <v>6</v>
      </c>
      <c r="D100" s="195">
        <v>1</v>
      </c>
      <c r="E100" s="196">
        <v>2012</v>
      </c>
      <c r="F100" s="197">
        <v>684</v>
      </c>
      <c r="G100" s="196" t="s">
        <v>91</v>
      </c>
      <c r="H100" s="198">
        <v>13668600</v>
      </c>
      <c r="I100" s="198">
        <f t="shared" si="6"/>
        <v>14488716</v>
      </c>
      <c r="J100" s="199">
        <v>3712000</v>
      </c>
      <c r="K100" s="200">
        <f t="shared" si="7"/>
        <v>10776716</v>
      </c>
      <c r="L100" s="201"/>
      <c r="M100" s="202" t="s">
        <v>171</v>
      </c>
    </row>
    <row r="101" spans="1:221" s="32" customFormat="1" ht="26.4" x14ac:dyDescent="0.25">
      <c r="B101" s="193" t="s">
        <v>28</v>
      </c>
      <c r="C101" s="194" t="s">
        <v>10</v>
      </c>
      <c r="D101" s="195">
        <v>1</v>
      </c>
      <c r="E101" s="196">
        <v>2011</v>
      </c>
      <c r="F101" s="197">
        <v>617</v>
      </c>
      <c r="G101" s="196" t="s">
        <v>155</v>
      </c>
      <c r="H101" s="198">
        <v>2722275</v>
      </c>
      <c r="I101" s="198">
        <f t="shared" si="6"/>
        <v>2885611.5</v>
      </c>
      <c r="J101" s="199">
        <v>0</v>
      </c>
      <c r="K101" s="200">
        <f t="shared" si="7"/>
        <v>2885611.5</v>
      </c>
      <c r="L101" s="204"/>
      <c r="M101" s="197" t="s">
        <v>171</v>
      </c>
    </row>
    <row r="102" spans="1:221" s="192" customFormat="1" ht="26.4" x14ac:dyDescent="0.25">
      <c r="A102" s="190"/>
      <c r="B102" s="193" t="s">
        <v>28</v>
      </c>
      <c r="C102" s="194" t="s">
        <v>92</v>
      </c>
      <c r="D102" s="195">
        <v>1</v>
      </c>
      <c r="E102" s="196">
        <v>2012</v>
      </c>
      <c r="F102" s="197">
        <v>603</v>
      </c>
      <c r="G102" s="196" t="s">
        <v>93</v>
      </c>
      <c r="H102" s="198">
        <v>53532625</v>
      </c>
      <c r="I102" s="198">
        <f t="shared" si="6"/>
        <v>56744582.5</v>
      </c>
      <c r="J102" s="199">
        <v>5673429</v>
      </c>
      <c r="K102" s="200">
        <f t="shared" si="7"/>
        <v>51071153.5</v>
      </c>
      <c r="L102" s="201"/>
      <c r="M102" s="202" t="s">
        <v>171</v>
      </c>
      <c r="N102" s="190"/>
      <c r="O102" s="190"/>
      <c r="P102" s="190"/>
      <c r="Q102" s="190"/>
      <c r="R102" s="190"/>
      <c r="S102" s="190"/>
      <c r="T102" s="190"/>
      <c r="U102" s="190"/>
      <c r="V102" s="190"/>
      <c r="W102" s="190"/>
      <c r="X102" s="190"/>
      <c r="Y102" s="190"/>
      <c r="Z102" s="190"/>
      <c r="AA102" s="190"/>
      <c r="AB102" s="190"/>
      <c r="AC102" s="190"/>
      <c r="AD102" s="190"/>
      <c r="AE102" s="190"/>
      <c r="AF102" s="190"/>
      <c r="AG102" s="190"/>
      <c r="AH102" s="190"/>
      <c r="AI102" s="190"/>
      <c r="AJ102" s="190"/>
      <c r="AK102" s="190"/>
      <c r="AL102" s="190"/>
      <c r="AM102" s="190"/>
      <c r="AN102" s="190"/>
      <c r="AO102" s="190"/>
      <c r="AP102" s="190"/>
      <c r="AQ102" s="190"/>
      <c r="AR102" s="190"/>
      <c r="AS102" s="190"/>
      <c r="AT102" s="190"/>
      <c r="AU102" s="190"/>
      <c r="AV102" s="190"/>
      <c r="AW102" s="190"/>
      <c r="AX102" s="190"/>
      <c r="AY102" s="190"/>
      <c r="AZ102" s="190"/>
      <c r="BA102" s="190"/>
      <c r="BB102" s="190"/>
      <c r="BC102" s="190"/>
      <c r="BD102" s="190"/>
      <c r="BE102" s="190"/>
      <c r="BF102" s="190"/>
      <c r="BG102" s="190"/>
      <c r="BH102" s="190"/>
      <c r="BI102" s="190"/>
      <c r="BJ102" s="190"/>
      <c r="BK102" s="190"/>
      <c r="BL102" s="190"/>
      <c r="BM102" s="190"/>
      <c r="BN102" s="190"/>
      <c r="BO102" s="190"/>
      <c r="BP102" s="190"/>
      <c r="BQ102" s="190"/>
      <c r="BR102" s="190"/>
      <c r="BS102" s="190"/>
      <c r="BT102" s="190"/>
      <c r="BU102" s="190"/>
      <c r="BV102" s="190"/>
      <c r="BW102" s="190"/>
      <c r="BX102" s="190"/>
      <c r="BY102" s="190"/>
      <c r="BZ102" s="190"/>
      <c r="CA102" s="190"/>
      <c r="CB102" s="190"/>
      <c r="CC102" s="190"/>
      <c r="CD102" s="190"/>
      <c r="CE102" s="190"/>
      <c r="CF102" s="190"/>
      <c r="CG102" s="190"/>
      <c r="CH102" s="190"/>
      <c r="CI102" s="190"/>
      <c r="CJ102" s="190"/>
      <c r="CK102" s="190"/>
      <c r="CL102" s="190"/>
      <c r="CM102" s="190"/>
      <c r="CN102" s="190"/>
      <c r="CO102" s="190"/>
      <c r="CP102" s="190"/>
      <c r="CQ102" s="190"/>
      <c r="CR102" s="190"/>
      <c r="CS102" s="190"/>
      <c r="CT102" s="190"/>
      <c r="CU102" s="190"/>
      <c r="CV102" s="190"/>
      <c r="CW102" s="190"/>
      <c r="CX102" s="190"/>
      <c r="CY102" s="190"/>
      <c r="CZ102" s="190"/>
      <c r="DA102" s="190"/>
      <c r="DB102" s="190"/>
      <c r="DC102" s="190"/>
      <c r="DD102" s="190"/>
      <c r="DE102" s="190"/>
      <c r="DF102" s="190"/>
      <c r="DG102" s="190"/>
      <c r="DH102" s="190"/>
      <c r="DI102" s="190"/>
      <c r="DJ102" s="190"/>
      <c r="DK102" s="190"/>
      <c r="DL102" s="190"/>
      <c r="DM102" s="190"/>
      <c r="DN102" s="190"/>
      <c r="DO102" s="190"/>
      <c r="DP102" s="190"/>
      <c r="DQ102" s="190"/>
      <c r="DR102" s="190"/>
      <c r="DS102" s="190"/>
      <c r="DT102" s="190"/>
      <c r="DU102" s="190"/>
      <c r="DV102" s="190"/>
      <c r="DW102" s="190"/>
      <c r="DX102" s="190"/>
      <c r="DY102" s="190"/>
      <c r="DZ102" s="190"/>
      <c r="EA102" s="190"/>
      <c r="EB102" s="190"/>
      <c r="EC102" s="190"/>
      <c r="ED102" s="190"/>
      <c r="EE102" s="190"/>
      <c r="EF102" s="190"/>
      <c r="EG102" s="190"/>
      <c r="EH102" s="190"/>
      <c r="EI102" s="190"/>
      <c r="EJ102" s="190"/>
      <c r="EK102" s="190"/>
      <c r="EL102" s="190"/>
      <c r="EM102" s="190"/>
      <c r="EN102" s="190"/>
      <c r="EO102" s="190"/>
      <c r="EP102" s="190"/>
      <c r="EQ102" s="190"/>
      <c r="ER102" s="190"/>
      <c r="ES102" s="190"/>
      <c r="ET102" s="190"/>
      <c r="EU102" s="190"/>
      <c r="EV102" s="190"/>
      <c r="EW102" s="190"/>
      <c r="EX102" s="190"/>
      <c r="EY102" s="190"/>
      <c r="EZ102" s="190"/>
      <c r="FA102" s="190"/>
      <c r="FB102" s="190"/>
      <c r="FC102" s="190"/>
      <c r="FD102" s="190"/>
      <c r="FE102" s="190"/>
      <c r="FF102" s="190"/>
      <c r="FG102" s="190"/>
      <c r="FH102" s="190"/>
      <c r="FI102" s="190"/>
      <c r="FJ102" s="190"/>
      <c r="FK102" s="190"/>
      <c r="FL102" s="190"/>
      <c r="FM102" s="190"/>
      <c r="FN102" s="190"/>
      <c r="FO102" s="190"/>
      <c r="FP102" s="190"/>
      <c r="FQ102" s="190"/>
      <c r="FR102" s="190"/>
      <c r="FS102" s="190"/>
      <c r="FT102" s="190"/>
      <c r="FU102" s="190"/>
      <c r="FV102" s="190"/>
      <c r="FW102" s="190"/>
      <c r="FX102" s="190"/>
      <c r="FY102" s="190"/>
      <c r="FZ102" s="190"/>
      <c r="GA102" s="190"/>
      <c r="GB102" s="190"/>
      <c r="GC102" s="190"/>
      <c r="GD102" s="190"/>
      <c r="GE102" s="190"/>
      <c r="GF102" s="190"/>
      <c r="GG102" s="190"/>
      <c r="GH102" s="190"/>
      <c r="GI102" s="190"/>
      <c r="GJ102" s="190"/>
      <c r="GK102" s="190"/>
      <c r="GL102" s="190"/>
      <c r="GM102" s="190"/>
      <c r="GN102" s="190"/>
      <c r="GO102" s="190"/>
      <c r="GP102" s="190"/>
      <c r="GQ102" s="190"/>
      <c r="GR102" s="190"/>
      <c r="GS102" s="190"/>
      <c r="GT102" s="190"/>
      <c r="GU102" s="190"/>
      <c r="GV102" s="190"/>
      <c r="GW102" s="190"/>
      <c r="GX102" s="190"/>
      <c r="GY102" s="190"/>
      <c r="GZ102" s="190"/>
      <c r="HA102" s="190"/>
      <c r="HB102" s="190"/>
      <c r="HC102" s="190"/>
      <c r="HD102" s="190"/>
      <c r="HE102" s="190"/>
      <c r="HF102" s="190"/>
      <c r="HG102" s="190"/>
      <c r="HH102" s="190"/>
      <c r="HI102" s="190"/>
      <c r="HJ102" s="190"/>
      <c r="HK102" s="190"/>
      <c r="HL102" s="190"/>
      <c r="HM102" s="190"/>
    </row>
    <row r="103" spans="1:221" s="190" customFormat="1" ht="26.4" x14ac:dyDescent="0.25">
      <c r="B103" s="193" t="s">
        <v>64</v>
      </c>
      <c r="C103" s="203" t="s">
        <v>92</v>
      </c>
      <c r="D103" s="195">
        <v>1</v>
      </c>
      <c r="E103" s="196">
        <v>2012</v>
      </c>
      <c r="F103" s="197">
        <v>604</v>
      </c>
      <c r="G103" s="196" t="s">
        <v>94</v>
      </c>
      <c r="H103" s="198">
        <v>53532625</v>
      </c>
      <c r="I103" s="198">
        <f t="shared" si="6"/>
        <v>56744582.5</v>
      </c>
      <c r="J103" s="199">
        <v>5673429</v>
      </c>
      <c r="K103" s="200">
        <f t="shared" si="7"/>
        <v>51071153.5</v>
      </c>
      <c r="L103" s="201"/>
      <c r="M103" s="202" t="s">
        <v>171</v>
      </c>
    </row>
    <row r="104" spans="1:221" s="190" customFormat="1" ht="26.4" x14ac:dyDescent="0.25">
      <c r="B104" s="193" t="s">
        <v>64</v>
      </c>
      <c r="C104" s="203" t="s">
        <v>92</v>
      </c>
      <c r="D104" s="195">
        <v>1</v>
      </c>
      <c r="E104" s="196">
        <v>2012</v>
      </c>
      <c r="F104" s="197">
        <v>605</v>
      </c>
      <c r="G104" s="196" t="s">
        <v>95</v>
      </c>
      <c r="H104" s="198">
        <v>53532625</v>
      </c>
      <c r="I104" s="198">
        <f t="shared" si="6"/>
        <v>56744582.5</v>
      </c>
      <c r="J104" s="199">
        <v>5673429</v>
      </c>
      <c r="K104" s="200">
        <f t="shared" si="7"/>
        <v>51071153.5</v>
      </c>
      <c r="L104" s="201"/>
      <c r="M104" s="202" t="s">
        <v>171</v>
      </c>
    </row>
    <row r="105" spans="1:221" s="32" customFormat="1" x14ac:dyDescent="0.25">
      <c r="B105" s="193" t="s">
        <v>39</v>
      </c>
      <c r="C105" s="194" t="s">
        <v>6</v>
      </c>
      <c r="D105" s="195">
        <v>1</v>
      </c>
      <c r="E105" s="196">
        <v>2009</v>
      </c>
      <c r="F105" s="197">
        <v>563</v>
      </c>
      <c r="G105" s="196">
        <v>501478</v>
      </c>
      <c r="H105" s="198">
        <v>13668600</v>
      </c>
      <c r="I105" s="198">
        <f t="shared" si="6"/>
        <v>14488716</v>
      </c>
      <c r="J105" s="199">
        <v>3712000</v>
      </c>
      <c r="K105" s="200">
        <f t="shared" si="7"/>
        <v>10776716</v>
      </c>
      <c r="L105" s="201"/>
      <c r="M105" s="202" t="s">
        <v>171</v>
      </c>
    </row>
    <row r="106" spans="1:221" s="32" customFormat="1" x14ac:dyDescent="0.25">
      <c r="B106" s="193" t="s">
        <v>41</v>
      </c>
      <c r="C106" s="205" t="s">
        <v>6</v>
      </c>
      <c r="D106" s="195">
        <v>1</v>
      </c>
      <c r="E106" s="197">
        <v>2009</v>
      </c>
      <c r="F106" s="197">
        <v>82</v>
      </c>
      <c r="G106" s="197" t="s">
        <v>81</v>
      </c>
      <c r="H106" s="198">
        <v>13668600</v>
      </c>
      <c r="I106" s="198">
        <f t="shared" si="6"/>
        <v>14488716</v>
      </c>
      <c r="J106" s="199">
        <v>3712000</v>
      </c>
      <c r="K106" s="198">
        <f t="shared" si="7"/>
        <v>10776716</v>
      </c>
      <c r="L106" s="201"/>
      <c r="M106" s="202" t="s">
        <v>171</v>
      </c>
    </row>
    <row r="107" spans="1:221" s="190" customFormat="1" x14ac:dyDescent="0.25">
      <c r="B107" s="193" t="s">
        <v>41</v>
      </c>
      <c r="C107" s="205" t="s">
        <v>6</v>
      </c>
      <c r="D107" s="195">
        <v>1</v>
      </c>
      <c r="E107" s="197">
        <v>2009</v>
      </c>
      <c r="F107" s="197">
        <v>255</v>
      </c>
      <c r="G107" s="197" t="s">
        <v>82</v>
      </c>
      <c r="H107" s="198">
        <v>13668600</v>
      </c>
      <c r="I107" s="198">
        <f t="shared" si="6"/>
        <v>14488716</v>
      </c>
      <c r="J107" s="199">
        <v>3712000</v>
      </c>
      <c r="K107" s="198">
        <f t="shared" si="7"/>
        <v>10776716</v>
      </c>
      <c r="L107" s="201"/>
      <c r="M107" s="202" t="s">
        <v>171</v>
      </c>
    </row>
    <row r="108" spans="1:221" s="190" customFormat="1" x14ac:dyDescent="0.25">
      <c r="B108" s="193" t="s">
        <v>41</v>
      </c>
      <c r="C108" s="205" t="s">
        <v>6</v>
      </c>
      <c r="D108" s="195">
        <v>1</v>
      </c>
      <c r="E108" s="197">
        <v>2009</v>
      </c>
      <c r="F108" s="197">
        <v>262</v>
      </c>
      <c r="G108" s="197" t="s">
        <v>83</v>
      </c>
      <c r="H108" s="198">
        <v>13668600</v>
      </c>
      <c r="I108" s="198">
        <f t="shared" si="6"/>
        <v>14488716</v>
      </c>
      <c r="J108" s="199">
        <v>3712000</v>
      </c>
      <c r="K108" s="198">
        <f t="shared" si="7"/>
        <v>10776716</v>
      </c>
      <c r="L108" s="201"/>
      <c r="M108" s="202" t="s">
        <v>171</v>
      </c>
    </row>
    <row r="109" spans="1:221" s="190" customFormat="1" x14ac:dyDescent="0.25">
      <c r="B109" s="193" t="s">
        <v>41</v>
      </c>
      <c r="C109" s="205" t="s">
        <v>6</v>
      </c>
      <c r="D109" s="195">
        <v>1</v>
      </c>
      <c r="E109" s="197">
        <v>2009</v>
      </c>
      <c r="F109" s="197">
        <v>147</v>
      </c>
      <c r="G109" s="197" t="s">
        <v>84</v>
      </c>
      <c r="H109" s="198">
        <v>13668600</v>
      </c>
      <c r="I109" s="198">
        <f t="shared" si="6"/>
        <v>14488716</v>
      </c>
      <c r="J109" s="199">
        <v>3712000</v>
      </c>
      <c r="K109" s="198">
        <f t="shared" si="7"/>
        <v>10776716</v>
      </c>
      <c r="L109" s="201"/>
      <c r="M109" s="202" t="s">
        <v>171</v>
      </c>
    </row>
    <row r="110" spans="1:221" s="190" customFormat="1" x14ac:dyDescent="0.25">
      <c r="B110" s="193" t="s">
        <v>41</v>
      </c>
      <c r="C110" s="205" t="s">
        <v>6</v>
      </c>
      <c r="D110" s="195">
        <v>1</v>
      </c>
      <c r="E110" s="197">
        <v>2013</v>
      </c>
      <c r="F110" s="197" t="s">
        <v>138</v>
      </c>
      <c r="G110" s="197" t="s">
        <v>139</v>
      </c>
      <c r="H110" s="198">
        <v>13668600</v>
      </c>
      <c r="I110" s="198">
        <f t="shared" si="6"/>
        <v>14488716</v>
      </c>
      <c r="J110" s="199">
        <v>0</v>
      </c>
      <c r="K110" s="198">
        <f t="shared" si="7"/>
        <v>14488716</v>
      </c>
      <c r="L110" s="201"/>
      <c r="M110" s="202" t="s">
        <v>171</v>
      </c>
    </row>
    <row r="111" spans="1:221" s="190" customFormat="1" x14ac:dyDescent="0.25">
      <c r="B111" s="193" t="s">
        <v>41</v>
      </c>
      <c r="C111" s="205" t="s">
        <v>6</v>
      </c>
      <c r="D111" s="195">
        <v>1</v>
      </c>
      <c r="E111" s="197">
        <v>2013</v>
      </c>
      <c r="F111" s="197"/>
      <c r="G111" s="197" t="s">
        <v>141</v>
      </c>
      <c r="H111" s="198">
        <v>13668600</v>
      </c>
      <c r="I111" s="198">
        <f t="shared" si="6"/>
        <v>14488716</v>
      </c>
      <c r="J111" s="199">
        <v>0</v>
      </c>
      <c r="K111" s="198">
        <f t="shared" si="7"/>
        <v>14488716</v>
      </c>
      <c r="L111" s="201"/>
      <c r="M111" s="202" t="s">
        <v>171</v>
      </c>
    </row>
    <row r="112" spans="1:221" s="32" customFormat="1" ht="26.4" x14ac:dyDescent="0.25">
      <c r="B112" s="193" t="s">
        <v>35</v>
      </c>
      <c r="C112" s="194" t="s">
        <v>10</v>
      </c>
      <c r="D112" s="195">
        <v>1</v>
      </c>
      <c r="E112" s="196">
        <v>2009</v>
      </c>
      <c r="F112" s="197">
        <v>514</v>
      </c>
      <c r="G112" s="196" t="s">
        <v>166</v>
      </c>
      <c r="H112" s="198">
        <v>2722275</v>
      </c>
      <c r="I112" s="198">
        <f t="shared" si="6"/>
        <v>2885611.5</v>
      </c>
      <c r="J112" s="199">
        <v>0</v>
      </c>
      <c r="K112" s="200">
        <f t="shared" si="7"/>
        <v>2885611.5</v>
      </c>
      <c r="L112" s="201"/>
      <c r="M112" s="202" t="s">
        <v>171</v>
      </c>
    </row>
    <row r="113" spans="1:221" s="32" customFormat="1" ht="26.4" x14ac:dyDescent="0.25">
      <c r="B113" s="193" t="s">
        <v>40</v>
      </c>
      <c r="C113" s="194" t="s">
        <v>10</v>
      </c>
      <c r="D113" s="195">
        <v>1</v>
      </c>
      <c r="E113" s="196">
        <v>2009</v>
      </c>
      <c r="F113" s="197">
        <v>511</v>
      </c>
      <c r="G113" s="196" t="s">
        <v>163</v>
      </c>
      <c r="H113" s="198">
        <v>2722275</v>
      </c>
      <c r="I113" s="198">
        <f t="shared" si="6"/>
        <v>2885611.5</v>
      </c>
      <c r="J113" s="199">
        <v>0</v>
      </c>
      <c r="K113" s="200">
        <f t="shared" si="7"/>
        <v>2885611.5</v>
      </c>
      <c r="L113" s="201"/>
      <c r="M113" s="202" t="s">
        <v>171</v>
      </c>
    </row>
    <row r="114" spans="1:221" s="32" customFormat="1" x14ac:dyDescent="0.25">
      <c r="B114" s="206" t="s">
        <v>85</v>
      </c>
      <c r="C114" s="194" t="s">
        <v>6</v>
      </c>
      <c r="D114" s="195">
        <v>1</v>
      </c>
      <c r="E114" s="196">
        <v>2012</v>
      </c>
      <c r="F114" s="197">
        <v>257</v>
      </c>
      <c r="G114" s="196" t="s">
        <v>86</v>
      </c>
      <c r="H114" s="198">
        <v>13668600</v>
      </c>
      <c r="I114" s="198">
        <f t="shared" si="6"/>
        <v>14488716</v>
      </c>
      <c r="J114" s="199">
        <v>3712000</v>
      </c>
      <c r="K114" s="200">
        <f t="shared" si="7"/>
        <v>10776716</v>
      </c>
      <c r="L114" s="201"/>
      <c r="M114" s="202" t="s">
        <v>171</v>
      </c>
    </row>
    <row r="115" spans="1:221" s="32" customFormat="1" ht="15.75" customHeight="1" x14ac:dyDescent="0.25">
      <c r="B115" s="206" t="s">
        <v>233</v>
      </c>
      <c r="C115" s="205" t="s">
        <v>10</v>
      </c>
      <c r="D115" s="195">
        <v>1</v>
      </c>
      <c r="E115" s="196">
        <v>2009</v>
      </c>
      <c r="F115" s="197"/>
      <c r="G115" s="196" t="s">
        <v>140</v>
      </c>
      <c r="H115" s="198">
        <v>2722275</v>
      </c>
      <c r="I115" s="198">
        <f t="shared" si="6"/>
        <v>2885611.5</v>
      </c>
      <c r="J115" s="199">
        <v>0</v>
      </c>
      <c r="K115" s="200">
        <f t="shared" si="7"/>
        <v>2885611.5</v>
      </c>
      <c r="L115" s="201"/>
      <c r="M115" s="202" t="s">
        <v>171</v>
      </c>
    </row>
    <row r="116" spans="1:221" s="32" customFormat="1" ht="15.75" customHeight="1" x14ac:dyDescent="0.25">
      <c r="B116" s="207" t="s">
        <v>148</v>
      </c>
      <c r="C116" s="208" t="s">
        <v>149</v>
      </c>
      <c r="D116" s="195">
        <v>1</v>
      </c>
      <c r="E116" s="197">
        <v>2009</v>
      </c>
      <c r="F116" s="197" t="s">
        <v>147</v>
      </c>
      <c r="G116" s="197" t="s">
        <v>151</v>
      </c>
      <c r="H116" s="198">
        <v>24000000</v>
      </c>
      <c r="I116" s="198">
        <f t="shared" si="6"/>
        <v>25440000</v>
      </c>
      <c r="J116" s="199">
        <v>3712000</v>
      </c>
      <c r="K116" s="198">
        <f t="shared" si="7"/>
        <v>21728000</v>
      </c>
      <c r="L116" s="201"/>
      <c r="M116" s="202" t="s">
        <v>171</v>
      </c>
    </row>
    <row r="117" spans="1:221" s="190" customFormat="1" ht="15" customHeight="1" x14ac:dyDescent="0.25">
      <c r="B117" s="205" t="s">
        <v>61</v>
      </c>
      <c r="C117" s="205" t="s">
        <v>10</v>
      </c>
      <c r="D117" s="195">
        <v>1</v>
      </c>
      <c r="E117" s="197">
        <v>2009</v>
      </c>
      <c r="F117" s="197">
        <v>510</v>
      </c>
      <c r="G117" s="197" t="s">
        <v>164</v>
      </c>
      <c r="H117" s="198">
        <v>2722276</v>
      </c>
      <c r="I117" s="198">
        <f>(H117*6%)+H117</f>
        <v>2885612.56</v>
      </c>
      <c r="J117" s="199">
        <v>0</v>
      </c>
      <c r="K117" s="198">
        <f t="shared" si="7"/>
        <v>2885612.56</v>
      </c>
      <c r="L117" s="201"/>
      <c r="M117" s="202" t="s">
        <v>171</v>
      </c>
    </row>
    <row r="118" spans="1:221" s="51" customFormat="1" ht="17.25" customHeight="1" x14ac:dyDescent="0.25">
      <c r="A118" s="32"/>
      <c r="B118" s="186" t="s">
        <v>31</v>
      </c>
      <c r="C118" s="100"/>
      <c r="D118" s="74">
        <f>SUM(D119:D172)</f>
        <v>93</v>
      </c>
      <c r="E118" s="280"/>
      <c r="F118" s="281"/>
      <c r="G118" s="281"/>
      <c r="H118" s="281"/>
      <c r="I118" s="281"/>
      <c r="J118" s="282"/>
      <c r="K118" s="101">
        <f>SUM(K119:K172)</f>
        <v>2686918428.6000009</v>
      </c>
      <c r="L118" s="97"/>
      <c r="M118" s="98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2"/>
      <c r="AP118" s="32"/>
      <c r="AQ118" s="32"/>
      <c r="AR118" s="32"/>
      <c r="AS118" s="32"/>
      <c r="AT118" s="32"/>
      <c r="AU118" s="32"/>
      <c r="AV118" s="32"/>
      <c r="AW118" s="32"/>
      <c r="AX118" s="32"/>
      <c r="AY118" s="32"/>
      <c r="AZ118" s="32"/>
      <c r="BA118" s="32"/>
      <c r="BB118" s="32"/>
      <c r="BC118" s="32"/>
      <c r="BD118" s="32"/>
      <c r="BE118" s="32"/>
      <c r="BF118" s="32"/>
      <c r="BG118" s="32"/>
      <c r="BH118" s="32"/>
      <c r="BI118" s="32"/>
      <c r="BJ118" s="32"/>
      <c r="BK118" s="32"/>
      <c r="BL118" s="32"/>
      <c r="BM118" s="32"/>
      <c r="BN118" s="32"/>
      <c r="BO118" s="32"/>
      <c r="BP118" s="32"/>
      <c r="BQ118" s="32"/>
      <c r="BR118" s="32"/>
      <c r="BS118" s="32"/>
      <c r="BT118" s="32"/>
      <c r="BU118" s="32"/>
      <c r="BV118" s="32"/>
      <c r="BW118" s="32"/>
      <c r="BX118" s="32"/>
      <c r="BY118" s="32"/>
      <c r="BZ118" s="32"/>
      <c r="CA118" s="32"/>
      <c r="CB118" s="32"/>
      <c r="CC118" s="32"/>
      <c r="CD118" s="32"/>
      <c r="CE118" s="32"/>
      <c r="CF118" s="32"/>
      <c r="CG118" s="32"/>
      <c r="CH118" s="32"/>
      <c r="CI118" s="32"/>
      <c r="CJ118" s="32"/>
      <c r="CK118" s="32"/>
      <c r="CL118" s="32"/>
      <c r="CM118" s="32"/>
      <c r="CN118" s="32"/>
      <c r="CO118" s="32"/>
      <c r="CP118" s="32"/>
      <c r="CQ118" s="32"/>
      <c r="CR118" s="32"/>
      <c r="CS118" s="32"/>
      <c r="CT118" s="32"/>
      <c r="CU118" s="32"/>
      <c r="CV118" s="32"/>
      <c r="CW118" s="32"/>
      <c r="CX118" s="32"/>
      <c r="CY118" s="32"/>
      <c r="CZ118" s="32"/>
      <c r="DA118" s="32"/>
      <c r="DB118" s="32"/>
      <c r="DC118" s="32"/>
      <c r="DD118" s="32"/>
      <c r="DE118" s="32"/>
      <c r="DF118" s="32"/>
      <c r="DG118" s="32"/>
      <c r="DH118" s="32"/>
      <c r="DI118" s="32"/>
      <c r="DJ118" s="32"/>
      <c r="DK118" s="32"/>
      <c r="DL118" s="32"/>
      <c r="DM118" s="32"/>
      <c r="DN118" s="32"/>
      <c r="DO118" s="32"/>
      <c r="DP118" s="32"/>
      <c r="DQ118" s="32"/>
      <c r="DR118" s="32"/>
      <c r="DS118" s="32"/>
      <c r="DT118" s="32"/>
      <c r="DU118" s="32"/>
      <c r="DV118" s="32"/>
      <c r="DW118" s="32"/>
      <c r="DX118" s="32"/>
      <c r="DY118" s="32"/>
      <c r="DZ118" s="32"/>
      <c r="EA118" s="32"/>
      <c r="EB118" s="32"/>
      <c r="EC118" s="32"/>
      <c r="ED118" s="32"/>
      <c r="EE118" s="32"/>
      <c r="EF118" s="32"/>
      <c r="EG118" s="32"/>
      <c r="EH118" s="32"/>
      <c r="EI118" s="32"/>
      <c r="EJ118" s="32"/>
      <c r="EK118" s="32"/>
      <c r="EL118" s="32"/>
      <c r="EM118" s="32"/>
      <c r="EN118" s="32"/>
      <c r="EO118" s="32"/>
      <c r="EP118" s="32"/>
      <c r="EQ118" s="32"/>
      <c r="ER118" s="32"/>
      <c r="ES118" s="32"/>
      <c r="ET118" s="32"/>
      <c r="EU118" s="32"/>
      <c r="EV118" s="32"/>
      <c r="EW118" s="32"/>
      <c r="EX118" s="32"/>
      <c r="EY118" s="32"/>
      <c r="EZ118" s="32"/>
      <c r="FA118" s="32"/>
      <c r="FB118" s="32"/>
      <c r="FC118" s="32"/>
      <c r="FD118" s="32"/>
      <c r="FE118" s="32"/>
      <c r="FF118" s="32"/>
      <c r="FG118" s="32"/>
      <c r="FH118" s="32"/>
      <c r="FI118" s="32"/>
      <c r="FJ118" s="32"/>
      <c r="FK118" s="32"/>
      <c r="FL118" s="32"/>
      <c r="FM118" s="32"/>
      <c r="FN118" s="32"/>
      <c r="FO118" s="32"/>
      <c r="FP118" s="32"/>
      <c r="FQ118" s="32"/>
      <c r="FR118" s="32"/>
      <c r="FS118" s="32"/>
      <c r="FT118" s="32"/>
      <c r="FU118" s="32"/>
      <c r="FV118" s="32"/>
      <c r="FW118" s="32"/>
      <c r="FX118" s="32"/>
      <c r="FY118" s="32"/>
      <c r="FZ118" s="32"/>
      <c r="GA118" s="32"/>
      <c r="GB118" s="32"/>
      <c r="GC118" s="32"/>
      <c r="GD118" s="32"/>
      <c r="GE118" s="32"/>
      <c r="GF118" s="32"/>
      <c r="GG118" s="32"/>
      <c r="GH118" s="32"/>
      <c r="GI118" s="32"/>
      <c r="GJ118" s="32"/>
      <c r="GK118" s="32"/>
      <c r="GL118" s="32"/>
      <c r="GM118" s="32"/>
      <c r="GN118" s="32"/>
      <c r="GO118" s="32"/>
      <c r="GP118" s="32"/>
      <c r="GQ118" s="32"/>
      <c r="GR118" s="32"/>
      <c r="GS118" s="32"/>
      <c r="GT118" s="32"/>
      <c r="GU118" s="32"/>
      <c r="GV118" s="32"/>
      <c r="GW118" s="32"/>
      <c r="GX118" s="32"/>
      <c r="GY118" s="32"/>
      <c r="GZ118" s="32"/>
      <c r="HA118" s="32"/>
      <c r="HB118" s="32"/>
      <c r="HC118" s="32"/>
      <c r="HD118" s="32"/>
      <c r="HE118" s="32"/>
      <c r="HF118" s="32"/>
      <c r="HG118" s="32"/>
      <c r="HH118" s="32"/>
      <c r="HI118" s="32"/>
      <c r="HJ118" s="32"/>
      <c r="HK118" s="32"/>
      <c r="HL118" s="32"/>
      <c r="HM118" s="32"/>
    </row>
    <row r="119" spans="1:221" s="190" customFormat="1" ht="15" customHeight="1" x14ac:dyDescent="0.25">
      <c r="B119" s="205" t="s">
        <v>23</v>
      </c>
      <c r="C119" s="205" t="s">
        <v>77</v>
      </c>
      <c r="D119" s="195">
        <v>1</v>
      </c>
      <c r="E119" s="197"/>
      <c r="F119" s="197"/>
      <c r="G119" s="197"/>
      <c r="H119" s="198">
        <v>28066490</v>
      </c>
      <c r="I119" s="198">
        <f t="shared" ref="I119:I153" si="8">(H119*6%)+H119</f>
        <v>29750479.399999999</v>
      </c>
      <c r="J119" s="199">
        <v>0</v>
      </c>
      <c r="K119" s="198">
        <f t="shared" ref="K119:K153" si="9">(I119-J119)*D119</f>
        <v>29750479.399999999</v>
      </c>
      <c r="L119" s="201"/>
      <c r="M119" s="202" t="s">
        <v>171</v>
      </c>
    </row>
    <row r="120" spans="1:221" s="32" customFormat="1" x14ac:dyDescent="0.25">
      <c r="B120" s="173" t="s">
        <v>24</v>
      </c>
      <c r="C120" s="170" t="s">
        <v>173</v>
      </c>
      <c r="D120" s="102">
        <v>2</v>
      </c>
      <c r="E120" s="103"/>
      <c r="F120" s="103"/>
      <c r="G120" s="103"/>
      <c r="H120" s="104">
        <v>53532625</v>
      </c>
      <c r="I120" s="104">
        <f t="shared" si="8"/>
        <v>56744582.5</v>
      </c>
      <c r="J120" s="105">
        <v>0</v>
      </c>
      <c r="K120" s="104">
        <f t="shared" si="9"/>
        <v>113489165</v>
      </c>
      <c r="L120" s="187"/>
      <c r="M120" s="188" t="s">
        <v>171</v>
      </c>
    </row>
    <row r="121" spans="1:221" s="32" customFormat="1" x14ac:dyDescent="0.25">
      <c r="B121" s="171" t="s">
        <v>58</v>
      </c>
      <c r="C121" s="47" t="s">
        <v>52</v>
      </c>
      <c r="D121" s="59">
        <v>2</v>
      </c>
      <c r="E121" s="41"/>
      <c r="F121" s="41"/>
      <c r="G121" s="41"/>
      <c r="H121" s="43">
        <v>28066490</v>
      </c>
      <c r="I121" s="43">
        <f t="shared" si="8"/>
        <v>29750479.399999999</v>
      </c>
      <c r="J121" s="44">
        <v>0</v>
      </c>
      <c r="K121" s="43">
        <f t="shared" si="9"/>
        <v>59500958.799999997</v>
      </c>
      <c r="L121" s="35"/>
      <c r="M121" s="36" t="s">
        <v>171</v>
      </c>
    </row>
    <row r="122" spans="1:221" s="32" customFormat="1" x14ac:dyDescent="0.25">
      <c r="B122" s="172" t="s">
        <v>27</v>
      </c>
      <c r="C122" s="47" t="s">
        <v>52</v>
      </c>
      <c r="D122" s="59">
        <v>4</v>
      </c>
      <c r="E122" s="41"/>
      <c r="F122" s="41"/>
      <c r="G122" s="41"/>
      <c r="H122" s="43">
        <v>28066490</v>
      </c>
      <c r="I122" s="43">
        <f t="shared" si="8"/>
        <v>29750479.399999999</v>
      </c>
      <c r="J122" s="44">
        <v>0</v>
      </c>
      <c r="K122" s="43">
        <f t="shared" si="9"/>
        <v>119001917.59999999</v>
      </c>
      <c r="L122" s="35"/>
      <c r="M122" s="36" t="s">
        <v>171</v>
      </c>
    </row>
    <row r="123" spans="1:221" s="32" customFormat="1" x14ac:dyDescent="0.25">
      <c r="B123" s="310" t="s">
        <v>20</v>
      </c>
      <c r="C123" s="47" t="s">
        <v>52</v>
      </c>
      <c r="D123" s="59">
        <v>1</v>
      </c>
      <c r="E123" s="41"/>
      <c r="F123" s="41"/>
      <c r="G123" s="41"/>
      <c r="H123" s="43">
        <v>28066490</v>
      </c>
      <c r="I123" s="43">
        <f t="shared" si="8"/>
        <v>29750479.399999999</v>
      </c>
      <c r="J123" s="44">
        <v>0</v>
      </c>
      <c r="K123" s="43">
        <f t="shared" si="9"/>
        <v>29750479.399999999</v>
      </c>
      <c r="L123" s="35"/>
      <c r="M123" s="36" t="s">
        <v>171</v>
      </c>
    </row>
    <row r="124" spans="1:221" s="32" customFormat="1" ht="15" customHeight="1" x14ac:dyDescent="0.25">
      <c r="B124" s="311"/>
      <c r="C124" s="47" t="s">
        <v>173</v>
      </c>
      <c r="D124" s="59">
        <v>1</v>
      </c>
      <c r="E124" s="41"/>
      <c r="F124" s="41"/>
      <c r="G124" s="41"/>
      <c r="H124" s="43">
        <v>53532625</v>
      </c>
      <c r="I124" s="43">
        <f t="shared" si="8"/>
        <v>56744582.5</v>
      </c>
      <c r="J124" s="44">
        <v>0</v>
      </c>
      <c r="K124" s="43">
        <f t="shared" si="9"/>
        <v>56744582.5</v>
      </c>
      <c r="L124" s="35"/>
      <c r="M124" s="36" t="s">
        <v>171</v>
      </c>
    </row>
    <row r="125" spans="1:221" s="32" customFormat="1" x14ac:dyDescent="0.25">
      <c r="B125" s="234" t="s">
        <v>59</v>
      </c>
      <c r="C125" s="47" t="s">
        <v>52</v>
      </c>
      <c r="D125" s="59">
        <v>3</v>
      </c>
      <c r="E125" s="41"/>
      <c r="F125" s="41"/>
      <c r="G125" s="41"/>
      <c r="H125" s="43">
        <v>28066490</v>
      </c>
      <c r="I125" s="43">
        <f t="shared" si="8"/>
        <v>29750479.399999999</v>
      </c>
      <c r="J125" s="44">
        <v>0</v>
      </c>
      <c r="K125" s="43">
        <f t="shared" si="9"/>
        <v>89251438.199999988</v>
      </c>
      <c r="L125" s="35"/>
      <c r="M125" s="36" t="s">
        <v>171</v>
      </c>
    </row>
    <row r="126" spans="1:221" s="32" customFormat="1" x14ac:dyDescent="0.25">
      <c r="B126" s="40" t="s">
        <v>167</v>
      </c>
      <c r="C126" s="47" t="s">
        <v>105</v>
      </c>
      <c r="D126" s="59">
        <v>1</v>
      </c>
      <c r="E126" s="41"/>
      <c r="F126" s="41"/>
      <c r="G126" s="41"/>
      <c r="H126" s="43">
        <v>32457000</v>
      </c>
      <c r="I126" s="43">
        <f t="shared" si="8"/>
        <v>34404420</v>
      </c>
      <c r="J126" s="44">
        <v>0</v>
      </c>
      <c r="K126" s="43">
        <f t="shared" si="9"/>
        <v>34404420</v>
      </c>
      <c r="L126" s="35"/>
      <c r="M126" s="36" t="s">
        <v>172</v>
      </c>
    </row>
    <row r="127" spans="1:221" s="32" customFormat="1" x14ac:dyDescent="0.25">
      <c r="B127" s="235" t="s">
        <v>67</v>
      </c>
      <c r="C127" s="47" t="s">
        <v>173</v>
      </c>
      <c r="D127" s="59">
        <v>1</v>
      </c>
      <c r="E127" s="41"/>
      <c r="F127" s="41"/>
      <c r="G127" s="41"/>
      <c r="H127" s="43">
        <v>53532625</v>
      </c>
      <c r="I127" s="43">
        <f t="shared" si="8"/>
        <v>56744582.5</v>
      </c>
      <c r="J127" s="44">
        <v>0</v>
      </c>
      <c r="K127" s="43">
        <f t="shared" si="9"/>
        <v>56744582.5</v>
      </c>
      <c r="L127" s="35"/>
      <c r="M127" s="36" t="s">
        <v>171</v>
      </c>
    </row>
    <row r="128" spans="1:221" s="32" customFormat="1" x14ac:dyDescent="0.25">
      <c r="B128" s="235" t="s">
        <v>69</v>
      </c>
      <c r="C128" s="47" t="s">
        <v>52</v>
      </c>
      <c r="D128" s="59">
        <v>1</v>
      </c>
      <c r="E128" s="41"/>
      <c r="F128" s="41"/>
      <c r="G128" s="41"/>
      <c r="H128" s="43">
        <v>28066490</v>
      </c>
      <c r="I128" s="43">
        <f t="shared" si="8"/>
        <v>29750479.399999999</v>
      </c>
      <c r="J128" s="44">
        <v>0</v>
      </c>
      <c r="K128" s="43">
        <f t="shared" si="9"/>
        <v>29750479.399999999</v>
      </c>
      <c r="L128" s="35"/>
      <c r="M128" s="36" t="s">
        <v>171</v>
      </c>
    </row>
    <row r="129" spans="1:221" s="32" customFormat="1" x14ac:dyDescent="0.25">
      <c r="B129" s="305" t="s">
        <v>29</v>
      </c>
      <c r="C129" s="47" t="s">
        <v>63</v>
      </c>
      <c r="D129" s="59">
        <v>1</v>
      </c>
      <c r="E129" s="41"/>
      <c r="F129" s="41"/>
      <c r="G129" s="41"/>
      <c r="H129" s="43">
        <v>13668600</v>
      </c>
      <c r="I129" s="43">
        <f t="shared" si="8"/>
        <v>14488716</v>
      </c>
      <c r="J129" s="44">
        <v>0</v>
      </c>
      <c r="K129" s="43">
        <f t="shared" si="9"/>
        <v>14488716</v>
      </c>
      <c r="L129" s="35"/>
      <c r="M129" s="36" t="s">
        <v>172</v>
      </c>
    </row>
    <row r="130" spans="1:221" s="32" customFormat="1" x14ac:dyDescent="0.25">
      <c r="B130" s="295"/>
      <c r="C130" s="47" t="s">
        <v>52</v>
      </c>
      <c r="D130" s="59">
        <v>2</v>
      </c>
      <c r="E130" s="41"/>
      <c r="F130" s="41"/>
      <c r="G130" s="41"/>
      <c r="H130" s="43">
        <v>28066490</v>
      </c>
      <c r="I130" s="43">
        <f t="shared" si="8"/>
        <v>29750479.399999999</v>
      </c>
      <c r="J130" s="44">
        <v>0</v>
      </c>
      <c r="K130" s="43">
        <f t="shared" si="9"/>
        <v>59500958.799999997</v>
      </c>
      <c r="L130" s="35"/>
      <c r="M130" s="36" t="s">
        <v>171</v>
      </c>
    </row>
    <row r="131" spans="1:221" s="32" customFormat="1" x14ac:dyDescent="0.25">
      <c r="B131" s="305" t="s">
        <v>30</v>
      </c>
      <c r="C131" s="47" t="s">
        <v>63</v>
      </c>
      <c r="D131" s="59">
        <v>2</v>
      </c>
      <c r="E131" s="41"/>
      <c r="F131" s="41"/>
      <c r="G131" s="41"/>
      <c r="H131" s="43">
        <v>13668600</v>
      </c>
      <c r="I131" s="43">
        <f t="shared" si="8"/>
        <v>14488716</v>
      </c>
      <c r="J131" s="44">
        <v>0</v>
      </c>
      <c r="K131" s="43">
        <f t="shared" si="9"/>
        <v>28977432</v>
      </c>
      <c r="L131" s="35"/>
      <c r="M131" s="36" t="s">
        <v>172</v>
      </c>
    </row>
    <row r="132" spans="1:221" s="32" customFormat="1" x14ac:dyDescent="0.25">
      <c r="B132" s="309"/>
      <c r="C132" s="47" t="s">
        <v>52</v>
      </c>
      <c r="D132" s="59">
        <v>2</v>
      </c>
      <c r="E132" s="41"/>
      <c r="F132" s="41"/>
      <c r="G132" s="41"/>
      <c r="H132" s="43">
        <v>28066490</v>
      </c>
      <c r="I132" s="43">
        <f t="shared" si="8"/>
        <v>29750479.399999999</v>
      </c>
      <c r="J132" s="44">
        <v>0</v>
      </c>
      <c r="K132" s="43">
        <f t="shared" si="9"/>
        <v>59500958.799999997</v>
      </c>
      <c r="L132" s="35"/>
      <c r="M132" s="36" t="s">
        <v>171</v>
      </c>
    </row>
    <row r="133" spans="1:221" s="32" customFormat="1" x14ac:dyDescent="0.25">
      <c r="B133" s="305" t="s">
        <v>39</v>
      </c>
      <c r="C133" s="47" t="s">
        <v>52</v>
      </c>
      <c r="D133" s="59">
        <v>2</v>
      </c>
      <c r="E133" s="41"/>
      <c r="F133" s="41"/>
      <c r="G133" s="41"/>
      <c r="H133" s="43">
        <v>28066490</v>
      </c>
      <c r="I133" s="43">
        <f t="shared" si="8"/>
        <v>29750479.399999999</v>
      </c>
      <c r="J133" s="44">
        <v>0</v>
      </c>
      <c r="K133" s="43">
        <f t="shared" si="9"/>
        <v>59500958.799999997</v>
      </c>
      <c r="L133" s="35"/>
      <c r="M133" s="36" t="s">
        <v>171</v>
      </c>
    </row>
    <row r="134" spans="1:221" s="32" customFormat="1" x14ac:dyDescent="0.25">
      <c r="B134" s="306"/>
      <c r="C134" s="47" t="s">
        <v>63</v>
      </c>
      <c r="D134" s="59">
        <v>1</v>
      </c>
      <c r="E134" s="41"/>
      <c r="F134" s="41"/>
      <c r="G134" s="41"/>
      <c r="H134" s="43">
        <v>13668600</v>
      </c>
      <c r="I134" s="43">
        <f t="shared" si="8"/>
        <v>14488716</v>
      </c>
      <c r="J134" s="44">
        <v>0</v>
      </c>
      <c r="K134" s="43">
        <f t="shared" si="9"/>
        <v>14488716</v>
      </c>
      <c r="L134" s="35"/>
      <c r="M134" s="36" t="s">
        <v>172</v>
      </c>
    </row>
    <row r="135" spans="1:221" s="32" customFormat="1" x14ac:dyDescent="0.25">
      <c r="B135" s="305" t="s">
        <v>70</v>
      </c>
      <c r="C135" s="47" t="s">
        <v>52</v>
      </c>
      <c r="D135" s="59">
        <v>1</v>
      </c>
      <c r="E135" s="41"/>
      <c r="F135" s="41"/>
      <c r="G135" s="41"/>
      <c r="H135" s="43">
        <v>28066490</v>
      </c>
      <c r="I135" s="43">
        <f t="shared" si="8"/>
        <v>29750479.399999999</v>
      </c>
      <c r="J135" s="44">
        <v>0</v>
      </c>
      <c r="K135" s="43">
        <f t="shared" si="9"/>
        <v>29750479.399999999</v>
      </c>
      <c r="L135" s="35"/>
      <c r="M135" s="36" t="s">
        <v>171</v>
      </c>
    </row>
    <row r="136" spans="1:221" s="32" customFormat="1" x14ac:dyDescent="0.25">
      <c r="B136" s="307"/>
      <c r="C136" s="47" t="s">
        <v>63</v>
      </c>
      <c r="D136" s="59">
        <v>1</v>
      </c>
      <c r="E136" s="41"/>
      <c r="F136" s="41"/>
      <c r="G136" s="41"/>
      <c r="H136" s="43">
        <v>13668600</v>
      </c>
      <c r="I136" s="43">
        <f t="shared" si="8"/>
        <v>14488716</v>
      </c>
      <c r="J136" s="44">
        <v>0</v>
      </c>
      <c r="K136" s="43">
        <f t="shared" si="9"/>
        <v>14488716</v>
      </c>
      <c r="L136" s="35"/>
      <c r="M136" s="36" t="s">
        <v>172</v>
      </c>
    </row>
    <row r="137" spans="1:221" s="32" customFormat="1" x14ac:dyDescent="0.25">
      <c r="B137" s="236" t="s">
        <v>71</v>
      </c>
      <c r="C137" s="47" t="s">
        <v>65</v>
      </c>
      <c r="D137" s="59">
        <v>3</v>
      </c>
      <c r="E137" s="41"/>
      <c r="F137" s="41"/>
      <c r="G137" s="41"/>
      <c r="H137" s="43">
        <v>53532625</v>
      </c>
      <c r="I137" s="43">
        <f t="shared" si="8"/>
        <v>56744582.5</v>
      </c>
      <c r="J137" s="44">
        <v>0</v>
      </c>
      <c r="K137" s="43">
        <f t="shared" si="9"/>
        <v>170233747.5</v>
      </c>
      <c r="L137" s="35"/>
      <c r="M137" s="36" t="s">
        <v>171</v>
      </c>
    </row>
    <row r="138" spans="1:221" s="32" customFormat="1" ht="15" customHeight="1" x14ac:dyDescent="0.25">
      <c r="B138" s="236" t="s">
        <v>72</v>
      </c>
      <c r="C138" s="47" t="s">
        <v>173</v>
      </c>
      <c r="D138" s="59">
        <v>1</v>
      </c>
      <c r="E138" s="41"/>
      <c r="F138" s="41"/>
      <c r="G138" s="41"/>
      <c r="H138" s="43">
        <v>53532625</v>
      </c>
      <c r="I138" s="43">
        <f t="shared" si="8"/>
        <v>56744582.5</v>
      </c>
      <c r="J138" s="44">
        <v>0</v>
      </c>
      <c r="K138" s="43">
        <f t="shared" si="9"/>
        <v>56744582.5</v>
      </c>
      <c r="L138" s="35"/>
      <c r="M138" s="36" t="s">
        <v>171</v>
      </c>
    </row>
    <row r="139" spans="1:221" s="32" customFormat="1" x14ac:dyDescent="0.25">
      <c r="B139" s="211" t="s">
        <v>34</v>
      </c>
      <c r="C139" s="47" t="s">
        <v>52</v>
      </c>
      <c r="D139" s="59">
        <v>1</v>
      </c>
      <c r="E139" s="41"/>
      <c r="F139" s="41"/>
      <c r="G139" s="41"/>
      <c r="H139" s="43">
        <v>28066490</v>
      </c>
      <c r="I139" s="43">
        <f t="shared" si="8"/>
        <v>29750479.399999999</v>
      </c>
      <c r="J139" s="44">
        <v>0</v>
      </c>
      <c r="K139" s="43">
        <f t="shared" si="9"/>
        <v>29750479.399999999</v>
      </c>
      <c r="L139" s="35"/>
      <c r="M139" s="36" t="s">
        <v>171</v>
      </c>
    </row>
    <row r="140" spans="1:221" s="32" customFormat="1" ht="15.75" customHeight="1" x14ac:dyDescent="0.25">
      <c r="B140" s="211" t="s">
        <v>73</v>
      </c>
      <c r="C140" s="47" t="s">
        <v>173</v>
      </c>
      <c r="D140" s="59">
        <v>1</v>
      </c>
      <c r="E140" s="41"/>
      <c r="F140" s="41"/>
      <c r="G140" s="41"/>
      <c r="H140" s="43">
        <v>53532625</v>
      </c>
      <c r="I140" s="43">
        <f t="shared" si="8"/>
        <v>56744582.5</v>
      </c>
      <c r="J140" s="44">
        <v>0</v>
      </c>
      <c r="K140" s="43">
        <f t="shared" si="9"/>
        <v>56744582.5</v>
      </c>
      <c r="L140" s="35"/>
      <c r="M140" s="36" t="s">
        <v>171</v>
      </c>
    </row>
    <row r="141" spans="1:221" s="32" customFormat="1" x14ac:dyDescent="0.25">
      <c r="B141" s="237" t="s">
        <v>37</v>
      </c>
      <c r="C141" s="47" t="s">
        <v>52</v>
      </c>
      <c r="D141" s="59">
        <v>1</v>
      </c>
      <c r="E141" s="41"/>
      <c r="F141" s="41"/>
      <c r="G141" s="41"/>
      <c r="H141" s="43">
        <v>28066490</v>
      </c>
      <c r="I141" s="43">
        <f t="shared" si="8"/>
        <v>29750479.399999999</v>
      </c>
      <c r="J141" s="44">
        <v>0</v>
      </c>
      <c r="K141" s="43">
        <f t="shared" si="9"/>
        <v>29750479.399999999</v>
      </c>
      <c r="L141" s="35"/>
      <c r="M141" s="36" t="s">
        <v>171</v>
      </c>
    </row>
    <row r="142" spans="1:221" s="32" customFormat="1" x14ac:dyDescent="0.25">
      <c r="B142" s="298" t="s">
        <v>22</v>
      </c>
      <c r="C142" s="47" t="s">
        <v>52</v>
      </c>
      <c r="D142" s="59">
        <v>3</v>
      </c>
      <c r="E142" s="41"/>
      <c r="F142" s="41"/>
      <c r="G142" s="41"/>
      <c r="H142" s="43">
        <v>28066490</v>
      </c>
      <c r="I142" s="43">
        <f t="shared" si="8"/>
        <v>29750479.399999999</v>
      </c>
      <c r="J142" s="44">
        <v>0</v>
      </c>
      <c r="K142" s="43">
        <f t="shared" si="9"/>
        <v>89251438.199999988</v>
      </c>
      <c r="L142" s="35"/>
      <c r="M142" s="36" t="s">
        <v>171</v>
      </c>
    </row>
    <row r="143" spans="1:221" s="32" customFormat="1" x14ac:dyDescent="0.25">
      <c r="B143" s="299"/>
      <c r="C143" s="47" t="s">
        <v>57</v>
      </c>
      <c r="D143" s="59">
        <v>1</v>
      </c>
      <c r="E143" s="41"/>
      <c r="F143" s="41"/>
      <c r="G143" s="41"/>
      <c r="H143" s="43">
        <v>2722275</v>
      </c>
      <c r="I143" s="43">
        <f t="shared" si="8"/>
        <v>2885611.5</v>
      </c>
      <c r="J143" s="44">
        <v>0</v>
      </c>
      <c r="K143" s="43">
        <f t="shared" si="9"/>
        <v>2885611.5</v>
      </c>
      <c r="L143" s="35"/>
      <c r="M143" s="36" t="s">
        <v>172</v>
      </c>
    </row>
    <row r="144" spans="1:221" s="51" customFormat="1" x14ac:dyDescent="0.25">
      <c r="A144" s="32"/>
      <c r="B144" s="300"/>
      <c r="C144" s="47" t="s">
        <v>173</v>
      </c>
      <c r="D144" s="59">
        <v>1</v>
      </c>
      <c r="E144" s="60"/>
      <c r="F144" s="41"/>
      <c r="G144" s="60"/>
      <c r="H144" s="43">
        <v>53532625</v>
      </c>
      <c r="I144" s="43">
        <f t="shared" si="8"/>
        <v>56744582.5</v>
      </c>
      <c r="J144" s="44">
        <v>0</v>
      </c>
      <c r="K144" s="45">
        <f t="shared" si="9"/>
        <v>56744582.5</v>
      </c>
      <c r="L144" s="35"/>
      <c r="M144" s="36" t="s">
        <v>171</v>
      </c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2"/>
      <c r="AP144" s="32"/>
      <c r="AQ144" s="32"/>
      <c r="AR144" s="32"/>
      <c r="AS144" s="32"/>
      <c r="AT144" s="32"/>
      <c r="AU144" s="32"/>
      <c r="AV144" s="32"/>
      <c r="AW144" s="32"/>
      <c r="AX144" s="32"/>
      <c r="AY144" s="32"/>
      <c r="AZ144" s="32"/>
      <c r="BA144" s="32"/>
      <c r="BB144" s="32"/>
      <c r="BC144" s="32"/>
      <c r="BD144" s="32"/>
      <c r="BE144" s="32"/>
      <c r="BF144" s="32"/>
      <c r="BG144" s="32"/>
      <c r="BH144" s="32"/>
      <c r="BI144" s="32"/>
      <c r="BJ144" s="32"/>
      <c r="BK144" s="32"/>
      <c r="BL144" s="32"/>
      <c r="BM144" s="32"/>
      <c r="BN144" s="32"/>
      <c r="BO144" s="32"/>
      <c r="BP144" s="32"/>
      <c r="BQ144" s="32"/>
      <c r="BR144" s="32"/>
      <c r="BS144" s="32"/>
      <c r="BT144" s="32"/>
      <c r="BU144" s="32"/>
      <c r="BV144" s="32"/>
      <c r="BW144" s="32"/>
      <c r="BX144" s="32"/>
      <c r="BY144" s="32"/>
      <c r="BZ144" s="32"/>
      <c r="CA144" s="32"/>
      <c r="CB144" s="32"/>
      <c r="CC144" s="32"/>
      <c r="CD144" s="32"/>
      <c r="CE144" s="32"/>
      <c r="CF144" s="32"/>
      <c r="CG144" s="32"/>
      <c r="CH144" s="32"/>
      <c r="CI144" s="32"/>
      <c r="CJ144" s="32"/>
      <c r="CK144" s="32"/>
      <c r="CL144" s="32"/>
      <c r="CM144" s="32"/>
      <c r="CN144" s="32"/>
      <c r="CO144" s="32"/>
      <c r="CP144" s="32"/>
      <c r="CQ144" s="32"/>
      <c r="CR144" s="32"/>
      <c r="CS144" s="32"/>
      <c r="CT144" s="32"/>
      <c r="CU144" s="32"/>
      <c r="CV144" s="32"/>
      <c r="CW144" s="32"/>
      <c r="CX144" s="32"/>
      <c r="CY144" s="32"/>
      <c r="CZ144" s="32"/>
      <c r="DA144" s="32"/>
      <c r="DB144" s="32"/>
      <c r="DC144" s="32"/>
      <c r="DD144" s="32"/>
      <c r="DE144" s="32"/>
      <c r="DF144" s="32"/>
      <c r="DG144" s="32"/>
      <c r="DH144" s="32"/>
      <c r="DI144" s="32"/>
      <c r="DJ144" s="32"/>
      <c r="DK144" s="32"/>
      <c r="DL144" s="32"/>
      <c r="DM144" s="32"/>
      <c r="DN144" s="32"/>
      <c r="DO144" s="32"/>
      <c r="DP144" s="32"/>
      <c r="DQ144" s="32"/>
      <c r="DR144" s="32"/>
      <c r="DS144" s="32"/>
      <c r="DT144" s="32"/>
      <c r="DU144" s="32"/>
      <c r="DV144" s="32"/>
      <c r="DW144" s="32"/>
      <c r="DX144" s="32"/>
      <c r="DY144" s="32"/>
      <c r="DZ144" s="32"/>
      <c r="EA144" s="32"/>
      <c r="EB144" s="32"/>
      <c r="EC144" s="32"/>
      <c r="ED144" s="32"/>
      <c r="EE144" s="32"/>
      <c r="EF144" s="32"/>
      <c r="EG144" s="32"/>
      <c r="EH144" s="32"/>
      <c r="EI144" s="32"/>
      <c r="EJ144" s="32"/>
      <c r="EK144" s="32"/>
      <c r="EL144" s="32"/>
      <c r="EM144" s="32"/>
      <c r="EN144" s="32"/>
      <c r="EO144" s="32"/>
      <c r="EP144" s="32"/>
      <c r="EQ144" s="32"/>
      <c r="ER144" s="32"/>
      <c r="ES144" s="32"/>
      <c r="ET144" s="32"/>
      <c r="EU144" s="32"/>
      <c r="EV144" s="32"/>
      <c r="EW144" s="32"/>
      <c r="EX144" s="32"/>
      <c r="EY144" s="32"/>
      <c r="EZ144" s="32"/>
      <c r="FA144" s="32"/>
      <c r="FB144" s="32"/>
      <c r="FC144" s="32"/>
      <c r="FD144" s="32"/>
      <c r="FE144" s="32"/>
      <c r="FF144" s="32"/>
      <c r="FG144" s="32"/>
      <c r="FH144" s="32"/>
      <c r="FI144" s="32"/>
      <c r="FJ144" s="32"/>
      <c r="FK144" s="32"/>
      <c r="FL144" s="32"/>
      <c r="FM144" s="32"/>
      <c r="FN144" s="32"/>
      <c r="FO144" s="32"/>
      <c r="FP144" s="32"/>
      <c r="FQ144" s="32"/>
      <c r="FR144" s="32"/>
      <c r="FS144" s="32"/>
      <c r="FT144" s="32"/>
      <c r="FU144" s="32"/>
      <c r="FV144" s="32"/>
      <c r="FW144" s="32"/>
      <c r="FX144" s="32"/>
      <c r="FY144" s="32"/>
      <c r="FZ144" s="32"/>
      <c r="GA144" s="32"/>
      <c r="GB144" s="32"/>
      <c r="GC144" s="32"/>
      <c r="GD144" s="32"/>
      <c r="GE144" s="32"/>
      <c r="GF144" s="32"/>
      <c r="GG144" s="32"/>
      <c r="GH144" s="32"/>
      <c r="GI144" s="32"/>
      <c r="GJ144" s="32"/>
      <c r="GK144" s="32"/>
      <c r="GL144" s="32"/>
      <c r="GM144" s="32"/>
      <c r="GN144" s="32"/>
      <c r="GO144" s="32"/>
      <c r="GP144" s="32"/>
      <c r="GQ144" s="32"/>
      <c r="GR144" s="32"/>
      <c r="GS144" s="32"/>
      <c r="GT144" s="32"/>
      <c r="GU144" s="32"/>
      <c r="GV144" s="32"/>
      <c r="GW144" s="32"/>
      <c r="GX144" s="32"/>
      <c r="GY144" s="32"/>
      <c r="GZ144" s="32"/>
      <c r="HA144" s="32"/>
      <c r="HB144" s="32"/>
      <c r="HC144" s="32"/>
      <c r="HD144" s="32"/>
      <c r="HE144" s="32"/>
      <c r="HF144" s="32"/>
      <c r="HG144" s="32"/>
      <c r="HH144" s="32"/>
      <c r="HI144" s="32"/>
      <c r="HJ144" s="32"/>
      <c r="HK144" s="32"/>
      <c r="HL144" s="32"/>
      <c r="HM144" s="32"/>
    </row>
    <row r="145" spans="1:221" s="32" customFormat="1" x14ac:dyDescent="0.25">
      <c r="B145" s="238" t="s">
        <v>74</v>
      </c>
      <c r="C145" s="47" t="s">
        <v>52</v>
      </c>
      <c r="D145" s="59">
        <v>1</v>
      </c>
      <c r="E145" s="41"/>
      <c r="F145" s="41"/>
      <c r="G145" s="41"/>
      <c r="H145" s="43">
        <v>28066490</v>
      </c>
      <c r="I145" s="43">
        <f t="shared" si="8"/>
        <v>29750479.399999999</v>
      </c>
      <c r="J145" s="44">
        <v>0</v>
      </c>
      <c r="K145" s="43">
        <f t="shared" si="9"/>
        <v>29750479.399999999</v>
      </c>
      <c r="L145" s="35"/>
      <c r="M145" s="36" t="s">
        <v>171</v>
      </c>
    </row>
    <row r="146" spans="1:221" s="32" customFormat="1" ht="15.75" customHeight="1" x14ac:dyDescent="0.25">
      <c r="B146" s="211" t="s">
        <v>21</v>
      </c>
      <c r="C146" s="47" t="s">
        <v>173</v>
      </c>
      <c r="D146" s="59">
        <v>2</v>
      </c>
      <c r="E146" s="41"/>
      <c r="F146" s="41"/>
      <c r="G146" s="41"/>
      <c r="H146" s="43">
        <v>53532625</v>
      </c>
      <c r="I146" s="43">
        <f t="shared" si="8"/>
        <v>56744582.5</v>
      </c>
      <c r="J146" s="44">
        <v>0</v>
      </c>
      <c r="K146" s="43">
        <f t="shared" si="9"/>
        <v>113489165</v>
      </c>
      <c r="L146" s="35"/>
      <c r="M146" s="36" t="s">
        <v>171</v>
      </c>
    </row>
    <row r="147" spans="1:221" s="32" customFormat="1" x14ac:dyDescent="0.25">
      <c r="B147" s="294" t="s">
        <v>35</v>
      </c>
      <c r="C147" s="47" t="s">
        <v>52</v>
      </c>
      <c r="D147" s="59">
        <v>3</v>
      </c>
      <c r="E147" s="41"/>
      <c r="F147" s="41"/>
      <c r="G147" s="41"/>
      <c r="H147" s="43">
        <v>28066490</v>
      </c>
      <c r="I147" s="43">
        <f t="shared" si="8"/>
        <v>29750479.399999999</v>
      </c>
      <c r="J147" s="44">
        <v>0</v>
      </c>
      <c r="K147" s="43">
        <f t="shared" si="9"/>
        <v>89251438.199999988</v>
      </c>
      <c r="L147" s="35"/>
      <c r="M147" s="36" t="s">
        <v>171</v>
      </c>
    </row>
    <row r="148" spans="1:221" s="32" customFormat="1" x14ac:dyDescent="0.25">
      <c r="B148" s="294"/>
      <c r="C148" s="47" t="s">
        <v>57</v>
      </c>
      <c r="D148" s="59">
        <v>1</v>
      </c>
      <c r="E148" s="41"/>
      <c r="F148" s="41"/>
      <c r="G148" s="41"/>
      <c r="H148" s="43">
        <v>2722275</v>
      </c>
      <c r="I148" s="43">
        <f t="shared" si="8"/>
        <v>2885611.5</v>
      </c>
      <c r="J148" s="44">
        <v>0</v>
      </c>
      <c r="K148" s="43">
        <f t="shared" si="9"/>
        <v>2885611.5</v>
      </c>
      <c r="L148" s="35"/>
      <c r="M148" s="36" t="s">
        <v>172</v>
      </c>
    </row>
    <row r="149" spans="1:221" s="32" customFormat="1" x14ac:dyDescent="0.25">
      <c r="B149" s="295"/>
      <c r="C149" s="47" t="s">
        <v>63</v>
      </c>
      <c r="D149" s="59">
        <v>10</v>
      </c>
      <c r="E149" s="41"/>
      <c r="F149" s="41"/>
      <c r="G149" s="41"/>
      <c r="H149" s="43">
        <v>13668600</v>
      </c>
      <c r="I149" s="43">
        <f t="shared" si="8"/>
        <v>14488716</v>
      </c>
      <c r="J149" s="44">
        <v>0</v>
      </c>
      <c r="K149" s="43">
        <f t="shared" si="9"/>
        <v>144887160</v>
      </c>
      <c r="L149" s="35"/>
      <c r="M149" s="36" t="s">
        <v>172</v>
      </c>
    </row>
    <row r="150" spans="1:221" s="32" customFormat="1" x14ac:dyDescent="0.25">
      <c r="B150" s="285" t="s">
        <v>41</v>
      </c>
      <c r="C150" s="58" t="s">
        <v>52</v>
      </c>
      <c r="D150" s="59">
        <v>2</v>
      </c>
      <c r="E150" s="41"/>
      <c r="F150" s="41"/>
      <c r="G150" s="41"/>
      <c r="H150" s="43">
        <v>28066490</v>
      </c>
      <c r="I150" s="43">
        <f t="shared" si="8"/>
        <v>29750479.399999999</v>
      </c>
      <c r="J150" s="44">
        <v>0</v>
      </c>
      <c r="K150" s="43">
        <f t="shared" si="9"/>
        <v>59500958.799999997</v>
      </c>
      <c r="L150" s="35"/>
      <c r="M150" s="36" t="s">
        <v>171</v>
      </c>
    </row>
    <row r="151" spans="1:221" s="32" customFormat="1" x14ac:dyDescent="0.25">
      <c r="B151" s="287"/>
      <c r="C151" s="58" t="s">
        <v>57</v>
      </c>
      <c r="D151" s="59">
        <v>1</v>
      </c>
      <c r="E151" s="41"/>
      <c r="F151" s="41"/>
      <c r="G151" s="41"/>
      <c r="H151" s="43">
        <v>2722275</v>
      </c>
      <c r="I151" s="43">
        <f t="shared" si="8"/>
        <v>2885611.5</v>
      </c>
      <c r="J151" s="44">
        <v>0</v>
      </c>
      <c r="K151" s="43">
        <f t="shared" si="9"/>
        <v>2885611.5</v>
      </c>
      <c r="L151" s="35"/>
      <c r="M151" s="36" t="s">
        <v>172</v>
      </c>
    </row>
    <row r="152" spans="1:221" s="32" customFormat="1" x14ac:dyDescent="0.25">
      <c r="B152" s="296" t="s">
        <v>165</v>
      </c>
      <c r="C152" s="47" t="s">
        <v>52</v>
      </c>
      <c r="D152" s="59">
        <v>1</v>
      </c>
      <c r="E152" s="41"/>
      <c r="F152" s="41"/>
      <c r="G152" s="41"/>
      <c r="H152" s="43">
        <v>28066490</v>
      </c>
      <c r="I152" s="43">
        <f t="shared" si="8"/>
        <v>29750479.399999999</v>
      </c>
      <c r="J152" s="44">
        <v>0</v>
      </c>
      <c r="K152" s="43">
        <f t="shared" si="9"/>
        <v>29750479.399999999</v>
      </c>
      <c r="L152" s="35"/>
      <c r="M152" s="36" t="s">
        <v>171</v>
      </c>
    </row>
    <row r="153" spans="1:221" s="32" customFormat="1" x14ac:dyDescent="0.25">
      <c r="B153" s="296"/>
      <c r="C153" s="47" t="s">
        <v>52</v>
      </c>
      <c r="D153" s="59">
        <v>2</v>
      </c>
      <c r="E153" s="41"/>
      <c r="F153" s="41"/>
      <c r="G153" s="41"/>
      <c r="H153" s="43">
        <v>28066490</v>
      </c>
      <c r="I153" s="43">
        <f t="shared" si="8"/>
        <v>29750479.399999999</v>
      </c>
      <c r="J153" s="44">
        <v>0</v>
      </c>
      <c r="K153" s="43">
        <f t="shared" si="9"/>
        <v>59500958.799999997</v>
      </c>
      <c r="L153" s="35"/>
      <c r="M153" s="36" t="s">
        <v>171</v>
      </c>
    </row>
    <row r="154" spans="1:221" s="32" customFormat="1" ht="17.25" customHeight="1" x14ac:dyDescent="0.25">
      <c r="B154" s="296" t="s">
        <v>62</v>
      </c>
      <c r="C154" s="47" t="s">
        <v>102</v>
      </c>
      <c r="D154" s="59">
        <v>1</v>
      </c>
      <c r="E154" s="41"/>
      <c r="F154" s="41"/>
      <c r="G154" s="41"/>
      <c r="H154" s="43">
        <v>35000000</v>
      </c>
      <c r="I154" s="43">
        <f t="shared" ref="I154:I167" si="10">(H154*6%)+H154</f>
        <v>37100000</v>
      </c>
      <c r="J154" s="44">
        <v>0</v>
      </c>
      <c r="K154" s="43">
        <v>7643603</v>
      </c>
      <c r="M154" s="36" t="s">
        <v>171</v>
      </c>
      <c r="N154" s="219"/>
    </row>
    <row r="155" spans="1:221" s="32" customFormat="1" x14ac:dyDescent="0.25">
      <c r="B155" s="296"/>
      <c r="C155" s="47" t="s">
        <v>65</v>
      </c>
      <c r="D155" s="59">
        <v>1</v>
      </c>
      <c r="E155" s="41"/>
      <c r="F155" s="41"/>
      <c r="G155" s="41"/>
      <c r="H155" s="43">
        <v>53532625</v>
      </c>
      <c r="I155" s="43">
        <f t="shared" si="10"/>
        <v>56744582.5</v>
      </c>
      <c r="J155" s="44">
        <v>0</v>
      </c>
      <c r="K155" s="43">
        <f t="shared" ref="K155:K167" si="11">(I155-J155)*D155</f>
        <v>56744582.5</v>
      </c>
      <c r="L155" s="35"/>
      <c r="M155" s="36" t="s">
        <v>171</v>
      </c>
    </row>
    <row r="156" spans="1:221" s="32" customFormat="1" x14ac:dyDescent="0.25">
      <c r="B156" s="297"/>
      <c r="C156" s="47" t="s">
        <v>52</v>
      </c>
      <c r="D156" s="59">
        <v>1</v>
      </c>
      <c r="E156" s="41"/>
      <c r="F156" s="41"/>
      <c r="G156" s="41"/>
      <c r="H156" s="43">
        <v>28066490</v>
      </c>
      <c r="I156" s="43">
        <f t="shared" si="10"/>
        <v>29750479.399999999</v>
      </c>
      <c r="J156" s="43">
        <v>0</v>
      </c>
      <c r="K156" s="43">
        <f t="shared" si="11"/>
        <v>29750479.399999999</v>
      </c>
      <c r="L156" s="35"/>
      <c r="M156" s="36" t="s">
        <v>171</v>
      </c>
    </row>
    <row r="157" spans="1:221" s="51" customFormat="1" x14ac:dyDescent="0.25">
      <c r="A157" s="32"/>
      <c r="B157" s="77" t="s">
        <v>38</v>
      </c>
      <c r="C157" s="47" t="s">
        <v>52</v>
      </c>
      <c r="D157" s="59">
        <v>1</v>
      </c>
      <c r="E157" s="60"/>
      <c r="F157" s="41"/>
      <c r="G157" s="60"/>
      <c r="H157" s="43">
        <v>28066490</v>
      </c>
      <c r="I157" s="43">
        <f t="shared" si="10"/>
        <v>29750479.399999999</v>
      </c>
      <c r="J157" s="44">
        <v>0</v>
      </c>
      <c r="K157" s="45">
        <f t="shared" si="11"/>
        <v>29750479.399999999</v>
      </c>
      <c r="L157" s="35"/>
      <c r="M157" s="36" t="s">
        <v>171</v>
      </c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2"/>
      <c r="AP157" s="32"/>
      <c r="AQ157" s="32"/>
      <c r="AR157" s="32"/>
      <c r="AS157" s="32"/>
      <c r="AT157" s="32"/>
      <c r="AU157" s="32"/>
      <c r="AV157" s="32"/>
      <c r="AW157" s="32"/>
      <c r="AX157" s="32"/>
      <c r="AY157" s="32"/>
      <c r="AZ157" s="32"/>
      <c r="BA157" s="32"/>
      <c r="BB157" s="32"/>
      <c r="BC157" s="32"/>
      <c r="BD157" s="32"/>
      <c r="BE157" s="32"/>
      <c r="BF157" s="32"/>
      <c r="BG157" s="32"/>
      <c r="BH157" s="32"/>
      <c r="BI157" s="32"/>
      <c r="BJ157" s="32"/>
      <c r="BK157" s="32"/>
      <c r="BL157" s="32"/>
      <c r="BM157" s="32"/>
      <c r="BN157" s="32"/>
      <c r="BO157" s="32"/>
      <c r="BP157" s="32"/>
      <c r="BQ157" s="32"/>
      <c r="BR157" s="32"/>
      <c r="BS157" s="32"/>
      <c r="BT157" s="32"/>
      <c r="BU157" s="32"/>
      <c r="BV157" s="32"/>
      <c r="BW157" s="32"/>
      <c r="BX157" s="32"/>
      <c r="BY157" s="32"/>
      <c r="BZ157" s="32"/>
      <c r="CA157" s="32"/>
      <c r="CB157" s="32"/>
      <c r="CC157" s="32"/>
      <c r="CD157" s="32"/>
      <c r="CE157" s="32"/>
      <c r="CF157" s="32"/>
      <c r="CG157" s="32"/>
      <c r="CH157" s="32"/>
      <c r="CI157" s="32"/>
      <c r="CJ157" s="32"/>
      <c r="CK157" s="32"/>
      <c r="CL157" s="32"/>
      <c r="CM157" s="32"/>
      <c r="CN157" s="32"/>
      <c r="CO157" s="32"/>
      <c r="CP157" s="32"/>
      <c r="CQ157" s="32"/>
      <c r="CR157" s="32"/>
      <c r="CS157" s="32"/>
      <c r="CT157" s="32"/>
      <c r="CU157" s="32"/>
      <c r="CV157" s="32"/>
      <c r="CW157" s="32"/>
      <c r="CX157" s="32"/>
      <c r="CY157" s="32"/>
      <c r="CZ157" s="32"/>
      <c r="DA157" s="32"/>
      <c r="DB157" s="32"/>
      <c r="DC157" s="32"/>
      <c r="DD157" s="32"/>
      <c r="DE157" s="32"/>
      <c r="DF157" s="32"/>
      <c r="DG157" s="32"/>
      <c r="DH157" s="32"/>
      <c r="DI157" s="32"/>
      <c r="DJ157" s="32"/>
      <c r="DK157" s="32"/>
      <c r="DL157" s="32"/>
      <c r="DM157" s="32"/>
      <c r="DN157" s="32"/>
      <c r="DO157" s="32"/>
      <c r="DP157" s="32"/>
      <c r="DQ157" s="32"/>
      <c r="DR157" s="32"/>
      <c r="DS157" s="32"/>
      <c r="DT157" s="32"/>
      <c r="DU157" s="32"/>
      <c r="DV157" s="32"/>
      <c r="DW157" s="32"/>
      <c r="DX157" s="32"/>
      <c r="DY157" s="32"/>
      <c r="DZ157" s="32"/>
      <c r="EA157" s="32"/>
      <c r="EB157" s="32"/>
      <c r="EC157" s="32"/>
      <c r="ED157" s="32"/>
      <c r="EE157" s="32"/>
      <c r="EF157" s="32"/>
      <c r="EG157" s="32"/>
      <c r="EH157" s="32"/>
      <c r="EI157" s="32"/>
      <c r="EJ157" s="32"/>
      <c r="EK157" s="32"/>
      <c r="EL157" s="32"/>
      <c r="EM157" s="32"/>
      <c r="EN157" s="32"/>
      <c r="EO157" s="32"/>
      <c r="EP157" s="32"/>
      <c r="EQ157" s="32"/>
      <c r="ER157" s="32"/>
      <c r="ES157" s="32"/>
      <c r="ET157" s="32"/>
      <c r="EU157" s="32"/>
      <c r="EV157" s="32"/>
      <c r="EW157" s="32"/>
      <c r="EX157" s="32"/>
      <c r="EY157" s="32"/>
      <c r="EZ157" s="32"/>
      <c r="FA157" s="32"/>
      <c r="FB157" s="32"/>
      <c r="FC157" s="32"/>
      <c r="FD157" s="32"/>
      <c r="FE157" s="32"/>
      <c r="FF157" s="32"/>
      <c r="FG157" s="32"/>
      <c r="FH157" s="32"/>
      <c r="FI157" s="32"/>
      <c r="FJ157" s="32"/>
      <c r="FK157" s="32"/>
      <c r="FL157" s="32"/>
      <c r="FM157" s="32"/>
      <c r="FN157" s="32"/>
      <c r="FO157" s="32"/>
      <c r="FP157" s="32"/>
      <c r="FQ157" s="32"/>
      <c r="FR157" s="32"/>
      <c r="FS157" s="32"/>
      <c r="FT157" s="32"/>
      <c r="FU157" s="32"/>
      <c r="FV157" s="32"/>
      <c r="FW157" s="32"/>
      <c r="FX157" s="32"/>
      <c r="FY157" s="32"/>
      <c r="FZ157" s="32"/>
      <c r="GA157" s="32"/>
      <c r="GB157" s="32"/>
      <c r="GC157" s="32"/>
      <c r="GD157" s="32"/>
      <c r="GE157" s="32"/>
      <c r="GF157" s="32"/>
      <c r="GG157" s="32"/>
      <c r="GH157" s="32"/>
      <c r="GI157" s="32"/>
      <c r="GJ157" s="32"/>
      <c r="GK157" s="32"/>
      <c r="GL157" s="32"/>
      <c r="GM157" s="32"/>
      <c r="GN157" s="32"/>
      <c r="GO157" s="32"/>
      <c r="GP157" s="32"/>
      <c r="GQ157" s="32"/>
      <c r="GR157" s="32"/>
      <c r="GS157" s="32"/>
      <c r="GT157" s="32"/>
      <c r="GU157" s="32"/>
      <c r="GV157" s="32"/>
      <c r="GW157" s="32"/>
      <c r="GX157" s="32"/>
      <c r="GY157" s="32"/>
      <c r="GZ157" s="32"/>
      <c r="HA157" s="32"/>
      <c r="HB157" s="32"/>
      <c r="HC157" s="32"/>
      <c r="HD157" s="32"/>
      <c r="HE157" s="32"/>
      <c r="HF157" s="32"/>
      <c r="HG157" s="32"/>
      <c r="HH157" s="32"/>
      <c r="HI157" s="32"/>
      <c r="HJ157" s="32"/>
      <c r="HK157" s="32"/>
      <c r="HL157" s="32"/>
      <c r="HM157" s="32"/>
    </row>
    <row r="158" spans="1:221" s="51" customFormat="1" x14ac:dyDescent="0.25">
      <c r="A158" s="32"/>
      <c r="B158" s="77" t="s">
        <v>25</v>
      </c>
      <c r="C158" s="47" t="s">
        <v>52</v>
      </c>
      <c r="D158" s="59">
        <v>4</v>
      </c>
      <c r="E158" s="60"/>
      <c r="F158" s="41"/>
      <c r="G158" s="60"/>
      <c r="H158" s="43">
        <v>28066490</v>
      </c>
      <c r="I158" s="43">
        <f t="shared" si="10"/>
        <v>29750479.399999999</v>
      </c>
      <c r="J158" s="44">
        <v>0</v>
      </c>
      <c r="K158" s="45">
        <f t="shared" si="11"/>
        <v>119001917.59999999</v>
      </c>
      <c r="L158" s="35"/>
      <c r="M158" s="36" t="s">
        <v>171</v>
      </c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2"/>
      <c r="AP158" s="32"/>
      <c r="AQ158" s="32"/>
      <c r="AR158" s="32"/>
      <c r="AS158" s="32"/>
      <c r="AT158" s="32"/>
      <c r="AU158" s="32"/>
      <c r="AV158" s="32"/>
      <c r="AW158" s="32"/>
      <c r="AX158" s="32"/>
      <c r="AY158" s="32"/>
      <c r="AZ158" s="32"/>
      <c r="BA158" s="32"/>
      <c r="BB158" s="32"/>
      <c r="BC158" s="32"/>
      <c r="BD158" s="32"/>
      <c r="BE158" s="32"/>
      <c r="BF158" s="32"/>
      <c r="BG158" s="32"/>
      <c r="BH158" s="32"/>
      <c r="BI158" s="32"/>
      <c r="BJ158" s="32"/>
      <c r="BK158" s="32"/>
      <c r="BL158" s="32"/>
      <c r="BM158" s="32"/>
      <c r="BN158" s="32"/>
      <c r="BO158" s="32"/>
      <c r="BP158" s="32"/>
      <c r="BQ158" s="32"/>
      <c r="BR158" s="32"/>
      <c r="BS158" s="32"/>
      <c r="BT158" s="32"/>
      <c r="BU158" s="32"/>
      <c r="BV158" s="32"/>
      <c r="BW158" s="32"/>
      <c r="BX158" s="32"/>
      <c r="BY158" s="32"/>
      <c r="BZ158" s="32"/>
      <c r="CA158" s="32"/>
      <c r="CB158" s="32"/>
      <c r="CC158" s="32"/>
      <c r="CD158" s="32"/>
      <c r="CE158" s="32"/>
      <c r="CF158" s="32"/>
      <c r="CG158" s="32"/>
      <c r="CH158" s="32"/>
      <c r="CI158" s="32"/>
      <c r="CJ158" s="32"/>
      <c r="CK158" s="32"/>
      <c r="CL158" s="32"/>
      <c r="CM158" s="32"/>
      <c r="CN158" s="32"/>
      <c r="CO158" s="32"/>
      <c r="CP158" s="32"/>
      <c r="CQ158" s="32"/>
      <c r="CR158" s="32"/>
      <c r="CS158" s="32"/>
      <c r="CT158" s="32"/>
      <c r="CU158" s="32"/>
      <c r="CV158" s="32"/>
      <c r="CW158" s="32"/>
      <c r="CX158" s="32"/>
      <c r="CY158" s="32"/>
      <c r="CZ158" s="32"/>
      <c r="DA158" s="32"/>
      <c r="DB158" s="32"/>
      <c r="DC158" s="32"/>
      <c r="DD158" s="32"/>
      <c r="DE158" s="32"/>
      <c r="DF158" s="32"/>
      <c r="DG158" s="32"/>
      <c r="DH158" s="32"/>
      <c r="DI158" s="32"/>
      <c r="DJ158" s="32"/>
      <c r="DK158" s="32"/>
      <c r="DL158" s="32"/>
      <c r="DM158" s="32"/>
      <c r="DN158" s="32"/>
      <c r="DO158" s="32"/>
      <c r="DP158" s="32"/>
      <c r="DQ158" s="32"/>
      <c r="DR158" s="32"/>
      <c r="DS158" s="32"/>
      <c r="DT158" s="32"/>
      <c r="DU158" s="32"/>
      <c r="DV158" s="32"/>
      <c r="DW158" s="32"/>
      <c r="DX158" s="32"/>
      <c r="DY158" s="32"/>
      <c r="DZ158" s="32"/>
      <c r="EA158" s="32"/>
      <c r="EB158" s="32"/>
      <c r="EC158" s="32"/>
      <c r="ED158" s="32"/>
      <c r="EE158" s="32"/>
      <c r="EF158" s="32"/>
      <c r="EG158" s="32"/>
      <c r="EH158" s="32"/>
      <c r="EI158" s="32"/>
      <c r="EJ158" s="32"/>
      <c r="EK158" s="32"/>
      <c r="EL158" s="32"/>
      <c r="EM158" s="32"/>
      <c r="EN158" s="32"/>
      <c r="EO158" s="32"/>
      <c r="EP158" s="32"/>
      <c r="EQ158" s="32"/>
      <c r="ER158" s="32"/>
      <c r="ES158" s="32"/>
      <c r="ET158" s="32"/>
      <c r="EU158" s="32"/>
      <c r="EV158" s="32"/>
      <c r="EW158" s="32"/>
      <c r="EX158" s="32"/>
      <c r="EY158" s="32"/>
      <c r="EZ158" s="32"/>
      <c r="FA158" s="32"/>
      <c r="FB158" s="32"/>
      <c r="FC158" s="32"/>
      <c r="FD158" s="32"/>
      <c r="FE158" s="32"/>
      <c r="FF158" s="32"/>
      <c r="FG158" s="32"/>
      <c r="FH158" s="32"/>
      <c r="FI158" s="32"/>
      <c r="FJ158" s="32"/>
      <c r="FK158" s="32"/>
      <c r="FL158" s="32"/>
      <c r="FM158" s="32"/>
      <c r="FN158" s="32"/>
      <c r="FO158" s="32"/>
      <c r="FP158" s="32"/>
      <c r="FQ158" s="32"/>
      <c r="FR158" s="32"/>
      <c r="FS158" s="32"/>
      <c r="FT158" s="32"/>
      <c r="FU158" s="32"/>
      <c r="FV158" s="32"/>
      <c r="FW158" s="32"/>
      <c r="FX158" s="32"/>
      <c r="FY158" s="32"/>
      <c r="FZ158" s="32"/>
      <c r="GA158" s="32"/>
      <c r="GB158" s="32"/>
      <c r="GC158" s="32"/>
      <c r="GD158" s="32"/>
      <c r="GE158" s="32"/>
      <c r="GF158" s="32"/>
      <c r="GG158" s="32"/>
      <c r="GH158" s="32"/>
      <c r="GI158" s="32"/>
      <c r="GJ158" s="32"/>
      <c r="GK158" s="32"/>
      <c r="GL158" s="32"/>
      <c r="GM158" s="32"/>
      <c r="GN158" s="32"/>
      <c r="GO158" s="32"/>
      <c r="GP158" s="32"/>
      <c r="GQ158" s="32"/>
      <c r="GR158" s="32"/>
      <c r="GS158" s="32"/>
      <c r="GT158" s="32"/>
      <c r="GU158" s="32"/>
      <c r="GV158" s="32"/>
      <c r="GW158" s="32"/>
      <c r="GX158" s="32"/>
      <c r="GY158" s="32"/>
      <c r="GZ158" s="32"/>
      <c r="HA158" s="32"/>
      <c r="HB158" s="32"/>
      <c r="HC158" s="32"/>
      <c r="HD158" s="32"/>
      <c r="HE158" s="32"/>
      <c r="HF158" s="32"/>
      <c r="HG158" s="32"/>
      <c r="HH158" s="32"/>
      <c r="HI158" s="32"/>
      <c r="HJ158" s="32"/>
      <c r="HK158" s="32"/>
      <c r="HL158" s="32"/>
      <c r="HM158" s="32"/>
    </row>
    <row r="159" spans="1:221" s="51" customFormat="1" x14ac:dyDescent="0.25">
      <c r="A159" s="32"/>
      <c r="B159" s="168" t="s">
        <v>148</v>
      </c>
      <c r="C159" s="40" t="s">
        <v>145</v>
      </c>
      <c r="D159" s="59">
        <v>1</v>
      </c>
      <c r="E159" s="60"/>
      <c r="F159" s="41"/>
      <c r="G159" s="60"/>
      <c r="H159" s="43">
        <v>24000000</v>
      </c>
      <c r="I159" s="43">
        <f t="shared" si="10"/>
        <v>25440000</v>
      </c>
      <c r="J159" s="44">
        <v>0</v>
      </c>
      <c r="K159" s="45">
        <f t="shared" si="11"/>
        <v>25440000</v>
      </c>
      <c r="L159" s="35"/>
      <c r="M159" s="36" t="s">
        <v>172</v>
      </c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2"/>
      <c r="AP159" s="32"/>
      <c r="AQ159" s="32"/>
      <c r="AR159" s="32"/>
      <c r="AS159" s="32"/>
      <c r="AT159" s="32"/>
      <c r="AU159" s="32"/>
      <c r="AV159" s="32"/>
      <c r="AW159" s="32"/>
      <c r="AX159" s="32"/>
      <c r="AY159" s="32"/>
      <c r="AZ159" s="32"/>
      <c r="BA159" s="32"/>
      <c r="BB159" s="32"/>
      <c r="BC159" s="32"/>
      <c r="BD159" s="32"/>
      <c r="BE159" s="32"/>
      <c r="BF159" s="32"/>
      <c r="BG159" s="32"/>
      <c r="BH159" s="32"/>
      <c r="BI159" s="32"/>
      <c r="BJ159" s="32"/>
      <c r="BK159" s="32"/>
      <c r="BL159" s="32"/>
      <c r="BM159" s="32"/>
      <c r="BN159" s="32"/>
      <c r="BO159" s="32"/>
      <c r="BP159" s="32"/>
      <c r="BQ159" s="32"/>
      <c r="BR159" s="32"/>
      <c r="BS159" s="32"/>
      <c r="BT159" s="32"/>
      <c r="BU159" s="32"/>
      <c r="BV159" s="32"/>
      <c r="BW159" s="32"/>
      <c r="BX159" s="32"/>
      <c r="BY159" s="32"/>
      <c r="BZ159" s="32"/>
      <c r="CA159" s="32"/>
      <c r="CB159" s="32"/>
      <c r="CC159" s="32"/>
      <c r="CD159" s="32"/>
      <c r="CE159" s="32"/>
      <c r="CF159" s="32"/>
      <c r="CG159" s="32"/>
      <c r="CH159" s="32"/>
      <c r="CI159" s="32"/>
      <c r="CJ159" s="32"/>
      <c r="CK159" s="32"/>
      <c r="CL159" s="32"/>
      <c r="CM159" s="32"/>
      <c r="CN159" s="32"/>
      <c r="CO159" s="32"/>
      <c r="CP159" s="32"/>
      <c r="CQ159" s="32"/>
      <c r="CR159" s="32"/>
      <c r="CS159" s="32"/>
      <c r="CT159" s="32"/>
      <c r="CU159" s="32"/>
      <c r="CV159" s="32"/>
      <c r="CW159" s="32"/>
      <c r="CX159" s="32"/>
      <c r="CY159" s="32"/>
      <c r="CZ159" s="32"/>
      <c r="DA159" s="32"/>
      <c r="DB159" s="32"/>
      <c r="DC159" s="32"/>
      <c r="DD159" s="32"/>
      <c r="DE159" s="32"/>
      <c r="DF159" s="32"/>
      <c r="DG159" s="32"/>
      <c r="DH159" s="32"/>
      <c r="DI159" s="32"/>
      <c r="DJ159" s="32"/>
      <c r="DK159" s="32"/>
      <c r="DL159" s="32"/>
      <c r="DM159" s="32"/>
      <c r="DN159" s="32"/>
      <c r="DO159" s="32"/>
      <c r="DP159" s="32"/>
      <c r="DQ159" s="32"/>
      <c r="DR159" s="32"/>
      <c r="DS159" s="32"/>
      <c r="DT159" s="32"/>
      <c r="DU159" s="32"/>
      <c r="DV159" s="32"/>
      <c r="DW159" s="32"/>
      <c r="DX159" s="32"/>
      <c r="DY159" s="32"/>
      <c r="DZ159" s="32"/>
      <c r="EA159" s="32"/>
      <c r="EB159" s="32"/>
      <c r="EC159" s="32"/>
      <c r="ED159" s="32"/>
      <c r="EE159" s="32"/>
      <c r="EF159" s="32"/>
      <c r="EG159" s="32"/>
      <c r="EH159" s="32"/>
      <c r="EI159" s="32"/>
      <c r="EJ159" s="32"/>
      <c r="EK159" s="32"/>
      <c r="EL159" s="32"/>
      <c r="EM159" s="32"/>
      <c r="EN159" s="32"/>
      <c r="EO159" s="32"/>
      <c r="EP159" s="32"/>
      <c r="EQ159" s="32"/>
      <c r="ER159" s="32"/>
      <c r="ES159" s="32"/>
      <c r="ET159" s="32"/>
      <c r="EU159" s="32"/>
      <c r="EV159" s="32"/>
      <c r="EW159" s="32"/>
      <c r="EX159" s="32"/>
      <c r="EY159" s="32"/>
      <c r="EZ159" s="32"/>
      <c r="FA159" s="32"/>
      <c r="FB159" s="32"/>
      <c r="FC159" s="32"/>
      <c r="FD159" s="32"/>
      <c r="FE159" s="32"/>
      <c r="FF159" s="32"/>
      <c r="FG159" s="32"/>
      <c r="FH159" s="32"/>
      <c r="FI159" s="32"/>
      <c r="FJ159" s="32"/>
      <c r="FK159" s="32"/>
      <c r="FL159" s="32"/>
      <c r="FM159" s="32"/>
      <c r="FN159" s="32"/>
      <c r="FO159" s="32"/>
      <c r="FP159" s="32"/>
      <c r="FQ159" s="32"/>
      <c r="FR159" s="32"/>
      <c r="FS159" s="32"/>
      <c r="FT159" s="32"/>
      <c r="FU159" s="32"/>
      <c r="FV159" s="32"/>
      <c r="FW159" s="32"/>
      <c r="FX159" s="32"/>
      <c r="FY159" s="32"/>
      <c r="FZ159" s="32"/>
      <c r="GA159" s="32"/>
      <c r="GB159" s="32"/>
      <c r="GC159" s="32"/>
      <c r="GD159" s="32"/>
      <c r="GE159" s="32"/>
      <c r="GF159" s="32"/>
      <c r="GG159" s="32"/>
      <c r="GH159" s="32"/>
      <c r="GI159" s="32"/>
      <c r="GJ159" s="32"/>
      <c r="GK159" s="32"/>
      <c r="GL159" s="32"/>
      <c r="GM159" s="32"/>
      <c r="GN159" s="32"/>
      <c r="GO159" s="32"/>
      <c r="GP159" s="32"/>
      <c r="GQ159" s="32"/>
      <c r="GR159" s="32"/>
      <c r="GS159" s="32"/>
      <c r="GT159" s="32"/>
      <c r="GU159" s="32"/>
      <c r="GV159" s="32"/>
      <c r="GW159" s="32"/>
      <c r="GX159" s="32"/>
      <c r="GY159" s="32"/>
      <c r="GZ159" s="32"/>
      <c r="HA159" s="32"/>
      <c r="HB159" s="32"/>
      <c r="HC159" s="32"/>
      <c r="HD159" s="32"/>
      <c r="HE159" s="32"/>
      <c r="HF159" s="32"/>
      <c r="HG159" s="32"/>
      <c r="HH159" s="32"/>
      <c r="HI159" s="32"/>
      <c r="HJ159" s="32"/>
      <c r="HK159" s="32"/>
      <c r="HL159" s="32"/>
      <c r="HM159" s="32"/>
    </row>
    <row r="160" spans="1:221" s="51" customFormat="1" x14ac:dyDescent="0.25">
      <c r="A160" s="32"/>
      <c r="B160" s="77" t="s">
        <v>75</v>
      </c>
      <c r="C160" s="47" t="s">
        <v>52</v>
      </c>
      <c r="D160" s="59">
        <v>2</v>
      </c>
      <c r="E160" s="60"/>
      <c r="F160" s="41"/>
      <c r="G160" s="60"/>
      <c r="H160" s="43">
        <v>28066490</v>
      </c>
      <c r="I160" s="43">
        <f t="shared" si="10"/>
        <v>29750479.399999999</v>
      </c>
      <c r="J160" s="44">
        <v>0</v>
      </c>
      <c r="K160" s="45">
        <f t="shared" si="11"/>
        <v>59500958.799999997</v>
      </c>
      <c r="L160" s="35"/>
      <c r="M160" s="36" t="s">
        <v>171</v>
      </c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2"/>
      <c r="AP160" s="32"/>
      <c r="AQ160" s="32"/>
      <c r="AR160" s="32"/>
      <c r="AS160" s="32"/>
      <c r="AT160" s="32"/>
      <c r="AU160" s="32"/>
      <c r="AV160" s="32"/>
      <c r="AW160" s="32"/>
      <c r="AX160" s="32"/>
      <c r="AY160" s="32"/>
      <c r="AZ160" s="32"/>
      <c r="BA160" s="32"/>
      <c r="BB160" s="32"/>
      <c r="BC160" s="32"/>
      <c r="BD160" s="32"/>
      <c r="BE160" s="32"/>
      <c r="BF160" s="32"/>
      <c r="BG160" s="32"/>
      <c r="BH160" s="32"/>
      <c r="BI160" s="32"/>
      <c r="BJ160" s="32"/>
      <c r="BK160" s="32"/>
      <c r="BL160" s="32"/>
      <c r="BM160" s="32"/>
      <c r="BN160" s="32"/>
      <c r="BO160" s="32"/>
      <c r="BP160" s="32"/>
      <c r="BQ160" s="32"/>
      <c r="BR160" s="32"/>
      <c r="BS160" s="32"/>
      <c r="BT160" s="32"/>
      <c r="BU160" s="32"/>
      <c r="BV160" s="32"/>
      <c r="BW160" s="32"/>
      <c r="BX160" s="32"/>
      <c r="BY160" s="32"/>
      <c r="BZ160" s="32"/>
      <c r="CA160" s="32"/>
      <c r="CB160" s="32"/>
      <c r="CC160" s="32"/>
      <c r="CD160" s="32"/>
      <c r="CE160" s="32"/>
      <c r="CF160" s="32"/>
      <c r="CG160" s="32"/>
      <c r="CH160" s="32"/>
      <c r="CI160" s="32"/>
      <c r="CJ160" s="32"/>
      <c r="CK160" s="32"/>
      <c r="CL160" s="32"/>
      <c r="CM160" s="32"/>
      <c r="CN160" s="32"/>
      <c r="CO160" s="32"/>
      <c r="CP160" s="32"/>
      <c r="CQ160" s="32"/>
      <c r="CR160" s="32"/>
      <c r="CS160" s="32"/>
      <c r="CT160" s="32"/>
      <c r="CU160" s="32"/>
      <c r="CV160" s="32"/>
      <c r="CW160" s="32"/>
      <c r="CX160" s="32"/>
      <c r="CY160" s="32"/>
      <c r="CZ160" s="32"/>
      <c r="DA160" s="32"/>
      <c r="DB160" s="32"/>
      <c r="DC160" s="32"/>
      <c r="DD160" s="32"/>
      <c r="DE160" s="32"/>
      <c r="DF160" s="32"/>
      <c r="DG160" s="32"/>
      <c r="DH160" s="32"/>
      <c r="DI160" s="32"/>
      <c r="DJ160" s="32"/>
      <c r="DK160" s="32"/>
      <c r="DL160" s="32"/>
      <c r="DM160" s="32"/>
      <c r="DN160" s="32"/>
      <c r="DO160" s="32"/>
      <c r="DP160" s="32"/>
      <c r="DQ160" s="32"/>
      <c r="DR160" s="32"/>
      <c r="DS160" s="32"/>
      <c r="DT160" s="32"/>
      <c r="DU160" s="32"/>
      <c r="DV160" s="32"/>
      <c r="DW160" s="32"/>
      <c r="DX160" s="32"/>
      <c r="DY160" s="32"/>
      <c r="DZ160" s="32"/>
      <c r="EA160" s="32"/>
      <c r="EB160" s="32"/>
      <c r="EC160" s="32"/>
      <c r="ED160" s="32"/>
      <c r="EE160" s="32"/>
      <c r="EF160" s="32"/>
      <c r="EG160" s="32"/>
      <c r="EH160" s="32"/>
      <c r="EI160" s="32"/>
      <c r="EJ160" s="32"/>
      <c r="EK160" s="32"/>
      <c r="EL160" s="32"/>
      <c r="EM160" s="32"/>
      <c r="EN160" s="32"/>
      <c r="EO160" s="32"/>
      <c r="EP160" s="32"/>
      <c r="EQ160" s="32"/>
      <c r="ER160" s="32"/>
      <c r="ES160" s="32"/>
      <c r="ET160" s="32"/>
      <c r="EU160" s="32"/>
      <c r="EV160" s="32"/>
      <c r="EW160" s="32"/>
      <c r="EX160" s="32"/>
      <c r="EY160" s="32"/>
      <c r="EZ160" s="32"/>
      <c r="FA160" s="32"/>
      <c r="FB160" s="32"/>
      <c r="FC160" s="32"/>
      <c r="FD160" s="32"/>
      <c r="FE160" s="32"/>
      <c r="FF160" s="32"/>
      <c r="FG160" s="32"/>
      <c r="FH160" s="32"/>
      <c r="FI160" s="32"/>
      <c r="FJ160" s="32"/>
      <c r="FK160" s="32"/>
      <c r="FL160" s="32"/>
      <c r="FM160" s="32"/>
      <c r="FN160" s="32"/>
      <c r="FO160" s="32"/>
      <c r="FP160" s="32"/>
      <c r="FQ160" s="32"/>
      <c r="FR160" s="32"/>
      <c r="FS160" s="32"/>
      <c r="FT160" s="32"/>
      <c r="FU160" s="32"/>
      <c r="FV160" s="32"/>
      <c r="FW160" s="32"/>
      <c r="FX160" s="32"/>
      <c r="FY160" s="32"/>
      <c r="FZ160" s="32"/>
      <c r="GA160" s="32"/>
      <c r="GB160" s="32"/>
      <c r="GC160" s="32"/>
      <c r="GD160" s="32"/>
      <c r="GE160" s="32"/>
      <c r="GF160" s="32"/>
      <c r="GG160" s="32"/>
      <c r="GH160" s="32"/>
      <c r="GI160" s="32"/>
      <c r="GJ160" s="32"/>
      <c r="GK160" s="32"/>
      <c r="GL160" s="32"/>
      <c r="GM160" s="32"/>
      <c r="GN160" s="32"/>
      <c r="GO160" s="32"/>
      <c r="GP160" s="32"/>
      <c r="GQ160" s="32"/>
      <c r="GR160" s="32"/>
      <c r="GS160" s="32"/>
      <c r="GT160" s="32"/>
      <c r="GU160" s="32"/>
      <c r="GV160" s="32"/>
      <c r="GW160" s="32"/>
      <c r="GX160" s="32"/>
      <c r="GY160" s="32"/>
      <c r="GZ160" s="32"/>
      <c r="HA160" s="32"/>
      <c r="HB160" s="32"/>
      <c r="HC160" s="32"/>
      <c r="HD160" s="32"/>
      <c r="HE160" s="32"/>
      <c r="HF160" s="32"/>
      <c r="HG160" s="32"/>
      <c r="HH160" s="32"/>
      <c r="HI160" s="32"/>
      <c r="HJ160" s="32"/>
      <c r="HK160" s="32"/>
      <c r="HL160" s="32"/>
      <c r="HM160" s="32"/>
    </row>
    <row r="161" spans="1:221" s="51" customFormat="1" x14ac:dyDescent="0.25">
      <c r="A161" s="32"/>
      <c r="B161" s="77" t="s">
        <v>76</v>
      </c>
      <c r="C161" s="47" t="s">
        <v>52</v>
      </c>
      <c r="D161" s="59">
        <v>1</v>
      </c>
      <c r="E161" s="60"/>
      <c r="F161" s="41"/>
      <c r="G161" s="60"/>
      <c r="H161" s="43">
        <v>28066490</v>
      </c>
      <c r="I161" s="43">
        <f t="shared" si="10"/>
        <v>29750479.399999999</v>
      </c>
      <c r="J161" s="44">
        <v>0</v>
      </c>
      <c r="K161" s="45">
        <f t="shared" si="11"/>
        <v>29750479.399999999</v>
      </c>
      <c r="L161" s="35"/>
      <c r="M161" s="36" t="s">
        <v>171</v>
      </c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2"/>
      <c r="AP161" s="32"/>
      <c r="AQ161" s="32"/>
      <c r="AR161" s="32"/>
      <c r="AS161" s="32"/>
      <c r="AT161" s="32"/>
      <c r="AU161" s="32"/>
      <c r="AV161" s="32"/>
      <c r="AW161" s="32"/>
      <c r="AX161" s="32"/>
      <c r="AY161" s="32"/>
      <c r="AZ161" s="32"/>
      <c r="BA161" s="32"/>
      <c r="BB161" s="32"/>
      <c r="BC161" s="32"/>
      <c r="BD161" s="32"/>
      <c r="BE161" s="32"/>
      <c r="BF161" s="32"/>
      <c r="BG161" s="32"/>
      <c r="BH161" s="32"/>
      <c r="BI161" s="32"/>
      <c r="BJ161" s="32"/>
      <c r="BK161" s="32"/>
      <c r="BL161" s="32"/>
      <c r="BM161" s="32"/>
      <c r="BN161" s="32"/>
      <c r="BO161" s="32"/>
      <c r="BP161" s="32"/>
      <c r="BQ161" s="32"/>
      <c r="BR161" s="32"/>
      <c r="BS161" s="32"/>
      <c r="BT161" s="32"/>
      <c r="BU161" s="32"/>
      <c r="BV161" s="32"/>
      <c r="BW161" s="32"/>
      <c r="BX161" s="32"/>
      <c r="BY161" s="32"/>
      <c r="BZ161" s="32"/>
      <c r="CA161" s="32"/>
      <c r="CB161" s="32"/>
      <c r="CC161" s="32"/>
      <c r="CD161" s="32"/>
      <c r="CE161" s="32"/>
      <c r="CF161" s="32"/>
      <c r="CG161" s="32"/>
      <c r="CH161" s="32"/>
      <c r="CI161" s="32"/>
      <c r="CJ161" s="32"/>
      <c r="CK161" s="32"/>
      <c r="CL161" s="32"/>
      <c r="CM161" s="32"/>
      <c r="CN161" s="32"/>
      <c r="CO161" s="32"/>
      <c r="CP161" s="32"/>
      <c r="CQ161" s="32"/>
      <c r="CR161" s="32"/>
      <c r="CS161" s="32"/>
      <c r="CT161" s="32"/>
      <c r="CU161" s="32"/>
      <c r="CV161" s="32"/>
      <c r="CW161" s="32"/>
      <c r="CX161" s="32"/>
      <c r="CY161" s="32"/>
      <c r="CZ161" s="32"/>
      <c r="DA161" s="32"/>
      <c r="DB161" s="32"/>
      <c r="DC161" s="32"/>
      <c r="DD161" s="32"/>
      <c r="DE161" s="32"/>
      <c r="DF161" s="32"/>
      <c r="DG161" s="32"/>
      <c r="DH161" s="32"/>
      <c r="DI161" s="32"/>
      <c r="DJ161" s="32"/>
      <c r="DK161" s="32"/>
      <c r="DL161" s="32"/>
      <c r="DM161" s="32"/>
      <c r="DN161" s="32"/>
      <c r="DO161" s="32"/>
      <c r="DP161" s="32"/>
      <c r="DQ161" s="32"/>
      <c r="DR161" s="32"/>
      <c r="DS161" s="32"/>
      <c r="DT161" s="32"/>
      <c r="DU161" s="32"/>
      <c r="DV161" s="32"/>
      <c r="DW161" s="32"/>
      <c r="DX161" s="32"/>
      <c r="DY161" s="32"/>
      <c r="DZ161" s="32"/>
      <c r="EA161" s="32"/>
      <c r="EB161" s="32"/>
      <c r="EC161" s="32"/>
      <c r="ED161" s="32"/>
      <c r="EE161" s="32"/>
      <c r="EF161" s="32"/>
      <c r="EG161" s="32"/>
      <c r="EH161" s="32"/>
      <c r="EI161" s="32"/>
      <c r="EJ161" s="32"/>
      <c r="EK161" s="32"/>
      <c r="EL161" s="32"/>
      <c r="EM161" s="32"/>
      <c r="EN161" s="32"/>
      <c r="EO161" s="32"/>
      <c r="EP161" s="32"/>
      <c r="EQ161" s="32"/>
      <c r="ER161" s="32"/>
      <c r="ES161" s="32"/>
      <c r="ET161" s="32"/>
      <c r="EU161" s="32"/>
      <c r="EV161" s="32"/>
      <c r="EW161" s="32"/>
      <c r="EX161" s="32"/>
      <c r="EY161" s="32"/>
      <c r="EZ161" s="32"/>
      <c r="FA161" s="32"/>
      <c r="FB161" s="32"/>
      <c r="FC161" s="32"/>
      <c r="FD161" s="32"/>
      <c r="FE161" s="32"/>
      <c r="FF161" s="32"/>
      <c r="FG161" s="32"/>
      <c r="FH161" s="32"/>
      <c r="FI161" s="32"/>
      <c r="FJ161" s="32"/>
      <c r="FK161" s="32"/>
      <c r="FL161" s="32"/>
      <c r="FM161" s="32"/>
      <c r="FN161" s="32"/>
      <c r="FO161" s="32"/>
      <c r="FP161" s="32"/>
      <c r="FQ161" s="32"/>
      <c r="FR161" s="32"/>
      <c r="FS161" s="32"/>
      <c r="FT161" s="32"/>
      <c r="FU161" s="32"/>
      <c r="FV161" s="32"/>
      <c r="FW161" s="32"/>
      <c r="FX161" s="32"/>
      <c r="FY161" s="32"/>
      <c r="FZ161" s="32"/>
      <c r="GA161" s="32"/>
      <c r="GB161" s="32"/>
      <c r="GC161" s="32"/>
      <c r="GD161" s="32"/>
      <c r="GE161" s="32"/>
      <c r="GF161" s="32"/>
      <c r="GG161" s="32"/>
      <c r="GH161" s="32"/>
      <c r="GI161" s="32"/>
      <c r="GJ161" s="32"/>
      <c r="GK161" s="32"/>
      <c r="GL161" s="32"/>
      <c r="GM161" s="32"/>
      <c r="GN161" s="32"/>
      <c r="GO161" s="32"/>
      <c r="GP161" s="32"/>
      <c r="GQ161" s="32"/>
      <c r="GR161" s="32"/>
      <c r="GS161" s="32"/>
      <c r="GT161" s="32"/>
      <c r="GU161" s="32"/>
      <c r="GV161" s="32"/>
      <c r="GW161" s="32"/>
      <c r="GX161" s="32"/>
      <c r="GY161" s="32"/>
      <c r="GZ161" s="32"/>
      <c r="HA161" s="32"/>
      <c r="HB161" s="32"/>
      <c r="HC161" s="32"/>
      <c r="HD161" s="32"/>
      <c r="HE161" s="32"/>
      <c r="HF161" s="32"/>
      <c r="HG161" s="32"/>
      <c r="HH161" s="32"/>
      <c r="HI161" s="32"/>
      <c r="HJ161" s="32"/>
      <c r="HK161" s="32"/>
      <c r="HL161" s="32"/>
      <c r="HM161" s="32"/>
    </row>
    <row r="162" spans="1:221" s="51" customFormat="1" x14ac:dyDescent="0.25">
      <c r="A162" s="32"/>
      <c r="B162" s="76" t="s">
        <v>224</v>
      </c>
      <c r="C162" s="47" t="s">
        <v>57</v>
      </c>
      <c r="D162" s="59">
        <v>1</v>
      </c>
      <c r="E162" s="60"/>
      <c r="F162" s="41"/>
      <c r="G162" s="60"/>
      <c r="H162" s="43">
        <v>2722275</v>
      </c>
      <c r="I162" s="43">
        <f t="shared" si="10"/>
        <v>2885611.5</v>
      </c>
      <c r="J162" s="44">
        <v>0</v>
      </c>
      <c r="K162" s="45">
        <f t="shared" si="11"/>
        <v>2885611.5</v>
      </c>
      <c r="L162" s="35"/>
      <c r="M162" s="36" t="s">
        <v>172</v>
      </c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2"/>
      <c r="AP162" s="32"/>
      <c r="AQ162" s="32"/>
      <c r="AR162" s="32"/>
      <c r="AS162" s="32"/>
      <c r="AT162" s="32"/>
      <c r="AU162" s="32"/>
      <c r="AV162" s="32"/>
      <c r="AW162" s="32"/>
      <c r="AX162" s="32"/>
      <c r="AY162" s="32"/>
      <c r="AZ162" s="32"/>
      <c r="BA162" s="32"/>
      <c r="BB162" s="32"/>
      <c r="BC162" s="32"/>
      <c r="BD162" s="32"/>
      <c r="BE162" s="32"/>
      <c r="BF162" s="32"/>
      <c r="BG162" s="32"/>
      <c r="BH162" s="32"/>
      <c r="BI162" s="32"/>
      <c r="BJ162" s="32"/>
      <c r="BK162" s="32"/>
      <c r="BL162" s="32"/>
      <c r="BM162" s="32"/>
      <c r="BN162" s="32"/>
      <c r="BO162" s="32"/>
      <c r="BP162" s="32"/>
      <c r="BQ162" s="32"/>
      <c r="BR162" s="32"/>
      <c r="BS162" s="32"/>
      <c r="BT162" s="32"/>
      <c r="BU162" s="32"/>
      <c r="BV162" s="32"/>
      <c r="BW162" s="32"/>
      <c r="BX162" s="32"/>
      <c r="BY162" s="32"/>
      <c r="BZ162" s="32"/>
      <c r="CA162" s="32"/>
      <c r="CB162" s="32"/>
      <c r="CC162" s="32"/>
      <c r="CD162" s="32"/>
      <c r="CE162" s="32"/>
      <c r="CF162" s="32"/>
      <c r="CG162" s="32"/>
      <c r="CH162" s="32"/>
      <c r="CI162" s="32"/>
      <c r="CJ162" s="32"/>
      <c r="CK162" s="32"/>
      <c r="CL162" s="32"/>
      <c r="CM162" s="32"/>
      <c r="CN162" s="32"/>
      <c r="CO162" s="32"/>
      <c r="CP162" s="32"/>
      <c r="CQ162" s="32"/>
      <c r="CR162" s="32"/>
      <c r="CS162" s="32"/>
      <c r="CT162" s="32"/>
      <c r="CU162" s="32"/>
      <c r="CV162" s="32"/>
      <c r="CW162" s="32"/>
      <c r="CX162" s="32"/>
      <c r="CY162" s="32"/>
      <c r="CZ162" s="32"/>
      <c r="DA162" s="32"/>
      <c r="DB162" s="32"/>
      <c r="DC162" s="32"/>
      <c r="DD162" s="32"/>
      <c r="DE162" s="32"/>
      <c r="DF162" s="32"/>
      <c r="DG162" s="32"/>
      <c r="DH162" s="32"/>
      <c r="DI162" s="32"/>
      <c r="DJ162" s="32"/>
      <c r="DK162" s="32"/>
      <c r="DL162" s="32"/>
      <c r="DM162" s="32"/>
      <c r="DN162" s="32"/>
      <c r="DO162" s="32"/>
      <c r="DP162" s="32"/>
      <c r="DQ162" s="32"/>
      <c r="DR162" s="32"/>
      <c r="DS162" s="32"/>
      <c r="DT162" s="32"/>
      <c r="DU162" s="32"/>
      <c r="DV162" s="32"/>
      <c r="DW162" s="32"/>
      <c r="DX162" s="32"/>
      <c r="DY162" s="32"/>
      <c r="DZ162" s="32"/>
      <c r="EA162" s="32"/>
      <c r="EB162" s="32"/>
      <c r="EC162" s="32"/>
      <c r="ED162" s="32"/>
      <c r="EE162" s="32"/>
      <c r="EF162" s="32"/>
      <c r="EG162" s="32"/>
      <c r="EH162" s="32"/>
      <c r="EI162" s="32"/>
      <c r="EJ162" s="32"/>
      <c r="EK162" s="32"/>
      <c r="EL162" s="32"/>
      <c r="EM162" s="32"/>
      <c r="EN162" s="32"/>
      <c r="EO162" s="32"/>
      <c r="EP162" s="32"/>
      <c r="EQ162" s="32"/>
      <c r="ER162" s="32"/>
      <c r="ES162" s="32"/>
      <c r="ET162" s="32"/>
      <c r="EU162" s="32"/>
      <c r="EV162" s="32"/>
      <c r="EW162" s="32"/>
      <c r="EX162" s="32"/>
      <c r="EY162" s="32"/>
      <c r="EZ162" s="32"/>
      <c r="FA162" s="32"/>
      <c r="FB162" s="32"/>
      <c r="FC162" s="32"/>
      <c r="FD162" s="32"/>
      <c r="FE162" s="32"/>
      <c r="FF162" s="32"/>
      <c r="FG162" s="32"/>
      <c r="FH162" s="32"/>
      <c r="FI162" s="32"/>
      <c r="FJ162" s="32"/>
      <c r="FK162" s="32"/>
      <c r="FL162" s="32"/>
      <c r="FM162" s="32"/>
      <c r="FN162" s="32"/>
      <c r="FO162" s="32"/>
      <c r="FP162" s="32"/>
      <c r="FQ162" s="32"/>
      <c r="FR162" s="32"/>
      <c r="FS162" s="32"/>
      <c r="FT162" s="32"/>
      <c r="FU162" s="32"/>
      <c r="FV162" s="32"/>
      <c r="FW162" s="32"/>
      <c r="FX162" s="32"/>
      <c r="FY162" s="32"/>
      <c r="FZ162" s="32"/>
      <c r="GA162" s="32"/>
      <c r="GB162" s="32"/>
      <c r="GC162" s="32"/>
      <c r="GD162" s="32"/>
      <c r="GE162" s="32"/>
      <c r="GF162" s="32"/>
      <c r="GG162" s="32"/>
      <c r="GH162" s="32"/>
      <c r="GI162" s="32"/>
      <c r="GJ162" s="32"/>
      <c r="GK162" s="32"/>
      <c r="GL162" s="32"/>
      <c r="GM162" s="32"/>
      <c r="GN162" s="32"/>
      <c r="GO162" s="32"/>
      <c r="GP162" s="32"/>
      <c r="GQ162" s="32"/>
      <c r="GR162" s="32"/>
      <c r="GS162" s="32"/>
      <c r="GT162" s="32"/>
      <c r="GU162" s="32"/>
      <c r="GV162" s="32"/>
      <c r="GW162" s="32"/>
      <c r="GX162" s="32"/>
      <c r="GY162" s="32"/>
      <c r="GZ162" s="32"/>
      <c r="HA162" s="32"/>
      <c r="HB162" s="32"/>
      <c r="HC162" s="32"/>
      <c r="HD162" s="32"/>
      <c r="HE162" s="32"/>
      <c r="HF162" s="32"/>
      <c r="HG162" s="32"/>
      <c r="HH162" s="32"/>
      <c r="HI162" s="32"/>
      <c r="HJ162" s="32"/>
      <c r="HK162" s="32"/>
      <c r="HL162" s="32"/>
      <c r="HM162" s="32"/>
    </row>
    <row r="163" spans="1:221" s="32" customFormat="1" x14ac:dyDescent="0.25">
      <c r="B163" s="47" t="s">
        <v>66</v>
      </c>
      <c r="C163" s="47" t="s">
        <v>52</v>
      </c>
      <c r="D163" s="59">
        <v>3</v>
      </c>
      <c r="E163" s="41"/>
      <c r="F163" s="41"/>
      <c r="G163" s="41"/>
      <c r="H163" s="43">
        <v>28066490</v>
      </c>
      <c r="I163" s="43">
        <f t="shared" si="10"/>
        <v>29750479.399999999</v>
      </c>
      <c r="J163" s="44">
        <v>0</v>
      </c>
      <c r="K163" s="43">
        <f t="shared" si="11"/>
        <v>89251438.199999988</v>
      </c>
      <c r="L163" s="35"/>
      <c r="M163" s="36" t="s">
        <v>171</v>
      </c>
    </row>
    <row r="164" spans="1:221" s="32" customFormat="1" x14ac:dyDescent="0.25">
      <c r="B164" s="47" t="s">
        <v>103</v>
      </c>
      <c r="C164" s="47" t="s">
        <v>52</v>
      </c>
      <c r="D164" s="59">
        <v>1</v>
      </c>
      <c r="E164" s="41"/>
      <c r="F164" s="41"/>
      <c r="G164" s="41"/>
      <c r="H164" s="43">
        <v>28066490</v>
      </c>
      <c r="I164" s="43">
        <f t="shared" si="10"/>
        <v>29750479.399999999</v>
      </c>
      <c r="J164" s="44">
        <v>0</v>
      </c>
      <c r="K164" s="43">
        <f t="shared" si="11"/>
        <v>29750479.399999999</v>
      </c>
      <c r="L164" s="35"/>
      <c r="M164" s="36" t="s">
        <v>171</v>
      </c>
    </row>
    <row r="165" spans="1:221" s="32" customFormat="1" x14ac:dyDescent="0.25">
      <c r="B165" s="47" t="s">
        <v>32</v>
      </c>
      <c r="C165" s="47" t="s">
        <v>57</v>
      </c>
      <c r="D165" s="59">
        <v>1</v>
      </c>
      <c r="E165" s="41"/>
      <c r="F165" s="41"/>
      <c r="G165" s="41"/>
      <c r="H165" s="43">
        <v>2722275</v>
      </c>
      <c r="I165" s="43">
        <f t="shared" si="10"/>
        <v>2885611.5</v>
      </c>
      <c r="J165" s="44">
        <v>0</v>
      </c>
      <c r="K165" s="43">
        <f t="shared" si="11"/>
        <v>2885611.5</v>
      </c>
      <c r="L165" s="35"/>
      <c r="M165" s="36" t="s">
        <v>172</v>
      </c>
    </row>
    <row r="166" spans="1:221" s="32" customFormat="1" x14ac:dyDescent="0.25">
      <c r="B166" s="47" t="s">
        <v>68</v>
      </c>
      <c r="C166" s="47" t="s">
        <v>52</v>
      </c>
      <c r="D166" s="59">
        <v>2</v>
      </c>
      <c r="E166" s="41"/>
      <c r="F166" s="41"/>
      <c r="G166" s="41"/>
      <c r="H166" s="43">
        <v>28066490</v>
      </c>
      <c r="I166" s="43">
        <f t="shared" si="10"/>
        <v>29750479.399999999</v>
      </c>
      <c r="J166" s="44">
        <v>0</v>
      </c>
      <c r="K166" s="43">
        <f t="shared" si="11"/>
        <v>59500958.799999997</v>
      </c>
      <c r="L166" s="35"/>
      <c r="M166" s="36" t="s">
        <v>171</v>
      </c>
    </row>
    <row r="167" spans="1:221" s="32" customFormat="1" x14ac:dyDescent="0.25">
      <c r="B167" s="47" t="s">
        <v>101</v>
      </c>
      <c r="C167" s="47" t="s">
        <v>63</v>
      </c>
      <c r="D167" s="59">
        <v>1</v>
      </c>
      <c r="E167" s="41"/>
      <c r="F167" s="41"/>
      <c r="G167" s="41"/>
      <c r="H167" s="43">
        <v>13668600</v>
      </c>
      <c r="I167" s="43">
        <f t="shared" si="10"/>
        <v>14488716</v>
      </c>
      <c r="J167" s="44">
        <v>0</v>
      </c>
      <c r="K167" s="43">
        <f t="shared" si="11"/>
        <v>14488716</v>
      </c>
      <c r="L167" s="35"/>
      <c r="M167" s="36" t="s">
        <v>172</v>
      </c>
    </row>
    <row r="168" spans="1:221" s="32" customFormat="1" x14ac:dyDescent="0.25">
      <c r="B168" s="47" t="s">
        <v>33</v>
      </c>
      <c r="C168" s="47" t="s">
        <v>52</v>
      </c>
      <c r="D168" s="59">
        <v>3</v>
      </c>
      <c r="E168" s="41"/>
      <c r="F168" s="41"/>
      <c r="G168" s="41"/>
      <c r="H168" s="43">
        <v>28066490</v>
      </c>
      <c r="I168" s="43">
        <f>(H168*6%)+H168</f>
        <v>29750479.399999999</v>
      </c>
      <c r="J168" s="44">
        <v>0</v>
      </c>
      <c r="K168" s="43">
        <f>(I168-J168)*D168</f>
        <v>89251438.199999988</v>
      </c>
      <c r="L168" s="35"/>
      <c r="M168" s="36" t="s">
        <v>171</v>
      </c>
    </row>
    <row r="169" spans="1:221" s="51" customFormat="1" x14ac:dyDescent="0.25">
      <c r="A169" s="32"/>
      <c r="B169" s="77" t="s">
        <v>26</v>
      </c>
      <c r="C169" s="47" t="s">
        <v>52</v>
      </c>
      <c r="D169" s="59">
        <v>2</v>
      </c>
      <c r="E169" s="60"/>
      <c r="F169" s="41"/>
      <c r="G169" s="60"/>
      <c r="H169" s="43">
        <v>28066490</v>
      </c>
      <c r="I169" s="43">
        <f>(H169*6%)+H169</f>
        <v>29750479.399999999</v>
      </c>
      <c r="J169" s="44">
        <v>0</v>
      </c>
      <c r="K169" s="45">
        <f>(I169-J169)*D169</f>
        <v>59500958.799999997</v>
      </c>
      <c r="L169" s="35"/>
      <c r="M169" s="36" t="s">
        <v>171</v>
      </c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2"/>
      <c r="AP169" s="32"/>
      <c r="AQ169" s="32"/>
      <c r="AR169" s="32"/>
      <c r="AS169" s="32"/>
      <c r="AT169" s="32"/>
      <c r="AU169" s="32"/>
      <c r="AV169" s="32"/>
      <c r="AW169" s="32"/>
      <c r="AX169" s="32"/>
      <c r="AY169" s="32"/>
      <c r="AZ169" s="32"/>
      <c r="BA169" s="32"/>
      <c r="BB169" s="32"/>
      <c r="BC169" s="32"/>
      <c r="BD169" s="32"/>
      <c r="BE169" s="32"/>
      <c r="BF169" s="32"/>
      <c r="BG169" s="32"/>
      <c r="BH169" s="32"/>
      <c r="BI169" s="32"/>
      <c r="BJ169" s="32"/>
      <c r="BK169" s="32"/>
      <c r="BL169" s="32"/>
      <c r="BM169" s="32"/>
      <c r="BN169" s="32"/>
      <c r="BO169" s="32"/>
      <c r="BP169" s="32"/>
      <c r="BQ169" s="32"/>
      <c r="BR169" s="32"/>
      <c r="BS169" s="32"/>
      <c r="BT169" s="32"/>
      <c r="BU169" s="32"/>
      <c r="BV169" s="32"/>
      <c r="BW169" s="32"/>
      <c r="BX169" s="32"/>
      <c r="BY169" s="32"/>
      <c r="BZ169" s="32"/>
      <c r="CA169" s="32"/>
      <c r="CB169" s="32"/>
      <c r="CC169" s="32"/>
      <c r="CD169" s="32"/>
      <c r="CE169" s="32"/>
      <c r="CF169" s="32"/>
      <c r="CG169" s="32"/>
      <c r="CH169" s="32"/>
      <c r="CI169" s="32"/>
      <c r="CJ169" s="32"/>
      <c r="CK169" s="32"/>
      <c r="CL169" s="32"/>
      <c r="CM169" s="32"/>
      <c r="CN169" s="32"/>
      <c r="CO169" s="32"/>
      <c r="CP169" s="32"/>
      <c r="CQ169" s="32"/>
      <c r="CR169" s="32"/>
      <c r="CS169" s="32"/>
      <c r="CT169" s="32"/>
      <c r="CU169" s="32"/>
      <c r="CV169" s="32"/>
      <c r="CW169" s="32"/>
      <c r="CX169" s="32"/>
      <c r="CY169" s="32"/>
      <c r="CZ169" s="32"/>
      <c r="DA169" s="32"/>
      <c r="DB169" s="32"/>
      <c r="DC169" s="32"/>
      <c r="DD169" s="32"/>
      <c r="DE169" s="32"/>
      <c r="DF169" s="32"/>
      <c r="DG169" s="32"/>
      <c r="DH169" s="32"/>
      <c r="DI169" s="32"/>
      <c r="DJ169" s="32"/>
      <c r="DK169" s="32"/>
      <c r="DL169" s="32"/>
      <c r="DM169" s="32"/>
      <c r="DN169" s="32"/>
      <c r="DO169" s="32"/>
      <c r="DP169" s="32"/>
      <c r="DQ169" s="32"/>
      <c r="DR169" s="32"/>
      <c r="DS169" s="32"/>
      <c r="DT169" s="32"/>
      <c r="DU169" s="32"/>
      <c r="DV169" s="32"/>
      <c r="DW169" s="32"/>
      <c r="DX169" s="32"/>
      <c r="DY169" s="32"/>
      <c r="DZ169" s="32"/>
      <c r="EA169" s="32"/>
      <c r="EB169" s="32"/>
      <c r="EC169" s="32"/>
      <c r="ED169" s="32"/>
      <c r="EE169" s="32"/>
      <c r="EF169" s="32"/>
      <c r="EG169" s="32"/>
      <c r="EH169" s="32"/>
      <c r="EI169" s="32"/>
      <c r="EJ169" s="32"/>
      <c r="EK169" s="32"/>
      <c r="EL169" s="32"/>
      <c r="EM169" s="32"/>
      <c r="EN169" s="32"/>
      <c r="EO169" s="32"/>
      <c r="EP169" s="32"/>
      <c r="EQ169" s="32"/>
      <c r="ER169" s="32"/>
      <c r="ES169" s="32"/>
      <c r="ET169" s="32"/>
      <c r="EU169" s="32"/>
      <c r="EV169" s="32"/>
      <c r="EW169" s="32"/>
      <c r="EX169" s="32"/>
      <c r="EY169" s="32"/>
      <c r="EZ169" s="32"/>
      <c r="FA169" s="32"/>
      <c r="FB169" s="32"/>
      <c r="FC169" s="32"/>
      <c r="FD169" s="32"/>
      <c r="FE169" s="32"/>
      <c r="FF169" s="32"/>
      <c r="FG169" s="32"/>
      <c r="FH169" s="32"/>
      <c r="FI169" s="32"/>
      <c r="FJ169" s="32"/>
      <c r="FK169" s="32"/>
      <c r="FL169" s="32"/>
      <c r="FM169" s="32"/>
      <c r="FN169" s="32"/>
      <c r="FO169" s="32"/>
      <c r="FP169" s="32"/>
      <c r="FQ169" s="32"/>
      <c r="FR169" s="32"/>
      <c r="FS169" s="32"/>
      <c r="FT169" s="32"/>
      <c r="FU169" s="32"/>
      <c r="FV169" s="32"/>
      <c r="FW169" s="32"/>
      <c r="FX169" s="32"/>
      <c r="FY169" s="32"/>
      <c r="FZ169" s="32"/>
      <c r="GA169" s="32"/>
      <c r="GB169" s="32"/>
      <c r="GC169" s="32"/>
      <c r="GD169" s="32"/>
      <c r="GE169" s="32"/>
      <c r="GF169" s="32"/>
      <c r="GG169" s="32"/>
      <c r="GH169" s="32"/>
      <c r="GI169" s="32"/>
      <c r="GJ169" s="32"/>
      <c r="GK169" s="32"/>
      <c r="GL169" s="32"/>
      <c r="GM169" s="32"/>
      <c r="GN169" s="32"/>
      <c r="GO169" s="32"/>
      <c r="GP169" s="32"/>
      <c r="GQ169" s="32"/>
      <c r="GR169" s="32"/>
      <c r="GS169" s="32"/>
      <c r="GT169" s="32"/>
      <c r="GU169" s="32"/>
      <c r="GV169" s="32"/>
      <c r="GW169" s="32"/>
      <c r="GX169" s="32"/>
      <c r="GY169" s="32"/>
      <c r="GZ169" s="32"/>
      <c r="HA169" s="32"/>
      <c r="HB169" s="32"/>
      <c r="HC169" s="32"/>
      <c r="HD169" s="32"/>
      <c r="HE169" s="32"/>
      <c r="HF169" s="32"/>
      <c r="HG169" s="32"/>
      <c r="HH169" s="32"/>
      <c r="HI169" s="32"/>
      <c r="HJ169" s="32"/>
      <c r="HK169" s="32"/>
      <c r="HL169" s="32"/>
      <c r="HM169" s="32"/>
    </row>
    <row r="170" spans="1:221" s="51" customFormat="1" x14ac:dyDescent="0.25">
      <c r="A170" s="32"/>
      <c r="B170" s="77" t="s">
        <v>36</v>
      </c>
      <c r="C170" s="47" t="s">
        <v>63</v>
      </c>
      <c r="D170" s="59">
        <v>1</v>
      </c>
      <c r="E170" s="60"/>
      <c r="F170" s="41"/>
      <c r="G170" s="60"/>
      <c r="H170" s="43">
        <v>13668600</v>
      </c>
      <c r="I170" s="43">
        <f>(H170*6%)+H170</f>
        <v>14488716</v>
      </c>
      <c r="J170" s="44">
        <v>0</v>
      </c>
      <c r="K170" s="45">
        <f>(I170-J170)*D170</f>
        <v>14488716</v>
      </c>
      <c r="L170" s="35"/>
      <c r="M170" s="36" t="s">
        <v>172</v>
      </c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2"/>
      <c r="AP170" s="32"/>
      <c r="AQ170" s="32"/>
      <c r="AR170" s="32"/>
      <c r="AS170" s="32"/>
      <c r="AT170" s="32"/>
      <c r="AU170" s="32"/>
      <c r="AV170" s="32"/>
      <c r="AW170" s="32"/>
      <c r="AX170" s="32"/>
      <c r="AY170" s="32"/>
      <c r="AZ170" s="32"/>
      <c r="BA170" s="32"/>
      <c r="BB170" s="32"/>
      <c r="BC170" s="32"/>
      <c r="BD170" s="32"/>
      <c r="BE170" s="32"/>
      <c r="BF170" s="32"/>
      <c r="BG170" s="32"/>
      <c r="BH170" s="32"/>
      <c r="BI170" s="32"/>
      <c r="BJ170" s="32"/>
      <c r="BK170" s="32"/>
      <c r="BL170" s="32"/>
      <c r="BM170" s="32"/>
      <c r="BN170" s="32"/>
      <c r="BO170" s="32"/>
      <c r="BP170" s="32"/>
      <c r="BQ170" s="32"/>
      <c r="BR170" s="32"/>
      <c r="BS170" s="32"/>
      <c r="BT170" s="32"/>
      <c r="BU170" s="32"/>
      <c r="BV170" s="32"/>
      <c r="BW170" s="32"/>
      <c r="BX170" s="32"/>
      <c r="BY170" s="32"/>
      <c r="BZ170" s="32"/>
      <c r="CA170" s="32"/>
      <c r="CB170" s="32"/>
      <c r="CC170" s="32"/>
      <c r="CD170" s="32"/>
      <c r="CE170" s="32"/>
      <c r="CF170" s="32"/>
      <c r="CG170" s="32"/>
      <c r="CH170" s="32"/>
      <c r="CI170" s="32"/>
      <c r="CJ170" s="32"/>
      <c r="CK170" s="32"/>
      <c r="CL170" s="32"/>
      <c r="CM170" s="32"/>
      <c r="CN170" s="32"/>
      <c r="CO170" s="32"/>
      <c r="CP170" s="32"/>
      <c r="CQ170" s="32"/>
      <c r="CR170" s="32"/>
      <c r="CS170" s="32"/>
      <c r="CT170" s="32"/>
      <c r="CU170" s="32"/>
      <c r="CV170" s="32"/>
      <c r="CW170" s="32"/>
      <c r="CX170" s="32"/>
      <c r="CY170" s="32"/>
      <c r="CZ170" s="32"/>
      <c r="DA170" s="32"/>
      <c r="DB170" s="32"/>
      <c r="DC170" s="32"/>
      <c r="DD170" s="32"/>
      <c r="DE170" s="32"/>
      <c r="DF170" s="32"/>
      <c r="DG170" s="32"/>
      <c r="DH170" s="32"/>
      <c r="DI170" s="32"/>
      <c r="DJ170" s="32"/>
      <c r="DK170" s="32"/>
      <c r="DL170" s="32"/>
      <c r="DM170" s="32"/>
      <c r="DN170" s="32"/>
      <c r="DO170" s="32"/>
      <c r="DP170" s="32"/>
      <c r="DQ170" s="32"/>
      <c r="DR170" s="32"/>
      <c r="DS170" s="32"/>
      <c r="DT170" s="32"/>
      <c r="DU170" s="32"/>
      <c r="DV170" s="32"/>
      <c r="DW170" s="32"/>
      <c r="DX170" s="32"/>
      <c r="DY170" s="32"/>
      <c r="DZ170" s="32"/>
      <c r="EA170" s="32"/>
      <c r="EB170" s="32"/>
      <c r="EC170" s="32"/>
      <c r="ED170" s="32"/>
      <c r="EE170" s="32"/>
      <c r="EF170" s="32"/>
      <c r="EG170" s="32"/>
      <c r="EH170" s="32"/>
      <c r="EI170" s="32"/>
      <c r="EJ170" s="32"/>
      <c r="EK170" s="32"/>
      <c r="EL170" s="32"/>
      <c r="EM170" s="32"/>
      <c r="EN170" s="32"/>
      <c r="EO170" s="32"/>
      <c r="EP170" s="32"/>
      <c r="EQ170" s="32"/>
      <c r="ER170" s="32"/>
      <c r="ES170" s="32"/>
      <c r="ET170" s="32"/>
      <c r="EU170" s="32"/>
      <c r="EV170" s="32"/>
      <c r="EW170" s="32"/>
      <c r="EX170" s="32"/>
      <c r="EY170" s="32"/>
      <c r="EZ170" s="32"/>
      <c r="FA170" s="32"/>
      <c r="FB170" s="32"/>
      <c r="FC170" s="32"/>
      <c r="FD170" s="32"/>
      <c r="FE170" s="32"/>
      <c r="FF170" s="32"/>
      <c r="FG170" s="32"/>
      <c r="FH170" s="32"/>
      <c r="FI170" s="32"/>
      <c r="FJ170" s="32"/>
      <c r="FK170" s="32"/>
      <c r="FL170" s="32"/>
      <c r="FM170" s="32"/>
      <c r="FN170" s="32"/>
      <c r="FO170" s="32"/>
      <c r="FP170" s="32"/>
      <c r="FQ170" s="32"/>
      <c r="FR170" s="32"/>
      <c r="FS170" s="32"/>
      <c r="FT170" s="32"/>
      <c r="FU170" s="32"/>
      <c r="FV170" s="32"/>
      <c r="FW170" s="32"/>
      <c r="FX170" s="32"/>
      <c r="FY170" s="32"/>
      <c r="FZ170" s="32"/>
      <c r="GA170" s="32"/>
      <c r="GB170" s="32"/>
      <c r="GC170" s="32"/>
      <c r="GD170" s="32"/>
      <c r="GE170" s="32"/>
      <c r="GF170" s="32"/>
      <c r="GG170" s="32"/>
      <c r="GH170" s="32"/>
      <c r="GI170" s="32"/>
      <c r="GJ170" s="32"/>
      <c r="GK170" s="32"/>
      <c r="GL170" s="32"/>
      <c r="GM170" s="32"/>
      <c r="GN170" s="32"/>
      <c r="GO170" s="32"/>
      <c r="GP170" s="32"/>
      <c r="GQ170" s="32"/>
      <c r="GR170" s="32"/>
      <c r="GS170" s="32"/>
      <c r="GT170" s="32"/>
      <c r="GU170" s="32"/>
      <c r="GV170" s="32"/>
      <c r="GW170" s="32"/>
      <c r="GX170" s="32"/>
      <c r="GY170" s="32"/>
      <c r="GZ170" s="32"/>
      <c r="HA170" s="32"/>
      <c r="HB170" s="32"/>
      <c r="HC170" s="32"/>
      <c r="HD170" s="32"/>
      <c r="HE170" s="32"/>
      <c r="HF170" s="32"/>
      <c r="HG170" s="32"/>
      <c r="HH170" s="32"/>
      <c r="HI170" s="32"/>
      <c r="HJ170" s="32"/>
      <c r="HK170" s="32"/>
      <c r="HL170" s="32"/>
      <c r="HM170" s="32"/>
    </row>
    <row r="171" spans="1:221" s="51" customFormat="1" x14ac:dyDescent="0.25">
      <c r="A171" s="32"/>
      <c r="B171" s="77" t="s">
        <v>104</v>
      </c>
      <c r="C171" s="47" t="s">
        <v>52</v>
      </c>
      <c r="D171" s="59">
        <v>1</v>
      </c>
      <c r="E171" s="60"/>
      <c r="F171" s="41"/>
      <c r="G171" s="60"/>
      <c r="H171" s="43">
        <v>28066490</v>
      </c>
      <c r="I171" s="43">
        <f>(H171*6%)+H171</f>
        <v>29750479.399999999</v>
      </c>
      <c r="J171" s="44">
        <v>0</v>
      </c>
      <c r="K171" s="45">
        <f>(I171-J171)*D171</f>
        <v>29750479.399999999</v>
      </c>
      <c r="L171" s="35"/>
      <c r="M171" s="36" t="s">
        <v>171</v>
      </c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2"/>
      <c r="AS171" s="32"/>
      <c r="AT171" s="32"/>
      <c r="AU171" s="32"/>
      <c r="AV171" s="32"/>
      <c r="AW171" s="32"/>
      <c r="AX171" s="32"/>
      <c r="AY171" s="32"/>
      <c r="AZ171" s="32"/>
      <c r="BA171" s="32"/>
      <c r="BB171" s="32"/>
      <c r="BC171" s="32"/>
      <c r="BD171" s="32"/>
      <c r="BE171" s="32"/>
      <c r="BF171" s="32"/>
      <c r="BG171" s="32"/>
      <c r="BH171" s="32"/>
      <c r="BI171" s="32"/>
      <c r="BJ171" s="32"/>
      <c r="BK171" s="32"/>
      <c r="BL171" s="32"/>
      <c r="BM171" s="32"/>
      <c r="BN171" s="32"/>
      <c r="BO171" s="32"/>
      <c r="BP171" s="32"/>
      <c r="BQ171" s="32"/>
      <c r="BR171" s="32"/>
      <c r="BS171" s="32"/>
      <c r="BT171" s="32"/>
      <c r="BU171" s="32"/>
      <c r="BV171" s="32"/>
      <c r="BW171" s="32"/>
      <c r="BX171" s="32"/>
      <c r="BY171" s="32"/>
      <c r="BZ171" s="32"/>
      <c r="CA171" s="32"/>
      <c r="CB171" s="32"/>
      <c r="CC171" s="32"/>
      <c r="CD171" s="32"/>
      <c r="CE171" s="32"/>
      <c r="CF171" s="32"/>
      <c r="CG171" s="32"/>
      <c r="CH171" s="32"/>
      <c r="CI171" s="32"/>
      <c r="CJ171" s="32"/>
      <c r="CK171" s="32"/>
      <c r="CL171" s="32"/>
      <c r="CM171" s="32"/>
      <c r="CN171" s="32"/>
      <c r="CO171" s="32"/>
      <c r="CP171" s="32"/>
      <c r="CQ171" s="32"/>
      <c r="CR171" s="32"/>
      <c r="CS171" s="32"/>
      <c r="CT171" s="32"/>
      <c r="CU171" s="32"/>
      <c r="CV171" s="32"/>
      <c r="CW171" s="32"/>
      <c r="CX171" s="32"/>
      <c r="CY171" s="32"/>
      <c r="CZ171" s="32"/>
      <c r="DA171" s="32"/>
      <c r="DB171" s="32"/>
      <c r="DC171" s="32"/>
      <c r="DD171" s="32"/>
      <c r="DE171" s="32"/>
      <c r="DF171" s="32"/>
      <c r="DG171" s="32"/>
      <c r="DH171" s="32"/>
      <c r="DI171" s="32"/>
      <c r="DJ171" s="32"/>
      <c r="DK171" s="32"/>
      <c r="DL171" s="32"/>
      <c r="DM171" s="32"/>
      <c r="DN171" s="32"/>
      <c r="DO171" s="32"/>
      <c r="DP171" s="32"/>
      <c r="DQ171" s="32"/>
      <c r="DR171" s="32"/>
      <c r="DS171" s="32"/>
      <c r="DT171" s="32"/>
      <c r="DU171" s="32"/>
      <c r="DV171" s="32"/>
      <c r="DW171" s="32"/>
      <c r="DX171" s="32"/>
      <c r="DY171" s="32"/>
      <c r="DZ171" s="32"/>
      <c r="EA171" s="32"/>
      <c r="EB171" s="32"/>
      <c r="EC171" s="32"/>
      <c r="ED171" s="32"/>
      <c r="EE171" s="32"/>
      <c r="EF171" s="32"/>
      <c r="EG171" s="32"/>
      <c r="EH171" s="32"/>
      <c r="EI171" s="32"/>
      <c r="EJ171" s="32"/>
      <c r="EK171" s="32"/>
      <c r="EL171" s="32"/>
      <c r="EM171" s="32"/>
      <c r="EN171" s="32"/>
      <c r="EO171" s="32"/>
      <c r="EP171" s="32"/>
      <c r="EQ171" s="32"/>
      <c r="ER171" s="32"/>
      <c r="ES171" s="32"/>
      <c r="ET171" s="32"/>
      <c r="EU171" s="32"/>
      <c r="EV171" s="32"/>
      <c r="EW171" s="32"/>
      <c r="EX171" s="32"/>
      <c r="EY171" s="32"/>
      <c r="EZ171" s="32"/>
      <c r="FA171" s="32"/>
      <c r="FB171" s="32"/>
      <c r="FC171" s="32"/>
      <c r="FD171" s="32"/>
      <c r="FE171" s="32"/>
      <c r="FF171" s="32"/>
      <c r="FG171" s="32"/>
      <c r="FH171" s="32"/>
      <c r="FI171" s="32"/>
      <c r="FJ171" s="32"/>
      <c r="FK171" s="32"/>
      <c r="FL171" s="32"/>
      <c r="FM171" s="32"/>
      <c r="FN171" s="32"/>
      <c r="FO171" s="32"/>
      <c r="FP171" s="32"/>
      <c r="FQ171" s="32"/>
      <c r="FR171" s="32"/>
      <c r="FS171" s="32"/>
      <c r="FT171" s="32"/>
      <c r="FU171" s="32"/>
      <c r="FV171" s="32"/>
      <c r="FW171" s="32"/>
      <c r="FX171" s="32"/>
      <c r="FY171" s="32"/>
      <c r="FZ171" s="32"/>
      <c r="GA171" s="32"/>
      <c r="GB171" s="32"/>
      <c r="GC171" s="32"/>
      <c r="GD171" s="32"/>
      <c r="GE171" s="32"/>
      <c r="GF171" s="32"/>
      <c r="GG171" s="32"/>
      <c r="GH171" s="32"/>
      <c r="GI171" s="32"/>
      <c r="GJ171" s="32"/>
      <c r="GK171" s="32"/>
      <c r="GL171" s="32"/>
      <c r="GM171" s="32"/>
      <c r="GN171" s="32"/>
      <c r="GO171" s="32"/>
      <c r="GP171" s="32"/>
      <c r="GQ171" s="32"/>
      <c r="GR171" s="32"/>
      <c r="GS171" s="32"/>
      <c r="GT171" s="32"/>
      <c r="GU171" s="32"/>
      <c r="GV171" s="32"/>
      <c r="GW171" s="32"/>
      <c r="GX171" s="32"/>
      <c r="GY171" s="32"/>
      <c r="GZ171" s="32"/>
      <c r="HA171" s="32"/>
      <c r="HB171" s="32"/>
      <c r="HC171" s="32"/>
      <c r="HD171" s="32"/>
      <c r="HE171" s="32"/>
      <c r="HF171" s="32"/>
      <c r="HG171" s="32"/>
      <c r="HH171" s="32"/>
      <c r="HI171" s="32"/>
      <c r="HJ171" s="32"/>
      <c r="HK171" s="32"/>
      <c r="HL171" s="32"/>
      <c r="HM171" s="32"/>
    </row>
    <row r="172" spans="1:221" s="51" customFormat="1" x14ac:dyDescent="0.25">
      <c r="A172" s="32"/>
      <c r="B172" s="77" t="s">
        <v>37</v>
      </c>
      <c r="C172" s="47" t="s">
        <v>63</v>
      </c>
      <c r="D172" s="59">
        <v>1</v>
      </c>
      <c r="E172" s="60"/>
      <c r="F172" s="41"/>
      <c r="G172" s="60"/>
      <c r="H172" s="43">
        <v>13668600</v>
      </c>
      <c r="I172" s="43">
        <f>(H172*6%)+H172</f>
        <v>14488716</v>
      </c>
      <c r="J172" s="44">
        <v>0</v>
      </c>
      <c r="K172" s="45">
        <f>(I172-J172)*D172</f>
        <v>14488716</v>
      </c>
      <c r="L172" s="35"/>
      <c r="M172" s="36" t="s">
        <v>172</v>
      </c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  <c r="AQ172" s="32"/>
      <c r="AR172" s="32"/>
      <c r="AS172" s="32"/>
      <c r="AT172" s="32"/>
      <c r="AU172" s="32"/>
      <c r="AV172" s="32"/>
      <c r="AW172" s="32"/>
      <c r="AX172" s="32"/>
      <c r="AY172" s="32"/>
      <c r="AZ172" s="32"/>
      <c r="BA172" s="32"/>
      <c r="BB172" s="32"/>
      <c r="BC172" s="32"/>
      <c r="BD172" s="32"/>
      <c r="BE172" s="32"/>
      <c r="BF172" s="32"/>
      <c r="BG172" s="32"/>
      <c r="BH172" s="32"/>
      <c r="BI172" s="32"/>
      <c r="BJ172" s="32"/>
      <c r="BK172" s="32"/>
      <c r="BL172" s="32"/>
      <c r="BM172" s="32"/>
      <c r="BN172" s="32"/>
      <c r="BO172" s="32"/>
      <c r="BP172" s="32"/>
      <c r="BQ172" s="32"/>
      <c r="BR172" s="32"/>
      <c r="BS172" s="32"/>
      <c r="BT172" s="32"/>
      <c r="BU172" s="32"/>
      <c r="BV172" s="32"/>
      <c r="BW172" s="32"/>
      <c r="BX172" s="32"/>
      <c r="BY172" s="32"/>
      <c r="BZ172" s="32"/>
      <c r="CA172" s="32"/>
      <c r="CB172" s="32"/>
      <c r="CC172" s="32"/>
      <c r="CD172" s="32"/>
      <c r="CE172" s="32"/>
      <c r="CF172" s="32"/>
      <c r="CG172" s="32"/>
      <c r="CH172" s="32"/>
      <c r="CI172" s="32"/>
      <c r="CJ172" s="32"/>
      <c r="CK172" s="32"/>
      <c r="CL172" s="32"/>
      <c r="CM172" s="32"/>
      <c r="CN172" s="32"/>
      <c r="CO172" s="32"/>
      <c r="CP172" s="32"/>
      <c r="CQ172" s="32"/>
      <c r="CR172" s="32"/>
      <c r="CS172" s="32"/>
      <c r="CT172" s="32"/>
      <c r="CU172" s="32"/>
      <c r="CV172" s="32"/>
      <c r="CW172" s="32"/>
      <c r="CX172" s="32"/>
      <c r="CY172" s="32"/>
      <c r="CZ172" s="32"/>
      <c r="DA172" s="32"/>
      <c r="DB172" s="32"/>
      <c r="DC172" s="32"/>
      <c r="DD172" s="32"/>
      <c r="DE172" s="32"/>
      <c r="DF172" s="32"/>
      <c r="DG172" s="32"/>
      <c r="DH172" s="32"/>
      <c r="DI172" s="32"/>
      <c r="DJ172" s="32"/>
      <c r="DK172" s="32"/>
      <c r="DL172" s="32"/>
      <c r="DM172" s="32"/>
      <c r="DN172" s="32"/>
      <c r="DO172" s="32"/>
      <c r="DP172" s="32"/>
      <c r="DQ172" s="32"/>
      <c r="DR172" s="32"/>
      <c r="DS172" s="32"/>
      <c r="DT172" s="32"/>
      <c r="DU172" s="32"/>
      <c r="DV172" s="32"/>
      <c r="DW172" s="32"/>
      <c r="DX172" s="32"/>
      <c r="DY172" s="32"/>
      <c r="DZ172" s="32"/>
      <c r="EA172" s="32"/>
      <c r="EB172" s="32"/>
      <c r="EC172" s="32"/>
      <c r="ED172" s="32"/>
      <c r="EE172" s="32"/>
      <c r="EF172" s="32"/>
      <c r="EG172" s="32"/>
      <c r="EH172" s="32"/>
      <c r="EI172" s="32"/>
      <c r="EJ172" s="32"/>
      <c r="EK172" s="32"/>
      <c r="EL172" s="32"/>
      <c r="EM172" s="32"/>
      <c r="EN172" s="32"/>
      <c r="EO172" s="32"/>
      <c r="EP172" s="32"/>
      <c r="EQ172" s="32"/>
      <c r="ER172" s="32"/>
      <c r="ES172" s="32"/>
      <c r="ET172" s="32"/>
      <c r="EU172" s="32"/>
      <c r="EV172" s="32"/>
      <c r="EW172" s="32"/>
      <c r="EX172" s="32"/>
      <c r="EY172" s="32"/>
      <c r="EZ172" s="32"/>
      <c r="FA172" s="32"/>
      <c r="FB172" s="32"/>
      <c r="FC172" s="32"/>
      <c r="FD172" s="32"/>
      <c r="FE172" s="32"/>
      <c r="FF172" s="32"/>
      <c r="FG172" s="32"/>
      <c r="FH172" s="32"/>
      <c r="FI172" s="32"/>
      <c r="FJ172" s="32"/>
      <c r="FK172" s="32"/>
      <c r="FL172" s="32"/>
      <c r="FM172" s="32"/>
      <c r="FN172" s="32"/>
      <c r="FO172" s="32"/>
      <c r="FP172" s="32"/>
      <c r="FQ172" s="32"/>
      <c r="FR172" s="32"/>
      <c r="FS172" s="32"/>
      <c r="FT172" s="32"/>
      <c r="FU172" s="32"/>
      <c r="FV172" s="32"/>
      <c r="FW172" s="32"/>
      <c r="FX172" s="32"/>
      <c r="FY172" s="32"/>
      <c r="FZ172" s="32"/>
      <c r="GA172" s="32"/>
      <c r="GB172" s="32"/>
      <c r="GC172" s="32"/>
      <c r="GD172" s="32"/>
      <c r="GE172" s="32"/>
      <c r="GF172" s="32"/>
      <c r="GG172" s="32"/>
      <c r="GH172" s="32"/>
      <c r="GI172" s="32"/>
      <c r="GJ172" s="32"/>
      <c r="GK172" s="32"/>
      <c r="GL172" s="32"/>
      <c r="GM172" s="32"/>
      <c r="GN172" s="32"/>
      <c r="GO172" s="32"/>
      <c r="GP172" s="32"/>
      <c r="GQ172" s="32"/>
      <c r="GR172" s="32"/>
      <c r="GS172" s="32"/>
      <c r="GT172" s="32"/>
      <c r="GU172" s="32"/>
      <c r="GV172" s="32"/>
      <c r="GW172" s="32"/>
      <c r="GX172" s="32"/>
      <c r="GY172" s="32"/>
      <c r="GZ172" s="32"/>
      <c r="HA172" s="32"/>
      <c r="HB172" s="32"/>
      <c r="HC172" s="32"/>
      <c r="HD172" s="32"/>
      <c r="HE172" s="32"/>
      <c r="HF172" s="32"/>
      <c r="HG172" s="32"/>
      <c r="HH172" s="32"/>
      <c r="HI172" s="32"/>
      <c r="HJ172" s="32"/>
      <c r="HK172" s="32"/>
      <c r="HL172" s="32"/>
      <c r="HM172" s="32"/>
    </row>
    <row r="173" spans="1:221" s="51" customFormat="1" ht="23.25" customHeight="1" x14ac:dyDescent="0.25">
      <c r="A173" s="32"/>
      <c r="B173" s="162" t="s">
        <v>42</v>
      </c>
      <c r="C173" s="65"/>
      <c r="D173" s="30">
        <f>SUM(D174:D186)</f>
        <v>13</v>
      </c>
      <c r="E173" s="277"/>
      <c r="F173" s="278"/>
      <c r="G173" s="278"/>
      <c r="H173" s="278"/>
      <c r="I173" s="278"/>
      <c r="J173" s="279"/>
      <c r="K173" s="29">
        <f>SUM(K174:K186)</f>
        <v>234388822.40000001</v>
      </c>
      <c r="L173" s="95"/>
      <c r="M173" s="66"/>
      <c r="N173" s="22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  <c r="AU173" s="32"/>
      <c r="AV173" s="32"/>
      <c r="AW173" s="32"/>
      <c r="AX173" s="32"/>
      <c r="AY173" s="32"/>
      <c r="AZ173" s="32"/>
      <c r="BA173" s="32"/>
      <c r="BB173" s="32"/>
      <c r="BC173" s="32"/>
      <c r="BD173" s="32"/>
      <c r="BE173" s="32"/>
      <c r="BF173" s="32"/>
      <c r="BG173" s="32"/>
      <c r="BH173" s="32"/>
      <c r="BI173" s="32"/>
      <c r="BJ173" s="32"/>
      <c r="BK173" s="32"/>
      <c r="BL173" s="32"/>
      <c r="BM173" s="32"/>
      <c r="BN173" s="32"/>
      <c r="BO173" s="32"/>
      <c r="BP173" s="32"/>
      <c r="BQ173" s="32"/>
      <c r="BR173" s="32"/>
      <c r="BS173" s="32"/>
      <c r="BT173" s="32"/>
      <c r="BU173" s="32"/>
      <c r="BV173" s="32"/>
      <c r="BW173" s="32"/>
      <c r="BX173" s="32"/>
      <c r="BY173" s="32"/>
      <c r="BZ173" s="32"/>
      <c r="CA173" s="32"/>
      <c r="CB173" s="32"/>
      <c r="CC173" s="32"/>
      <c r="CD173" s="32"/>
      <c r="CE173" s="32"/>
      <c r="CF173" s="32"/>
      <c r="CG173" s="32"/>
      <c r="CH173" s="32"/>
      <c r="CI173" s="32"/>
      <c r="CJ173" s="32"/>
      <c r="CK173" s="32"/>
      <c r="CL173" s="32"/>
      <c r="CM173" s="32"/>
      <c r="CN173" s="32"/>
      <c r="CO173" s="32"/>
      <c r="CP173" s="32"/>
      <c r="CQ173" s="32"/>
      <c r="CR173" s="32"/>
      <c r="CS173" s="32"/>
      <c r="CT173" s="32"/>
      <c r="CU173" s="32"/>
      <c r="CV173" s="32"/>
      <c r="CW173" s="32"/>
      <c r="CX173" s="32"/>
      <c r="CY173" s="32"/>
      <c r="CZ173" s="32"/>
      <c r="DA173" s="32"/>
      <c r="DB173" s="32"/>
      <c r="DC173" s="32"/>
      <c r="DD173" s="32"/>
      <c r="DE173" s="32"/>
      <c r="DF173" s="32"/>
      <c r="DG173" s="32"/>
      <c r="DH173" s="32"/>
      <c r="DI173" s="32"/>
      <c r="DJ173" s="32"/>
      <c r="DK173" s="32"/>
      <c r="DL173" s="32"/>
      <c r="DM173" s="32"/>
      <c r="DN173" s="32"/>
      <c r="DO173" s="32"/>
      <c r="DP173" s="32"/>
      <c r="DQ173" s="32"/>
      <c r="DR173" s="32"/>
      <c r="DS173" s="32"/>
      <c r="DT173" s="32"/>
      <c r="DU173" s="32"/>
      <c r="DV173" s="32"/>
      <c r="DW173" s="32"/>
      <c r="DX173" s="32"/>
      <c r="DY173" s="32"/>
      <c r="DZ173" s="32"/>
      <c r="EA173" s="32"/>
      <c r="EB173" s="32"/>
      <c r="EC173" s="32"/>
      <c r="ED173" s="32"/>
      <c r="EE173" s="32"/>
      <c r="EF173" s="32"/>
      <c r="EG173" s="32"/>
      <c r="EH173" s="32"/>
      <c r="EI173" s="32"/>
      <c r="EJ173" s="32"/>
      <c r="EK173" s="32"/>
      <c r="EL173" s="32"/>
      <c r="EM173" s="32"/>
      <c r="EN173" s="32"/>
      <c r="EO173" s="32"/>
      <c r="EP173" s="32"/>
      <c r="EQ173" s="32"/>
      <c r="ER173" s="32"/>
      <c r="ES173" s="32"/>
      <c r="ET173" s="32"/>
      <c r="EU173" s="32"/>
      <c r="EV173" s="32"/>
      <c r="EW173" s="32"/>
      <c r="EX173" s="32"/>
      <c r="EY173" s="32"/>
      <c r="EZ173" s="32"/>
      <c r="FA173" s="32"/>
      <c r="FB173" s="32"/>
      <c r="FC173" s="32"/>
      <c r="FD173" s="32"/>
      <c r="FE173" s="32"/>
      <c r="FF173" s="32"/>
      <c r="FG173" s="32"/>
      <c r="FH173" s="32"/>
      <c r="FI173" s="32"/>
      <c r="FJ173" s="32"/>
      <c r="FK173" s="32"/>
      <c r="FL173" s="32"/>
      <c r="FM173" s="32"/>
      <c r="FN173" s="32"/>
      <c r="FO173" s="32"/>
      <c r="FP173" s="32"/>
      <c r="FQ173" s="32"/>
      <c r="FR173" s="32"/>
      <c r="FS173" s="32"/>
      <c r="FT173" s="32"/>
      <c r="FU173" s="32"/>
      <c r="FV173" s="32"/>
      <c r="FW173" s="32"/>
      <c r="FX173" s="32"/>
      <c r="FY173" s="32"/>
      <c r="FZ173" s="32"/>
      <c r="GA173" s="32"/>
      <c r="GB173" s="32"/>
      <c r="GC173" s="32"/>
      <c r="GD173" s="32"/>
      <c r="GE173" s="32"/>
      <c r="GF173" s="32"/>
      <c r="GG173" s="32"/>
      <c r="GH173" s="32"/>
      <c r="GI173" s="32"/>
      <c r="GJ173" s="32"/>
      <c r="GK173" s="32"/>
      <c r="GL173" s="32"/>
      <c r="GM173" s="32"/>
      <c r="GN173" s="32"/>
      <c r="GO173" s="32"/>
      <c r="GP173" s="32"/>
      <c r="GQ173" s="32"/>
      <c r="GR173" s="32"/>
      <c r="GS173" s="32"/>
      <c r="GT173" s="32"/>
      <c r="GU173" s="32"/>
      <c r="GV173" s="32"/>
      <c r="GW173" s="32"/>
      <c r="GX173" s="32"/>
      <c r="GY173" s="32"/>
      <c r="GZ173" s="32"/>
      <c r="HA173" s="32"/>
      <c r="HB173" s="32"/>
      <c r="HC173" s="32"/>
      <c r="HD173" s="32"/>
      <c r="HE173" s="32"/>
      <c r="HF173" s="32"/>
      <c r="HG173" s="32"/>
      <c r="HH173" s="32"/>
      <c r="HI173" s="32"/>
      <c r="HJ173" s="32"/>
      <c r="HK173" s="32"/>
      <c r="HL173" s="32"/>
      <c r="HM173" s="32"/>
    </row>
    <row r="174" spans="1:221" s="51" customFormat="1" x14ac:dyDescent="0.25">
      <c r="A174" s="32"/>
      <c r="B174" s="165" t="s">
        <v>117</v>
      </c>
      <c r="C174" s="40" t="s">
        <v>154</v>
      </c>
      <c r="D174" s="59">
        <v>1</v>
      </c>
      <c r="E174" s="41">
        <v>2009</v>
      </c>
      <c r="F174" s="41">
        <v>381</v>
      </c>
      <c r="G174" s="41">
        <v>784801</v>
      </c>
      <c r="H174" s="43">
        <v>24000000</v>
      </c>
      <c r="I174" s="43">
        <f t="shared" ref="I174:I186" si="12">(H174*6%)+H174</f>
        <v>25440000</v>
      </c>
      <c r="J174" s="180">
        <v>5400000</v>
      </c>
      <c r="K174" s="43">
        <v>20039998</v>
      </c>
      <c r="L174" s="35"/>
      <c r="M174" s="36" t="s">
        <v>171</v>
      </c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  <c r="AR174" s="32"/>
      <c r="AS174" s="32"/>
      <c r="AT174" s="32"/>
      <c r="AU174" s="32"/>
      <c r="AV174" s="32"/>
      <c r="AW174" s="32"/>
      <c r="AX174" s="32"/>
      <c r="AY174" s="32"/>
      <c r="AZ174" s="32"/>
      <c r="BA174" s="32"/>
      <c r="BB174" s="32"/>
      <c r="BC174" s="32"/>
      <c r="BD174" s="32"/>
      <c r="BE174" s="32"/>
      <c r="BF174" s="32"/>
      <c r="BG174" s="32"/>
      <c r="BH174" s="32"/>
      <c r="BI174" s="32"/>
      <c r="BJ174" s="32"/>
      <c r="BK174" s="32"/>
      <c r="BL174" s="32"/>
      <c r="BM174" s="32"/>
      <c r="BN174" s="32"/>
      <c r="BO174" s="32"/>
      <c r="BP174" s="32"/>
      <c r="BQ174" s="32"/>
      <c r="BR174" s="32"/>
      <c r="BS174" s="32"/>
      <c r="BT174" s="32"/>
      <c r="BU174" s="32"/>
      <c r="BV174" s="32"/>
      <c r="BW174" s="32"/>
      <c r="BX174" s="32"/>
      <c r="BY174" s="32"/>
      <c r="BZ174" s="32"/>
      <c r="CA174" s="32"/>
      <c r="CB174" s="32"/>
      <c r="CC174" s="32"/>
      <c r="CD174" s="32"/>
      <c r="CE174" s="32"/>
      <c r="CF174" s="32"/>
      <c r="CG174" s="32"/>
      <c r="CH174" s="32"/>
      <c r="CI174" s="32"/>
      <c r="CJ174" s="32"/>
      <c r="CK174" s="32"/>
      <c r="CL174" s="32"/>
      <c r="CM174" s="32"/>
      <c r="CN174" s="32"/>
      <c r="CO174" s="32"/>
      <c r="CP174" s="32"/>
      <c r="CQ174" s="32"/>
      <c r="CR174" s="32"/>
      <c r="CS174" s="32"/>
      <c r="CT174" s="32"/>
      <c r="CU174" s="32"/>
      <c r="CV174" s="32"/>
      <c r="CW174" s="32"/>
      <c r="CX174" s="32"/>
      <c r="CY174" s="32"/>
      <c r="CZ174" s="32"/>
      <c r="DA174" s="32"/>
      <c r="DB174" s="32"/>
      <c r="DC174" s="32"/>
      <c r="DD174" s="32"/>
      <c r="DE174" s="32"/>
      <c r="DF174" s="32"/>
      <c r="DG174" s="32"/>
      <c r="DH174" s="32"/>
      <c r="DI174" s="32"/>
      <c r="DJ174" s="32"/>
      <c r="DK174" s="32"/>
      <c r="DL174" s="32"/>
      <c r="DM174" s="32"/>
      <c r="DN174" s="32"/>
      <c r="DO174" s="32"/>
      <c r="DP174" s="32"/>
      <c r="DQ174" s="32"/>
      <c r="DR174" s="32"/>
      <c r="DS174" s="32"/>
      <c r="DT174" s="32"/>
      <c r="DU174" s="32"/>
      <c r="DV174" s="32"/>
      <c r="DW174" s="32"/>
      <c r="DX174" s="32"/>
      <c r="DY174" s="32"/>
      <c r="DZ174" s="32"/>
      <c r="EA174" s="32"/>
      <c r="EB174" s="32"/>
      <c r="EC174" s="32"/>
      <c r="ED174" s="32"/>
      <c r="EE174" s="32"/>
      <c r="EF174" s="32"/>
      <c r="EG174" s="32"/>
      <c r="EH174" s="32"/>
      <c r="EI174" s="32"/>
      <c r="EJ174" s="32"/>
      <c r="EK174" s="32"/>
      <c r="EL174" s="32"/>
      <c r="EM174" s="32"/>
      <c r="EN174" s="32"/>
      <c r="EO174" s="32"/>
      <c r="EP174" s="32"/>
      <c r="EQ174" s="32"/>
      <c r="ER174" s="32"/>
      <c r="ES174" s="32"/>
      <c r="ET174" s="32"/>
      <c r="EU174" s="32"/>
      <c r="EV174" s="32"/>
      <c r="EW174" s="32"/>
      <c r="EX174" s="32"/>
      <c r="EY174" s="32"/>
      <c r="EZ174" s="32"/>
      <c r="FA174" s="32"/>
      <c r="FB174" s="32"/>
      <c r="FC174" s="32"/>
      <c r="FD174" s="32"/>
      <c r="FE174" s="32"/>
      <c r="FF174" s="32"/>
      <c r="FG174" s="32"/>
      <c r="FH174" s="32"/>
      <c r="FI174" s="32"/>
      <c r="FJ174" s="32"/>
      <c r="FK174" s="32"/>
      <c r="FL174" s="32"/>
      <c r="FM174" s="32"/>
      <c r="FN174" s="32"/>
      <c r="FO174" s="32"/>
      <c r="FP174" s="32"/>
      <c r="FQ174" s="32"/>
      <c r="FR174" s="32"/>
      <c r="FS174" s="32"/>
      <c r="FT174" s="32"/>
      <c r="FU174" s="32"/>
      <c r="FV174" s="32"/>
      <c r="FW174" s="32"/>
      <c r="FX174" s="32"/>
      <c r="FY174" s="32"/>
      <c r="FZ174" s="32"/>
      <c r="GA174" s="32"/>
      <c r="GB174" s="32"/>
      <c r="GC174" s="32"/>
      <c r="GD174" s="32"/>
      <c r="GE174" s="32"/>
      <c r="GF174" s="32"/>
      <c r="GG174" s="32"/>
      <c r="GH174" s="32"/>
      <c r="GI174" s="32"/>
      <c r="GJ174" s="32"/>
      <c r="GK174" s="32"/>
      <c r="GL174" s="32"/>
      <c r="GM174" s="32"/>
      <c r="GN174" s="32"/>
      <c r="GO174" s="32"/>
      <c r="GP174" s="32"/>
      <c r="GQ174" s="32"/>
      <c r="GR174" s="32"/>
      <c r="GS174" s="32"/>
      <c r="GT174" s="32"/>
      <c r="GU174" s="32"/>
      <c r="GV174" s="32"/>
      <c r="GW174" s="32"/>
      <c r="GX174" s="32"/>
      <c r="GY174" s="32"/>
      <c r="GZ174" s="32"/>
      <c r="HA174" s="32"/>
      <c r="HB174" s="32"/>
      <c r="HC174" s="32"/>
      <c r="HD174" s="32"/>
      <c r="HE174" s="32"/>
      <c r="HF174" s="32"/>
      <c r="HG174" s="32"/>
      <c r="HH174" s="32"/>
      <c r="HI174" s="32"/>
      <c r="HJ174" s="32"/>
      <c r="HK174" s="32"/>
      <c r="HL174" s="32"/>
      <c r="HM174" s="32"/>
    </row>
    <row r="175" spans="1:221" s="31" customFormat="1" x14ac:dyDescent="0.25">
      <c r="A175" s="29">
        <v>375543336</v>
      </c>
      <c r="B175" s="167"/>
      <c r="C175" s="40" t="s">
        <v>154</v>
      </c>
      <c r="D175" s="59">
        <v>1</v>
      </c>
      <c r="E175" s="41">
        <v>2009</v>
      </c>
      <c r="F175" s="41">
        <v>382</v>
      </c>
      <c r="G175" s="41">
        <v>784805</v>
      </c>
      <c r="H175" s="43">
        <v>24000000</v>
      </c>
      <c r="I175" s="43">
        <f t="shared" si="12"/>
        <v>25440000</v>
      </c>
      <c r="J175" s="180">
        <v>5400000</v>
      </c>
      <c r="K175" s="43">
        <v>20039998</v>
      </c>
      <c r="L175" s="35"/>
      <c r="M175" s="36" t="s">
        <v>171</v>
      </c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2"/>
      <c r="AS175" s="32"/>
      <c r="AT175" s="32"/>
      <c r="AU175" s="32"/>
      <c r="AV175" s="32"/>
      <c r="AW175" s="32"/>
      <c r="AX175" s="32"/>
      <c r="AY175" s="32"/>
      <c r="AZ175" s="32"/>
      <c r="BA175" s="32"/>
      <c r="BB175" s="32"/>
      <c r="BC175" s="32"/>
      <c r="BD175" s="32"/>
      <c r="BE175" s="32"/>
      <c r="BF175" s="32"/>
      <c r="BG175" s="32"/>
      <c r="BH175" s="32"/>
      <c r="BI175" s="32"/>
      <c r="BJ175" s="32"/>
      <c r="BK175" s="32"/>
      <c r="BL175" s="32"/>
      <c r="BM175" s="32"/>
      <c r="BN175" s="32"/>
      <c r="BO175" s="32"/>
      <c r="BP175" s="32"/>
      <c r="BQ175" s="32"/>
      <c r="BR175" s="32"/>
      <c r="BS175" s="32"/>
      <c r="BT175" s="32"/>
      <c r="BU175" s="32"/>
      <c r="BV175" s="32"/>
      <c r="BW175" s="32"/>
      <c r="BX175" s="32"/>
      <c r="BY175" s="32"/>
      <c r="BZ175" s="32"/>
      <c r="CA175" s="32"/>
      <c r="CB175" s="32"/>
      <c r="CC175" s="32"/>
      <c r="CD175" s="32"/>
      <c r="CE175" s="32"/>
      <c r="CF175" s="32"/>
      <c r="CG175" s="32"/>
      <c r="CH175" s="32"/>
      <c r="CI175" s="32"/>
      <c r="CJ175" s="32"/>
      <c r="CK175" s="32"/>
      <c r="CL175" s="32"/>
      <c r="CM175" s="32"/>
      <c r="CN175" s="32"/>
      <c r="CO175" s="32"/>
      <c r="CP175" s="32"/>
      <c r="CQ175" s="32"/>
      <c r="CR175" s="32"/>
      <c r="CS175" s="32"/>
      <c r="CT175" s="32"/>
      <c r="CU175" s="32"/>
      <c r="CV175" s="32"/>
      <c r="CW175" s="32"/>
      <c r="CX175" s="32"/>
      <c r="CY175" s="32"/>
      <c r="CZ175" s="32"/>
      <c r="DA175" s="32"/>
      <c r="DB175" s="32"/>
      <c r="DC175" s="32"/>
      <c r="DD175" s="32"/>
      <c r="DE175" s="32"/>
      <c r="DF175" s="32"/>
      <c r="DG175" s="32"/>
      <c r="DH175" s="32"/>
      <c r="DI175" s="32"/>
      <c r="DJ175" s="32"/>
      <c r="DK175" s="32"/>
      <c r="DL175" s="32"/>
      <c r="DM175" s="32"/>
      <c r="DN175" s="32"/>
      <c r="DO175" s="32"/>
      <c r="DP175" s="32"/>
      <c r="DQ175" s="32"/>
      <c r="DR175" s="32"/>
      <c r="DS175" s="32"/>
      <c r="DT175" s="32"/>
      <c r="DU175" s="32"/>
      <c r="DV175" s="32"/>
      <c r="DW175" s="32"/>
      <c r="DX175" s="32"/>
      <c r="DY175" s="32"/>
      <c r="DZ175" s="32"/>
      <c r="EA175" s="32"/>
      <c r="EB175" s="32"/>
      <c r="EC175" s="32"/>
      <c r="ED175" s="32"/>
      <c r="EE175" s="32"/>
      <c r="EF175" s="32"/>
      <c r="EG175" s="32"/>
      <c r="EH175" s="32"/>
      <c r="EI175" s="32"/>
      <c r="EJ175" s="32"/>
      <c r="EK175" s="32"/>
      <c r="EL175" s="32"/>
      <c r="EM175" s="32"/>
      <c r="EN175" s="32"/>
      <c r="EO175" s="32"/>
      <c r="EP175" s="32"/>
      <c r="EQ175" s="32"/>
      <c r="ER175" s="32"/>
      <c r="ES175" s="32"/>
      <c r="ET175" s="32"/>
      <c r="EU175" s="32"/>
      <c r="EV175" s="32"/>
      <c r="EW175" s="32"/>
      <c r="EX175" s="32"/>
      <c r="EY175" s="32"/>
      <c r="EZ175" s="32"/>
      <c r="FA175" s="32"/>
      <c r="FB175" s="32"/>
      <c r="FC175" s="32"/>
      <c r="FD175" s="32"/>
      <c r="FE175" s="32"/>
      <c r="FF175" s="32"/>
      <c r="FG175" s="32"/>
      <c r="FH175" s="32"/>
      <c r="FI175" s="32"/>
      <c r="FJ175" s="32"/>
      <c r="FK175" s="32"/>
      <c r="FL175" s="32"/>
      <c r="FM175" s="32"/>
      <c r="FN175" s="32"/>
      <c r="FO175" s="32"/>
      <c r="FP175" s="32"/>
      <c r="FQ175" s="32"/>
      <c r="FR175" s="32"/>
      <c r="FS175" s="32"/>
      <c r="FT175" s="32"/>
      <c r="FU175" s="32"/>
      <c r="FV175" s="32"/>
      <c r="FW175" s="32"/>
      <c r="FX175" s="32"/>
      <c r="FY175" s="32"/>
      <c r="FZ175" s="32"/>
      <c r="GA175" s="32"/>
      <c r="GB175" s="32"/>
      <c r="GC175" s="32"/>
      <c r="GD175" s="32"/>
      <c r="GE175" s="32"/>
      <c r="GF175" s="32"/>
      <c r="GG175" s="32"/>
      <c r="GH175" s="32"/>
      <c r="GI175" s="32"/>
      <c r="GJ175" s="32"/>
      <c r="GK175" s="32"/>
      <c r="GL175" s="32"/>
      <c r="GM175" s="32"/>
      <c r="GN175" s="32"/>
      <c r="GO175" s="32"/>
      <c r="GP175" s="32"/>
      <c r="GQ175" s="32"/>
      <c r="GR175" s="32"/>
      <c r="GS175" s="32"/>
      <c r="GT175" s="32"/>
      <c r="GU175" s="32"/>
      <c r="GV175" s="32"/>
      <c r="GW175" s="32"/>
      <c r="GX175" s="32"/>
      <c r="GY175" s="32"/>
      <c r="GZ175" s="32"/>
      <c r="HA175" s="32"/>
      <c r="HB175" s="32"/>
      <c r="HC175" s="32"/>
      <c r="HD175" s="32"/>
      <c r="HE175" s="32"/>
      <c r="HF175" s="32"/>
      <c r="HG175" s="32"/>
      <c r="HH175" s="32"/>
      <c r="HI175" s="32"/>
      <c r="HJ175" s="32"/>
      <c r="HK175" s="32"/>
      <c r="HL175" s="32"/>
      <c r="HM175" s="32"/>
    </row>
    <row r="176" spans="1:221" s="32" customFormat="1" ht="13.5" customHeight="1" x14ac:dyDescent="0.25">
      <c r="B176" s="167"/>
      <c r="C176" s="40" t="s">
        <v>154</v>
      </c>
      <c r="D176" s="59">
        <v>1</v>
      </c>
      <c r="E176" s="41">
        <v>2009</v>
      </c>
      <c r="F176" s="41">
        <v>383</v>
      </c>
      <c r="G176" s="41">
        <v>784774</v>
      </c>
      <c r="H176" s="43">
        <v>24000000</v>
      </c>
      <c r="I176" s="43">
        <f t="shared" si="12"/>
        <v>25440000</v>
      </c>
      <c r="J176" s="180">
        <v>5400000</v>
      </c>
      <c r="K176" s="43">
        <f t="shared" ref="K176:K185" si="13">(I176-J176)*D176</f>
        <v>20040000</v>
      </c>
      <c r="L176" s="35"/>
      <c r="M176" s="36" t="s">
        <v>171</v>
      </c>
    </row>
    <row r="177" spans="2:15" s="32" customFormat="1" x14ac:dyDescent="0.25">
      <c r="B177" s="167"/>
      <c r="C177" s="53" t="s">
        <v>6</v>
      </c>
      <c r="D177" s="59">
        <v>1</v>
      </c>
      <c r="E177" s="60">
        <v>2009</v>
      </c>
      <c r="F177" s="41">
        <v>426</v>
      </c>
      <c r="G177" s="60">
        <v>792802</v>
      </c>
      <c r="H177" s="43">
        <v>13668600</v>
      </c>
      <c r="I177" s="43">
        <f t="shared" si="12"/>
        <v>14488716</v>
      </c>
      <c r="J177" s="180">
        <v>3712000</v>
      </c>
      <c r="K177" s="45">
        <v>10776716</v>
      </c>
      <c r="L177" s="35"/>
      <c r="M177" s="36" t="s">
        <v>171</v>
      </c>
    </row>
    <row r="178" spans="2:15" s="32" customFormat="1" x14ac:dyDescent="0.25">
      <c r="B178" s="166"/>
      <c r="C178" s="53" t="s">
        <v>6</v>
      </c>
      <c r="D178" s="59">
        <v>1</v>
      </c>
      <c r="E178" s="60">
        <v>2009</v>
      </c>
      <c r="F178" s="41">
        <v>437</v>
      </c>
      <c r="G178" s="60">
        <v>792764</v>
      </c>
      <c r="H178" s="43">
        <v>13668600</v>
      </c>
      <c r="I178" s="43">
        <f t="shared" si="12"/>
        <v>14488716</v>
      </c>
      <c r="J178" s="180">
        <v>3712000</v>
      </c>
      <c r="K178" s="45">
        <v>10776716</v>
      </c>
      <c r="L178" s="35"/>
      <c r="M178" s="36" t="s">
        <v>171</v>
      </c>
    </row>
    <row r="179" spans="2:15" s="32" customFormat="1" x14ac:dyDescent="0.25">
      <c r="B179" s="165" t="s">
        <v>122</v>
      </c>
      <c r="C179" s="53" t="s">
        <v>6</v>
      </c>
      <c r="D179" s="59">
        <v>1</v>
      </c>
      <c r="E179" s="60">
        <v>2007</v>
      </c>
      <c r="F179" s="41">
        <v>167</v>
      </c>
      <c r="G179" s="60">
        <v>50093</v>
      </c>
      <c r="H179" s="43">
        <v>13668600</v>
      </c>
      <c r="I179" s="43">
        <f t="shared" si="12"/>
        <v>14488716</v>
      </c>
      <c r="J179" s="180">
        <v>3712000</v>
      </c>
      <c r="K179" s="45">
        <v>10776716</v>
      </c>
      <c r="L179" s="35"/>
      <c r="M179" s="36" t="s">
        <v>171</v>
      </c>
    </row>
    <row r="180" spans="2:15" s="32" customFormat="1" ht="26.4" x14ac:dyDescent="0.25">
      <c r="B180" s="167"/>
      <c r="C180" s="53" t="s">
        <v>8</v>
      </c>
      <c r="D180" s="59">
        <v>1</v>
      </c>
      <c r="E180" s="60">
        <v>2007</v>
      </c>
      <c r="F180" s="41">
        <v>152</v>
      </c>
      <c r="G180" s="60" t="s">
        <v>125</v>
      </c>
      <c r="H180" s="43">
        <v>28066490</v>
      </c>
      <c r="I180" s="43">
        <f t="shared" si="12"/>
        <v>29750479.399999999</v>
      </c>
      <c r="J180" s="180">
        <v>5673429</v>
      </c>
      <c r="K180" s="45">
        <v>24077049</v>
      </c>
      <c r="L180" s="35"/>
      <c r="M180" s="36" t="s">
        <v>171</v>
      </c>
    </row>
    <row r="181" spans="2:15" s="32" customFormat="1" x14ac:dyDescent="0.25">
      <c r="B181" s="167"/>
      <c r="C181" s="53" t="s">
        <v>8</v>
      </c>
      <c r="D181" s="59">
        <v>1</v>
      </c>
      <c r="E181" s="60">
        <v>2007</v>
      </c>
      <c r="F181" s="41">
        <v>251</v>
      </c>
      <c r="G181" s="60">
        <v>676366</v>
      </c>
      <c r="H181" s="43">
        <v>28066490</v>
      </c>
      <c r="I181" s="43">
        <f t="shared" si="12"/>
        <v>29750479.399999999</v>
      </c>
      <c r="J181" s="180">
        <v>5673429</v>
      </c>
      <c r="K181" s="45">
        <f t="shared" si="13"/>
        <v>24077050.399999999</v>
      </c>
      <c r="L181" s="35"/>
      <c r="M181" s="36" t="s">
        <v>171</v>
      </c>
    </row>
    <row r="182" spans="2:15" s="32" customFormat="1" x14ac:dyDescent="0.25">
      <c r="B182" s="166"/>
      <c r="C182" s="53" t="s">
        <v>6</v>
      </c>
      <c r="D182" s="59">
        <v>1</v>
      </c>
      <c r="E182" s="60">
        <v>2007</v>
      </c>
      <c r="F182" s="41">
        <v>142</v>
      </c>
      <c r="G182" s="60">
        <v>672374</v>
      </c>
      <c r="H182" s="43">
        <v>13668600</v>
      </c>
      <c r="I182" s="43">
        <f t="shared" si="12"/>
        <v>14488716</v>
      </c>
      <c r="J182" s="180">
        <v>3712000</v>
      </c>
      <c r="K182" s="45">
        <v>10776716</v>
      </c>
      <c r="L182" s="35"/>
      <c r="M182" s="36" t="s">
        <v>171</v>
      </c>
    </row>
    <row r="183" spans="2:15" s="32" customFormat="1" ht="26.4" x14ac:dyDescent="0.25">
      <c r="B183" s="63" t="s">
        <v>118</v>
      </c>
      <c r="C183" s="53" t="s">
        <v>8</v>
      </c>
      <c r="D183" s="59">
        <v>1</v>
      </c>
      <c r="E183" s="60">
        <v>2007</v>
      </c>
      <c r="F183" s="41">
        <v>314</v>
      </c>
      <c r="G183" s="60" t="s">
        <v>119</v>
      </c>
      <c r="H183" s="43">
        <v>28066490</v>
      </c>
      <c r="I183" s="43">
        <f t="shared" si="12"/>
        <v>29750479.399999999</v>
      </c>
      <c r="J183" s="180">
        <v>5673429</v>
      </c>
      <c r="K183" s="45">
        <v>24077049</v>
      </c>
      <c r="L183" s="35"/>
      <c r="M183" s="36" t="s">
        <v>171</v>
      </c>
    </row>
    <row r="184" spans="2:15" s="32" customFormat="1" ht="17.25" customHeight="1" x14ac:dyDescent="0.25">
      <c r="B184" s="63" t="s">
        <v>120</v>
      </c>
      <c r="C184" s="53" t="s">
        <v>8</v>
      </c>
      <c r="D184" s="59">
        <v>1</v>
      </c>
      <c r="E184" s="60">
        <v>2007</v>
      </c>
      <c r="F184" s="41">
        <v>112</v>
      </c>
      <c r="G184" s="60" t="s">
        <v>121</v>
      </c>
      <c r="H184" s="43">
        <v>28066490</v>
      </c>
      <c r="I184" s="43">
        <f t="shared" si="12"/>
        <v>29750479.399999999</v>
      </c>
      <c r="J184" s="180">
        <v>5673429</v>
      </c>
      <c r="K184" s="45">
        <v>24077049</v>
      </c>
      <c r="L184" s="35"/>
      <c r="M184" s="36" t="s">
        <v>171</v>
      </c>
    </row>
    <row r="185" spans="2:15" s="32" customFormat="1" x14ac:dyDescent="0.25">
      <c r="B185" s="63" t="s">
        <v>142</v>
      </c>
      <c r="C185" s="53" t="s">
        <v>6</v>
      </c>
      <c r="D185" s="59">
        <v>1</v>
      </c>
      <c r="E185" s="60">
        <v>2007</v>
      </c>
      <c r="F185" s="41">
        <v>168</v>
      </c>
      <c r="G185" s="60">
        <v>672381</v>
      </c>
      <c r="H185" s="43">
        <v>13668600</v>
      </c>
      <c r="I185" s="43">
        <f t="shared" si="12"/>
        <v>14488716</v>
      </c>
      <c r="J185" s="180">
        <v>3712000</v>
      </c>
      <c r="K185" s="45">
        <f t="shared" si="13"/>
        <v>10776716</v>
      </c>
      <c r="L185" s="35"/>
      <c r="M185" s="36" t="s">
        <v>171</v>
      </c>
    </row>
    <row r="186" spans="2:15" s="32" customFormat="1" ht="26.4" x14ac:dyDescent="0.25">
      <c r="B186" s="63" t="s">
        <v>123</v>
      </c>
      <c r="C186" s="53" t="s">
        <v>8</v>
      </c>
      <c r="D186" s="59">
        <v>1</v>
      </c>
      <c r="E186" s="60">
        <v>2007</v>
      </c>
      <c r="F186" s="41">
        <v>102</v>
      </c>
      <c r="G186" s="60" t="s">
        <v>124</v>
      </c>
      <c r="H186" s="43">
        <v>28066490</v>
      </c>
      <c r="I186" s="43">
        <f t="shared" si="12"/>
        <v>29750479.399999999</v>
      </c>
      <c r="J186" s="180">
        <v>5673429</v>
      </c>
      <c r="K186" s="45">
        <v>24077049</v>
      </c>
      <c r="L186" s="35"/>
      <c r="M186" s="36" t="s">
        <v>171</v>
      </c>
      <c r="N186" s="222"/>
    </row>
    <row r="187" spans="2:15" s="32" customFormat="1" ht="25.95" customHeight="1" x14ac:dyDescent="0.25">
      <c r="B187" s="162" t="s">
        <v>0</v>
      </c>
      <c r="C187" s="163"/>
      <c r="D187" s="30">
        <f>+D189+D188</f>
        <v>2</v>
      </c>
      <c r="E187" s="277"/>
      <c r="F187" s="278"/>
      <c r="G187" s="278"/>
      <c r="H187" s="278"/>
      <c r="I187" s="278"/>
      <c r="J187" s="279"/>
      <c r="K187" s="29">
        <f>+K188+K189</f>
        <v>49790478.399999999</v>
      </c>
      <c r="L187" s="95"/>
      <c r="M187" s="66"/>
    </row>
    <row r="188" spans="2:15" s="32" customFormat="1" x14ac:dyDescent="0.25">
      <c r="B188" s="285" t="s">
        <v>1</v>
      </c>
      <c r="C188" s="40" t="s">
        <v>204</v>
      </c>
      <c r="D188" s="41">
        <v>1</v>
      </c>
      <c r="E188" s="41">
        <v>2012</v>
      </c>
      <c r="F188" s="41" t="s">
        <v>143</v>
      </c>
      <c r="G188" s="41" t="s">
        <v>96</v>
      </c>
      <c r="H188" s="43">
        <v>24000000</v>
      </c>
      <c r="I188" s="43">
        <f>(H188*6%)+H188</f>
        <v>25440000</v>
      </c>
      <c r="J188" s="180">
        <v>5400000</v>
      </c>
      <c r="K188" s="43">
        <f>20040000-1</f>
        <v>20039999</v>
      </c>
      <c r="L188" s="35"/>
      <c r="M188" s="36" t="s">
        <v>171</v>
      </c>
    </row>
    <row r="189" spans="2:15" s="32" customFormat="1" x14ac:dyDescent="0.25">
      <c r="B189" s="287"/>
      <c r="C189" s="58" t="s">
        <v>52</v>
      </c>
      <c r="D189" s="59">
        <v>1</v>
      </c>
      <c r="E189" s="41"/>
      <c r="F189" s="41"/>
      <c r="G189" s="41"/>
      <c r="H189" s="43">
        <v>28066490</v>
      </c>
      <c r="I189" s="43">
        <f>(H189*6%)+H189</f>
        <v>29750479.399999999</v>
      </c>
      <c r="J189" s="180">
        <v>0</v>
      </c>
      <c r="K189" s="43">
        <f>(I189-J189)*D189</f>
        <v>29750479.399999999</v>
      </c>
      <c r="L189" s="35"/>
      <c r="M189" s="36" t="s">
        <v>171</v>
      </c>
      <c r="N189" s="222"/>
    </row>
    <row r="190" spans="2:15" x14ac:dyDescent="0.25">
      <c r="N190" s="32"/>
      <c r="O190" s="32"/>
    </row>
    <row r="191" spans="2:15" x14ac:dyDescent="0.25">
      <c r="N191" s="32"/>
      <c r="O191" s="32"/>
    </row>
    <row r="192" spans="2:15" x14ac:dyDescent="0.25">
      <c r="B192" s="83"/>
    </row>
    <row r="197" spans="2:2" x14ac:dyDescent="0.25">
      <c r="B197" s="84"/>
    </row>
  </sheetData>
  <mergeCells count="56">
    <mergeCell ref="E72:J72"/>
    <mergeCell ref="B46:C46"/>
    <mergeCell ref="E46:J46"/>
    <mergeCell ref="B15:C15"/>
    <mergeCell ref="B70:C70"/>
    <mergeCell ref="E15:J15"/>
    <mergeCell ref="E70:J70"/>
    <mergeCell ref="E16:J16"/>
    <mergeCell ref="E27:J27"/>
    <mergeCell ref="E30:J30"/>
    <mergeCell ref="E21:J21"/>
    <mergeCell ref="E50:J50"/>
    <mergeCell ref="E69:J69"/>
    <mergeCell ref="B133:B134"/>
    <mergeCell ref="B135:B136"/>
    <mergeCell ref="B16:C16"/>
    <mergeCell ref="B27:C27"/>
    <mergeCell ref="B28:B29"/>
    <mergeCell ref="B19:B20"/>
    <mergeCell ref="B21:C21"/>
    <mergeCell ref="B30:C30"/>
    <mergeCell ref="B131:B132"/>
    <mergeCell ref="B129:B130"/>
    <mergeCell ref="B123:B124"/>
    <mergeCell ref="B188:B189"/>
    <mergeCell ref="B25:C25"/>
    <mergeCell ref="E25:J25"/>
    <mergeCell ref="B18:C18"/>
    <mergeCell ref="E18:J18"/>
    <mergeCell ref="B23:C23"/>
    <mergeCell ref="E23:J23"/>
    <mergeCell ref="B38:B42"/>
    <mergeCell ref="B43:C43"/>
    <mergeCell ref="E43:J43"/>
    <mergeCell ref="B32:C32"/>
    <mergeCell ref="E32:J32"/>
    <mergeCell ref="B33:B36"/>
    <mergeCell ref="B87:B88"/>
    <mergeCell ref="B51:B68"/>
    <mergeCell ref="B44:B45"/>
    <mergeCell ref="E187:J187"/>
    <mergeCell ref="E173:J173"/>
    <mergeCell ref="E118:J118"/>
    <mergeCell ref="B37:C37"/>
    <mergeCell ref="E37:J37"/>
    <mergeCell ref="E93:J93"/>
    <mergeCell ref="B74:B81"/>
    <mergeCell ref="E82:J82"/>
    <mergeCell ref="E83:J83"/>
    <mergeCell ref="B147:B149"/>
    <mergeCell ref="B150:B151"/>
    <mergeCell ref="B152:B153"/>
    <mergeCell ref="B154:B156"/>
    <mergeCell ref="B47:B49"/>
    <mergeCell ref="B50:C50"/>
    <mergeCell ref="B142:B144"/>
  </mergeCells>
  <pageMargins left="0.7" right="0.7" top="0.75" bottom="0.75" header="0.3" footer="0.3"/>
  <pageSetup orientation="portrait" horizontalDpi="4294967294" verticalDpi="4294967294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X80"/>
  <sheetViews>
    <sheetView topLeftCell="B1" workbookViewId="0">
      <selection activeCell="B1" sqref="B1"/>
    </sheetView>
  </sheetViews>
  <sheetFormatPr baseColWidth="10" defaultColWidth="11.44140625" defaultRowHeight="13.2" x14ac:dyDescent="0.25"/>
  <cols>
    <col min="1" max="1" width="19.6640625" style="14" hidden="1" customWidth="1"/>
    <col min="2" max="2" width="16.88671875" style="262" customWidth="1"/>
    <col min="3" max="3" width="52.33203125" style="78" customWidth="1"/>
    <col min="4" max="4" width="37.6640625" style="78" customWidth="1"/>
    <col min="5" max="5" width="16.33203125" style="79" customWidth="1"/>
    <col min="6" max="6" width="14.88671875" style="80" customWidth="1"/>
    <col min="7" max="7" width="15.109375" style="80" bestFit="1" customWidth="1"/>
    <col min="8" max="8" width="16.5546875" style="182" hidden="1" customWidth="1"/>
    <col min="9" max="9" width="15.109375" style="80" bestFit="1" customWidth="1"/>
    <col min="10" max="10" width="16.5546875" style="81" hidden="1" customWidth="1"/>
    <col min="11" max="11" width="14" style="18" hidden="1" customWidth="1"/>
    <col min="12" max="12" width="19.109375" style="14" customWidth="1"/>
    <col min="13" max="13" width="14.88671875" style="14" bestFit="1" customWidth="1"/>
    <col min="14" max="94" width="11.5546875" style="14" customWidth="1"/>
    <col min="95" max="102" width="11.5546875" style="16" customWidth="1"/>
    <col min="103" max="189" width="11.5546875" style="82" customWidth="1"/>
    <col min="190" max="16384" width="11.44140625" style="82"/>
  </cols>
  <sheetData>
    <row r="1" spans="1:102" x14ac:dyDescent="0.25">
      <c r="C1" s="319" t="s">
        <v>227</v>
      </c>
      <c r="D1" s="320"/>
      <c r="E1" s="320"/>
      <c r="F1" s="320"/>
      <c r="G1" s="320"/>
      <c r="H1" s="320"/>
      <c r="I1" s="320"/>
    </row>
    <row r="2" spans="1:102" ht="26.4" x14ac:dyDescent="0.25">
      <c r="C2" s="241" t="s">
        <v>44</v>
      </c>
      <c r="D2" s="120" t="s">
        <v>43</v>
      </c>
      <c r="E2" s="121" t="s">
        <v>48</v>
      </c>
      <c r="F2" s="122" t="s">
        <v>45</v>
      </c>
      <c r="G2" s="122" t="s">
        <v>228</v>
      </c>
      <c r="H2" s="122" t="s">
        <v>46</v>
      </c>
      <c r="I2" s="122" t="s">
        <v>47</v>
      </c>
    </row>
    <row r="3" spans="1:102" x14ac:dyDescent="0.25">
      <c r="C3" s="242" t="s">
        <v>4</v>
      </c>
      <c r="D3" s="1"/>
      <c r="E3" s="2">
        <f>+E4+E12+E15+E71</f>
        <v>100</v>
      </c>
      <c r="F3" s="1"/>
      <c r="G3" s="1"/>
      <c r="H3" s="1"/>
      <c r="I3" s="2">
        <f>+I4+I12+I15+I71</f>
        <v>2828041062.8000011</v>
      </c>
    </row>
    <row r="4" spans="1:102" s="31" customFormat="1" x14ac:dyDescent="0.25">
      <c r="A4" s="232">
        <v>698532687</v>
      </c>
      <c r="B4" s="263"/>
      <c r="C4" s="312" t="s">
        <v>5</v>
      </c>
      <c r="D4" s="313"/>
      <c r="E4" s="30">
        <f>+E5+E8</f>
        <v>5</v>
      </c>
      <c r="F4" s="278"/>
      <c r="G4" s="278"/>
      <c r="H4" s="279"/>
      <c r="I4" s="29">
        <f>+I5+I8</f>
        <v>85932154.799999997</v>
      </c>
      <c r="J4" s="95"/>
      <c r="K4" s="94"/>
      <c r="L4" s="22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2"/>
      <c r="CP4" s="32"/>
    </row>
    <row r="5" spans="1:102" s="46" customFormat="1" ht="15.75" customHeight="1" x14ac:dyDescent="0.25">
      <c r="A5" s="32"/>
      <c r="B5" s="264"/>
      <c r="C5" s="283" t="s">
        <v>106</v>
      </c>
      <c r="D5" s="284"/>
      <c r="E5" s="33">
        <f>SUM(E6:E7)</f>
        <v>2</v>
      </c>
      <c r="F5" s="281"/>
      <c r="G5" s="281"/>
      <c r="H5" s="282"/>
      <c r="I5" s="34">
        <f>SUM(I6:I7)</f>
        <v>34060959.399999999</v>
      </c>
      <c r="J5" s="97"/>
      <c r="K5" s="98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32"/>
      <c r="CN5" s="32"/>
      <c r="CO5" s="32"/>
      <c r="CP5" s="32"/>
      <c r="CQ5" s="37"/>
      <c r="CR5" s="37"/>
      <c r="CS5" s="37"/>
      <c r="CT5" s="37"/>
      <c r="CU5" s="37"/>
      <c r="CV5" s="37"/>
      <c r="CW5" s="37"/>
      <c r="CX5" s="37"/>
    </row>
    <row r="6" spans="1:102" s="32" customFormat="1" ht="39.6" x14ac:dyDescent="0.25">
      <c r="B6" s="264"/>
      <c r="C6" s="317" t="s">
        <v>235</v>
      </c>
      <c r="D6" s="58" t="s">
        <v>234</v>
      </c>
      <c r="E6" s="59">
        <v>1</v>
      </c>
      <c r="F6" s="43"/>
      <c r="G6" s="43"/>
      <c r="H6" s="180"/>
      <c r="I6" s="43">
        <v>4310480</v>
      </c>
      <c r="J6" s="233"/>
      <c r="K6" s="36"/>
    </row>
    <row r="7" spans="1:102" s="32" customFormat="1" x14ac:dyDescent="0.25">
      <c r="B7" s="264"/>
      <c r="C7" s="318"/>
      <c r="D7" s="58" t="s">
        <v>52</v>
      </c>
      <c r="E7" s="59">
        <v>1</v>
      </c>
      <c r="F7" s="43">
        <v>28066490</v>
      </c>
      <c r="G7" s="43">
        <f>(F7*6%)+F7</f>
        <v>29750479.399999999</v>
      </c>
      <c r="H7" s="180">
        <v>0</v>
      </c>
      <c r="I7" s="43">
        <f>(G7-H7)*E7</f>
        <v>29750479.399999999</v>
      </c>
      <c r="J7" s="35"/>
      <c r="K7" s="36" t="s">
        <v>171</v>
      </c>
    </row>
    <row r="8" spans="1:102" s="46" customFormat="1" ht="18" customHeight="1" x14ac:dyDescent="0.25">
      <c r="A8" s="32"/>
      <c r="B8" s="264"/>
      <c r="C8" s="283" t="s">
        <v>11</v>
      </c>
      <c r="D8" s="284"/>
      <c r="E8" s="33">
        <f>+E9+E10+E11</f>
        <v>3</v>
      </c>
      <c r="F8" s="281"/>
      <c r="G8" s="281"/>
      <c r="H8" s="282"/>
      <c r="I8" s="34">
        <f>+I9+I10+I11</f>
        <v>51871195.399999999</v>
      </c>
      <c r="J8" s="97"/>
      <c r="K8" s="98"/>
      <c r="L8" s="219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  <c r="BW8" s="32"/>
      <c r="BX8" s="32"/>
      <c r="BY8" s="32"/>
      <c r="BZ8" s="32"/>
      <c r="CA8" s="32"/>
      <c r="CB8" s="32"/>
      <c r="CC8" s="32"/>
      <c r="CD8" s="32"/>
      <c r="CE8" s="32"/>
      <c r="CF8" s="32"/>
      <c r="CG8" s="32"/>
      <c r="CH8" s="32"/>
      <c r="CI8" s="32"/>
      <c r="CJ8" s="32"/>
      <c r="CK8" s="32"/>
      <c r="CL8" s="32"/>
      <c r="CM8" s="32"/>
      <c r="CN8" s="32"/>
      <c r="CO8" s="32"/>
      <c r="CP8" s="32"/>
      <c r="CQ8" s="37"/>
      <c r="CR8" s="37"/>
      <c r="CS8" s="37"/>
      <c r="CT8" s="37"/>
      <c r="CU8" s="37"/>
      <c r="CV8" s="37"/>
      <c r="CW8" s="37"/>
      <c r="CX8" s="37"/>
    </row>
    <row r="9" spans="1:102" s="32" customFormat="1" x14ac:dyDescent="0.25">
      <c r="B9" s="264"/>
      <c r="C9" s="243" t="s">
        <v>131</v>
      </c>
      <c r="D9" s="58" t="s">
        <v>56</v>
      </c>
      <c r="E9" s="59">
        <v>1</v>
      </c>
      <c r="F9" s="43">
        <v>7200000</v>
      </c>
      <c r="G9" s="43">
        <f>(F9*6%)+F9</f>
        <v>7632000</v>
      </c>
      <c r="H9" s="180">
        <v>0</v>
      </c>
      <c r="I9" s="43">
        <f>(G9-H9)*E9</f>
        <v>7632000</v>
      </c>
      <c r="J9" s="35"/>
      <c r="K9" s="36" t="s">
        <v>171</v>
      </c>
    </row>
    <row r="10" spans="1:102" s="32" customFormat="1" x14ac:dyDescent="0.25">
      <c r="B10" s="264"/>
      <c r="C10" s="335" t="s">
        <v>16</v>
      </c>
      <c r="D10" s="58" t="s">
        <v>150</v>
      </c>
      <c r="E10" s="48">
        <v>1</v>
      </c>
      <c r="F10" s="43">
        <v>28066490</v>
      </c>
      <c r="G10" s="43">
        <f>(F10*6%)+F10</f>
        <v>29750479.399999999</v>
      </c>
      <c r="H10" s="180">
        <v>0</v>
      </c>
      <c r="I10" s="43">
        <f>(G10-H10)*E10</f>
        <v>29750479.399999999</v>
      </c>
      <c r="J10" s="35"/>
      <c r="K10" s="36" t="s">
        <v>171</v>
      </c>
    </row>
    <row r="11" spans="1:102" s="32" customFormat="1" x14ac:dyDescent="0.25">
      <c r="B11" s="264"/>
      <c r="C11" s="335"/>
      <c r="D11" s="58" t="s">
        <v>63</v>
      </c>
      <c r="E11" s="48">
        <v>1</v>
      </c>
      <c r="F11" s="43">
        <v>13668600</v>
      </c>
      <c r="G11" s="43">
        <f>(F11*6%)+F11</f>
        <v>14488716</v>
      </c>
      <c r="H11" s="180">
        <v>0</v>
      </c>
      <c r="I11" s="43">
        <f>(G11-H11)*E11</f>
        <v>14488716</v>
      </c>
      <c r="J11" s="35"/>
      <c r="K11" s="36" t="s">
        <v>171</v>
      </c>
    </row>
    <row r="12" spans="1:102" s="68" customFormat="1" ht="23.25" customHeight="1" x14ac:dyDescent="0.25">
      <c r="A12" s="232">
        <v>169255048</v>
      </c>
      <c r="B12" s="263"/>
      <c r="C12" s="244" t="s">
        <v>17</v>
      </c>
      <c r="D12" s="227"/>
      <c r="E12" s="30">
        <f>+E13</f>
        <v>1</v>
      </c>
      <c r="F12" s="315"/>
      <c r="G12" s="315"/>
      <c r="H12" s="316"/>
      <c r="I12" s="29">
        <f>+I13</f>
        <v>25440000</v>
      </c>
      <c r="J12" s="95"/>
      <c r="K12" s="66"/>
      <c r="L12" s="67"/>
      <c r="M12" s="239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7"/>
      <c r="AO12" s="67"/>
      <c r="AP12" s="67"/>
      <c r="AQ12" s="67"/>
      <c r="AR12" s="67"/>
      <c r="AS12" s="67"/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/>
      <c r="BH12" s="67"/>
      <c r="BI12" s="67"/>
      <c r="BJ12" s="67"/>
      <c r="BK12" s="67"/>
      <c r="BL12" s="67"/>
      <c r="BM12" s="67"/>
      <c r="BN12" s="67"/>
      <c r="BO12" s="67"/>
      <c r="BP12" s="67"/>
      <c r="BQ12" s="67"/>
      <c r="BR12" s="67"/>
      <c r="BS12" s="67"/>
      <c r="BT12" s="67"/>
      <c r="BU12" s="67"/>
      <c r="BV12" s="67"/>
      <c r="BW12" s="67"/>
      <c r="BX12" s="67"/>
      <c r="BY12" s="67"/>
      <c r="BZ12" s="67"/>
      <c r="CA12" s="67"/>
      <c r="CB12" s="67"/>
      <c r="CC12" s="67"/>
      <c r="CD12" s="67"/>
      <c r="CE12" s="67"/>
      <c r="CF12" s="67"/>
      <c r="CG12" s="67"/>
      <c r="CH12" s="67"/>
      <c r="CI12" s="67"/>
      <c r="CJ12" s="67"/>
      <c r="CK12" s="67"/>
      <c r="CL12" s="67"/>
      <c r="CM12" s="67"/>
      <c r="CN12" s="67"/>
      <c r="CO12" s="67"/>
      <c r="CP12" s="67"/>
    </row>
    <row r="13" spans="1:102" s="38" customFormat="1" ht="17.25" customHeight="1" x14ac:dyDescent="0.25">
      <c r="A13" s="32"/>
      <c r="B13" s="264"/>
      <c r="C13" s="283" t="s">
        <v>135</v>
      </c>
      <c r="D13" s="284"/>
      <c r="E13" s="33">
        <f>SUM(E14:E14)</f>
        <v>1</v>
      </c>
      <c r="F13" s="281"/>
      <c r="G13" s="281"/>
      <c r="H13" s="282"/>
      <c r="I13" s="34">
        <f>SUM(I14:I14)</f>
        <v>25440000</v>
      </c>
      <c r="J13" s="35"/>
      <c r="K13" s="36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2"/>
      <c r="CE13" s="32"/>
      <c r="CF13" s="32"/>
      <c r="CG13" s="32"/>
      <c r="CH13" s="32"/>
      <c r="CI13" s="32"/>
      <c r="CJ13" s="32"/>
      <c r="CK13" s="32"/>
      <c r="CL13" s="32"/>
      <c r="CM13" s="32"/>
      <c r="CN13" s="32"/>
      <c r="CO13" s="32"/>
      <c r="CP13" s="32"/>
      <c r="CQ13" s="37"/>
      <c r="CR13" s="37"/>
      <c r="CS13" s="37"/>
      <c r="CT13" s="37"/>
      <c r="CU13" s="37"/>
      <c r="CV13" s="37"/>
      <c r="CW13" s="37"/>
      <c r="CX13" s="37"/>
    </row>
    <row r="14" spans="1:102" s="32" customFormat="1" ht="15" customHeight="1" x14ac:dyDescent="0.25">
      <c r="B14" s="264"/>
      <c r="C14" s="245" t="s">
        <v>220</v>
      </c>
      <c r="D14" s="40" t="s">
        <v>145</v>
      </c>
      <c r="E14" s="41">
        <v>1</v>
      </c>
      <c r="F14" s="43">
        <v>24000000</v>
      </c>
      <c r="G14" s="43">
        <f>(F14*6%)+F14</f>
        <v>25440000</v>
      </c>
      <c r="H14" s="180">
        <v>0</v>
      </c>
      <c r="I14" s="45">
        <f>(G14-H14)*E14</f>
        <v>25440000</v>
      </c>
      <c r="J14" s="35"/>
      <c r="K14" s="36" t="s">
        <v>171</v>
      </c>
      <c r="CQ14" s="37"/>
      <c r="CR14" s="37"/>
      <c r="CS14" s="37"/>
      <c r="CT14" s="37"/>
      <c r="CU14" s="37"/>
      <c r="CV14" s="37"/>
      <c r="CW14" s="37"/>
      <c r="CX14" s="37"/>
    </row>
    <row r="15" spans="1:102" s="73" customFormat="1" ht="26.4" x14ac:dyDescent="0.25">
      <c r="A15" s="240">
        <v>2488129813</v>
      </c>
      <c r="B15" s="265"/>
      <c r="C15" s="244" t="s">
        <v>136</v>
      </c>
      <c r="D15" s="227"/>
      <c r="E15" s="30">
        <f>+E16</f>
        <v>93</v>
      </c>
      <c r="F15" s="289"/>
      <c r="G15" s="289"/>
      <c r="H15" s="290"/>
      <c r="I15" s="71">
        <f>+I16</f>
        <v>2686918428.6000009</v>
      </c>
      <c r="J15" s="95"/>
      <c r="K15" s="66"/>
      <c r="L15" s="22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/>
      <c r="BG15" s="72"/>
      <c r="BH15" s="72"/>
      <c r="BI15" s="72"/>
      <c r="BJ15" s="72"/>
      <c r="BK15" s="72"/>
      <c r="BL15" s="72"/>
      <c r="BM15" s="72"/>
      <c r="BN15" s="72"/>
      <c r="BO15" s="72"/>
      <c r="BP15" s="72"/>
      <c r="BQ15" s="72"/>
      <c r="BR15" s="72"/>
      <c r="BS15" s="72"/>
      <c r="BT15" s="72"/>
      <c r="BU15" s="72"/>
      <c r="BV15" s="72"/>
      <c r="BW15" s="72"/>
      <c r="BX15" s="72"/>
      <c r="BY15" s="72"/>
      <c r="BZ15" s="72"/>
      <c r="CA15" s="72"/>
      <c r="CB15" s="72"/>
      <c r="CC15" s="72"/>
      <c r="CD15" s="72"/>
      <c r="CE15" s="72"/>
      <c r="CF15" s="72"/>
      <c r="CG15" s="72"/>
      <c r="CH15" s="72"/>
      <c r="CI15" s="72"/>
      <c r="CJ15" s="72"/>
      <c r="CK15" s="72"/>
      <c r="CL15" s="72"/>
      <c r="CM15" s="72"/>
      <c r="CN15" s="72"/>
      <c r="CO15" s="72"/>
      <c r="CP15" s="72"/>
    </row>
    <row r="16" spans="1:102" s="51" customFormat="1" ht="17.25" customHeight="1" x14ac:dyDescent="0.25">
      <c r="A16" s="32"/>
      <c r="B16" s="264"/>
      <c r="C16" s="225" t="s">
        <v>31</v>
      </c>
      <c r="D16" s="100"/>
      <c r="E16" s="74">
        <f>SUM(E17:E70)</f>
        <v>93</v>
      </c>
      <c r="F16" s="281"/>
      <c r="G16" s="281"/>
      <c r="H16" s="282"/>
      <c r="I16" s="101">
        <f>SUM(I17:I70)</f>
        <v>2686918428.6000009</v>
      </c>
      <c r="J16" s="97"/>
      <c r="K16" s="98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  <c r="BM16" s="32"/>
      <c r="BN16" s="32"/>
      <c r="BO16" s="32"/>
      <c r="BP16" s="32"/>
      <c r="BQ16" s="32"/>
      <c r="BR16" s="32"/>
      <c r="BS16" s="32"/>
      <c r="BT16" s="32"/>
      <c r="BU16" s="32"/>
      <c r="BV16" s="32"/>
      <c r="BW16" s="32"/>
      <c r="BX16" s="32"/>
      <c r="BY16" s="32"/>
      <c r="BZ16" s="32"/>
      <c r="CA16" s="32"/>
      <c r="CB16" s="32"/>
      <c r="CC16" s="32"/>
      <c r="CD16" s="32"/>
      <c r="CE16" s="32"/>
      <c r="CF16" s="32"/>
      <c r="CG16" s="32"/>
      <c r="CH16" s="32"/>
      <c r="CI16" s="32"/>
      <c r="CJ16" s="32"/>
      <c r="CK16" s="32"/>
      <c r="CL16" s="32"/>
      <c r="CM16" s="32"/>
      <c r="CN16" s="32"/>
      <c r="CO16" s="32"/>
      <c r="CP16" s="32"/>
      <c r="CQ16" s="37"/>
      <c r="CR16" s="37"/>
      <c r="CS16" s="37"/>
      <c r="CT16" s="37"/>
      <c r="CU16" s="37"/>
      <c r="CV16" s="37"/>
      <c r="CW16" s="37"/>
      <c r="CX16" s="37"/>
    </row>
    <row r="17" spans="2:11" s="190" customFormat="1" ht="15" customHeight="1" x14ac:dyDescent="0.25">
      <c r="B17" s="266"/>
      <c r="C17" s="246" t="s">
        <v>23</v>
      </c>
      <c r="D17" s="205" t="s">
        <v>77</v>
      </c>
      <c r="E17" s="195">
        <v>1</v>
      </c>
      <c r="F17" s="198">
        <v>28066490</v>
      </c>
      <c r="G17" s="198">
        <f t="shared" ref="G17:G48" si="0">(F17*6%)+F17</f>
        <v>29750479.399999999</v>
      </c>
      <c r="H17" s="199">
        <v>0</v>
      </c>
      <c r="I17" s="198">
        <f t="shared" ref="I17:I51" si="1">(G17-H17)*E17</f>
        <v>29750479.399999999</v>
      </c>
      <c r="J17" s="201"/>
      <c r="K17" s="202" t="s">
        <v>171</v>
      </c>
    </row>
    <row r="18" spans="2:11" s="32" customFormat="1" x14ac:dyDescent="0.25">
      <c r="B18" s="264"/>
      <c r="C18" s="247" t="s">
        <v>24</v>
      </c>
      <c r="D18" s="170" t="s">
        <v>173</v>
      </c>
      <c r="E18" s="102">
        <v>2</v>
      </c>
      <c r="F18" s="104">
        <v>53532625</v>
      </c>
      <c r="G18" s="104">
        <f t="shared" si="0"/>
        <v>56744582.5</v>
      </c>
      <c r="H18" s="105">
        <v>0</v>
      </c>
      <c r="I18" s="104">
        <f t="shared" si="1"/>
        <v>113489165</v>
      </c>
      <c r="J18" s="187"/>
      <c r="K18" s="188" t="s">
        <v>171</v>
      </c>
    </row>
    <row r="19" spans="2:11" s="32" customFormat="1" x14ac:dyDescent="0.25">
      <c r="B19" s="264"/>
      <c r="C19" s="248" t="s">
        <v>58</v>
      </c>
      <c r="D19" s="47" t="s">
        <v>52</v>
      </c>
      <c r="E19" s="59">
        <v>2</v>
      </c>
      <c r="F19" s="43">
        <v>28066490</v>
      </c>
      <c r="G19" s="43">
        <f t="shared" si="0"/>
        <v>29750479.399999999</v>
      </c>
      <c r="H19" s="44">
        <v>0</v>
      </c>
      <c r="I19" s="43">
        <f t="shared" si="1"/>
        <v>59500958.799999997</v>
      </c>
      <c r="J19" s="35"/>
      <c r="K19" s="36" t="s">
        <v>171</v>
      </c>
    </row>
    <row r="20" spans="2:11" s="32" customFormat="1" x14ac:dyDescent="0.25">
      <c r="B20" s="264"/>
      <c r="C20" s="249" t="s">
        <v>27</v>
      </c>
      <c r="D20" s="47" t="s">
        <v>52</v>
      </c>
      <c r="E20" s="59">
        <v>4</v>
      </c>
      <c r="F20" s="43">
        <v>28066490</v>
      </c>
      <c r="G20" s="43">
        <f t="shared" si="0"/>
        <v>29750479.399999999</v>
      </c>
      <c r="H20" s="44">
        <v>0</v>
      </c>
      <c r="I20" s="43">
        <f t="shared" si="1"/>
        <v>119001917.59999999</v>
      </c>
      <c r="J20" s="35"/>
      <c r="K20" s="36" t="s">
        <v>171</v>
      </c>
    </row>
    <row r="21" spans="2:11" s="32" customFormat="1" x14ac:dyDescent="0.25">
      <c r="B21" s="264"/>
      <c r="C21" s="333" t="s">
        <v>20</v>
      </c>
      <c r="D21" s="47" t="s">
        <v>52</v>
      </c>
      <c r="E21" s="59">
        <v>1</v>
      </c>
      <c r="F21" s="43">
        <v>28066490</v>
      </c>
      <c r="G21" s="43">
        <f t="shared" si="0"/>
        <v>29750479.399999999</v>
      </c>
      <c r="H21" s="44">
        <v>0</v>
      </c>
      <c r="I21" s="43">
        <f t="shared" si="1"/>
        <v>29750479.399999999</v>
      </c>
      <c r="J21" s="35"/>
      <c r="K21" s="36" t="s">
        <v>171</v>
      </c>
    </row>
    <row r="22" spans="2:11" s="32" customFormat="1" ht="15" customHeight="1" x14ac:dyDescent="0.25">
      <c r="B22" s="264"/>
      <c r="C22" s="334"/>
      <c r="D22" s="47" t="s">
        <v>173</v>
      </c>
      <c r="E22" s="59">
        <v>1</v>
      </c>
      <c r="F22" s="43">
        <v>53532625</v>
      </c>
      <c r="G22" s="43">
        <f t="shared" si="0"/>
        <v>56744582.5</v>
      </c>
      <c r="H22" s="44">
        <v>0</v>
      </c>
      <c r="I22" s="43">
        <f t="shared" si="1"/>
        <v>56744582.5</v>
      </c>
      <c r="J22" s="35"/>
      <c r="K22" s="36" t="s">
        <v>171</v>
      </c>
    </row>
    <row r="23" spans="2:11" s="32" customFormat="1" x14ac:dyDescent="0.25">
      <c r="B23" s="264"/>
      <c r="C23" s="250" t="s">
        <v>59</v>
      </c>
      <c r="D23" s="47" t="s">
        <v>52</v>
      </c>
      <c r="E23" s="59">
        <v>3</v>
      </c>
      <c r="F23" s="43">
        <v>28066490</v>
      </c>
      <c r="G23" s="43">
        <f t="shared" si="0"/>
        <v>29750479.399999999</v>
      </c>
      <c r="H23" s="44">
        <v>0</v>
      </c>
      <c r="I23" s="43">
        <f t="shared" si="1"/>
        <v>89251438.199999988</v>
      </c>
      <c r="J23" s="35"/>
      <c r="K23" s="36" t="s">
        <v>171</v>
      </c>
    </row>
    <row r="24" spans="2:11" s="32" customFormat="1" x14ac:dyDescent="0.25">
      <c r="B24" s="264"/>
      <c r="C24" s="251" t="s">
        <v>167</v>
      </c>
      <c r="D24" s="47" t="s">
        <v>105</v>
      </c>
      <c r="E24" s="59">
        <v>1</v>
      </c>
      <c r="F24" s="43">
        <v>32457000</v>
      </c>
      <c r="G24" s="43">
        <f t="shared" si="0"/>
        <v>34404420</v>
      </c>
      <c r="H24" s="44">
        <v>0</v>
      </c>
      <c r="I24" s="43">
        <f t="shared" si="1"/>
        <v>34404420</v>
      </c>
      <c r="J24" s="35"/>
      <c r="K24" s="36" t="s">
        <v>172</v>
      </c>
    </row>
    <row r="25" spans="2:11" s="32" customFormat="1" x14ac:dyDescent="0.25">
      <c r="B25" s="264"/>
      <c r="C25" s="252" t="s">
        <v>67</v>
      </c>
      <c r="D25" s="47" t="s">
        <v>173</v>
      </c>
      <c r="E25" s="59">
        <v>1</v>
      </c>
      <c r="F25" s="43">
        <v>53532625</v>
      </c>
      <c r="G25" s="43">
        <f t="shared" si="0"/>
        <v>56744582.5</v>
      </c>
      <c r="H25" s="44">
        <v>0</v>
      </c>
      <c r="I25" s="43">
        <f t="shared" si="1"/>
        <v>56744582.5</v>
      </c>
      <c r="J25" s="35"/>
      <c r="K25" s="36" t="s">
        <v>171</v>
      </c>
    </row>
    <row r="26" spans="2:11" s="32" customFormat="1" x14ac:dyDescent="0.25">
      <c r="B26" s="264"/>
      <c r="C26" s="252" t="s">
        <v>69</v>
      </c>
      <c r="D26" s="47" t="s">
        <v>52</v>
      </c>
      <c r="E26" s="59">
        <v>1</v>
      </c>
      <c r="F26" s="43">
        <v>28066490</v>
      </c>
      <c r="G26" s="43">
        <f t="shared" si="0"/>
        <v>29750479.399999999</v>
      </c>
      <c r="H26" s="44">
        <v>0</v>
      </c>
      <c r="I26" s="43">
        <f t="shared" si="1"/>
        <v>29750479.399999999</v>
      </c>
      <c r="J26" s="35"/>
      <c r="K26" s="36" t="s">
        <v>171</v>
      </c>
    </row>
    <row r="27" spans="2:11" s="32" customFormat="1" x14ac:dyDescent="0.25">
      <c r="B27" s="264"/>
      <c r="C27" s="321" t="s">
        <v>29</v>
      </c>
      <c r="D27" s="47" t="s">
        <v>63</v>
      </c>
      <c r="E27" s="59">
        <v>1</v>
      </c>
      <c r="F27" s="43">
        <v>13668600</v>
      </c>
      <c r="G27" s="43">
        <f t="shared" si="0"/>
        <v>14488716</v>
      </c>
      <c r="H27" s="44">
        <v>0</v>
      </c>
      <c r="I27" s="43">
        <f t="shared" si="1"/>
        <v>14488716</v>
      </c>
      <c r="J27" s="35"/>
      <c r="K27" s="36" t="s">
        <v>172</v>
      </c>
    </row>
    <row r="28" spans="2:11" s="32" customFormat="1" x14ac:dyDescent="0.25">
      <c r="B28" s="264"/>
      <c r="C28" s="329"/>
      <c r="D28" s="47" t="s">
        <v>52</v>
      </c>
      <c r="E28" s="59">
        <v>2</v>
      </c>
      <c r="F28" s="43">
        <v>28066490</v>
      </c>
      <c r="G28" s="43">
        <f t="shared" si="0"/>
        <v>29750479.399999999</v>
      </c>
      <c r="H28" s="44">
        <v>0</v>
      </c>
      <c r="I28" s="43">
        <f t="shared" si="1"/>
        <v>59500958.799999997</v>
      </c>
      <c r="J28" s="35"/>
      <c r="K28" s="36" t="s">
        <v>171</v>
      </c>
    </row>
    <row r="29" spans="2:11" s="32" customFormat="1" x14ac:dyDescent="0.25">
      <c r="B29" s="264"/>
      <c r="C29" s="321" t="s">
        <v>30</v>
      </c>
      <c r="D29" s="47" t="s">
        <v>63</v>
      </c>
      <c r="E29" s="59">
        <v>2</v>
      </c>
      <c r="F29" s="43">
        <v>13668600</v>
      </c>
      <c r="G29" s="43">
        <f t="shared" si="0"/>
        <v>14488716</v>
      </c>
      <c r="H29" s="44">
        <v>0</v>
      </c>
      <c r="I29" s="43">
        <f t="shared" si="1"/>
        <v>28977432</v>
      </c>
      <c r="J29" s="35"/>
      <c r="K29" s="36" t="s">
        <v>172</v>
      </c>
    </row>
    <row r="30" spans="2:11" s="32" customFormat="1" x14ac:dyDescent="0.25">
      <c r="B30" s="264"/>
      <c r="C30" s="332"/>
      <c r="D30" s="47" t="s">
        <v>52</v>
      </c>
      <c r="E30" s="59">
        <v>2</v>
      </c>
      <c r="F30" s="43">
        <v>28066490</v>
      </c>
      <c r="G30" s="43">
        <f t="shared" si="0"/>
        <v>29750479.399999999</v>
      </c>
      <c r="H30" s="44">
        <v>0</v>
      </c>
      <c r="I30" s="43">
        <f t="shared" si="1"/>
        <v>59500958.799999997</v>
      </c>
      <c r="J30" s="35"/>
      <c r="K30" s="36" t="s">
        <v>171</v>
      </c>
    </row>
    <row r="31" spans="2:11" s="32" customFormat="1" x14ac:dyDescent="0.25">
      <c r="B31" s="264"/>
      <c r="C31" s="321" t="s">
        <v>39</v>
      </c>
      <c r="D31" s="47" t="s">
        <v>52</v>
      </c>
      <c r="E31" s="59">
        <v>2</v>
      </c>
      <c r="F31" s="43">
        <v>28066490</v>
      </c>
      <c r="G31" s="43">
        <f t="shared" si="0"/>
        <v>29750479.399999999</v>
      </c>
      <c r="H31" s="44">
        <v>0</v>
      </c>
      <c r="I31" s="43">
        <f t="shared" si="1"/>
        <v>59500958.799999997</v>
      </c>
      <c r="J31" s="35"/>
      <c r="K31" s="36" t="s">
        <v>171</v>
      </c>
    </row>
    <row r="32" spans="2:11" s="32" customFormat="1" x14ac:dyDescent="0.25">
      <c r="B32" s="264"/>
      <c r="C32" s="322"/>
      <c r="D32" s="47" t="s">
        <v>63</v>
      </c>
      <c r="E32" s="59">
        <v>1</v>
      </c>
      <c r="F32" s="43">
        <v>13668600</v>
      </c>
      <c r="G32" s="43">
        <f t="shared" si="0"/>
        <v>14488716</v>
      </c>
      <c r="H32" s="44">
        <v>0</v>
      </c>
      <c r="I32" s="43">
        <f t="shared" si="1"/>
        <v>14488716</v>
      </c>
      <c r="J32" s="35"/>
      <c r="K32" s="36" t="s">
        <v>172</v>
      </c>
    </row>
    <row r="33" spans="1:102" s="32" customFormat="1" x14ac:dyDescent="0.25">
      <c r="B33" s="264"/>
      <c r="C33" s="321" t="s">
        <v>70</v>
      </c>
      <c r="D33" s="47" t="s">
        <v>52</v>
      </c>
      <c r="E33" s="59">
        <v>1</v>
      </c>
      <c r="F33" s="43">
        <v>28066490</v>
      </c>
      <c r="G33" s="43">
        <f t="shared" si="0"/>
        <v>29750479.399999999</v>
      </c>
      <c r="H33" s="44">
        <v>0</v>
      </c>
      <c r="I33" s="43">
        <f t="shared" si="1"/>
        <v>29750479.399999999</v>
      </c>
      <c r="J33" s="35"/>
      <c r="K33" s="36" t="s">
        <v>171</v>
      </c>
    </row>
    <row r="34" spans="1:102" s="32" customFormat="1" x14ac:dyDescent="0.25">
      <c r="B34" s="264"/>
      <c r="C34" s="323"/>
      <c r="D34" s="47" t="s">
        <v>63</v>
      </c>
      <c r="E34" s="59">
        <v>1</v>
      </c>
      <c r="F34" s="43">
        <v>13668600</v>
      </c>
      <c r="G34" s="43">
        <f t="shared" si="0"/>
        <v>14488716</v>
      </c>
      <c r="H34" s="44">
        <v>0</v>
      </c>
      <c r="I34" s="43">
        <f t="shared" si="1"/>
        <v>14488716</v>
      </c>
      <c r="J34" s="35"/>
      <c r="K34" s="36" t="s">
        <v>172</v>
      </c>
    </row>
    <row r="35" spans="1:102" s="32" customFormat="1" x14ac:dyDescent="0.25">
      <c r="B35" s="264"/>
      <c r="C35" s="253" t="s">
        <v>71</v>
      </c>
      <c r="D35" s="47" t="s">
        <v>65</v>
      </c>
      <c r="E35" s="59">
        <v>3</v>
      </c>
      <c r="F35" s="43">
        <v>53532625</v>
      </c>
      <c r="G35" s="43">
        <f t="shared" si="0"/>
        <v>56744582.5</v>
      </c>
      <c r="H35" s="44">
        <v>0</v>
      </c>
      <c r="I35" s="43">
        <f t="shared" si="1"/>
        <v>170233747.5</v>
      </c>
      <c r="J35" s="35"/>
      <c r="K35" s="36" t="s">
        <v>171</v>
      </c>
    </row>
    <row r="36" spans="1:102" s="32" customFormat="1" ht="15" customHeight="1" x14ac:dyDescent="0.25">
      <c r="B36" s="264"/>
      <c r="C36" s="253" t="s">
        <v>72</v>
      </c>
      <c r="D36" s="47" t="s">
        <v>173</v>
      </c>
      <c r="E36" s="59">
        <v>1</v>
      </c>
      <c r="F36" s="43">
        <v>53532625</v>
      </c>
      <c r="G36" s="43">
        <f t="shared" si="0"/>
        <v>56744582.5</v>
      </c>
      <c r="H36" s="44">
        <v>0</v>
      </c>
      <c r="I36" s="43">
        <f t="shared" si="1"/>
        <v>56744582.5</v>
      </c>
      <c r="J36" s="35"/>
      <c r="K36" s="36" t="s">
        <v>171</v>
      </c>
    </row>
    <row r="37" spans="1:102" s="32" customFormat="1" x14ac:dyDescent="0.25">
      <c r="B37" s="264"/>
      <c r="C37" s="254" t="s">
        <v>34</v>
      </c>
      <c r="D37" s="47" t="s">
        <v>52</v>
      </c>
      <c r="E37" s="59">
        <v>1</v>
      </c>
      <c r="F37" s="43">
        <v>28066490</v>
      </c>
      <c r="G37" s="43">
        <f t="shared" si="0"/>
        <v>29750479.399999999</v>
      </c>
      <c r="H37" s="44">
        <v>0</v>
      </c>
      <c r="I37" s="43">
        <f t="shared" si="1"/>
        <v>29750479.399999999</v>
      </c>
      <c r="J37" s="35"/>
      <c r="K37" s="36" t="s">
        <v>171</v>
      </c>
    </row>
    <row r="38" spans="1:102" s="32" customFormat="1" ht="15.75" customHeight="1" x14ac:dyDescent="0.25">
      <c r="B38" s="264"/>
      <c r="C38" s="254" t="s">
        <v>73</v>
      </c>
      <c r="D38" s="47" t="s">
        <v>173</v>
      </c>
      <c r="E38" s="59">
        <v>1</v>
      </c>
      <c r="F38" s="43">
        <v>53532625</v>
      </c>
      <c r="G38" s="43">
        <f t="shared" si="0"/>
        <v>56744582.5</v>
      </c>
      <c r="H38" s="44">
        <v>0</v>
      </c>
      <c r="I38" s="43">
        <f t="shared" si="1"/>
        <v>56744582.5</v>
      </c>
      <c r="J38" s="35"/>
      <c r="K38" s="36" t="s">
        <v>171</v>
      </c>
    </row>
    <row r="39" spans="1:102" s="32" customFormat="1" x14ac:dyDescent="0.25">
      <c r="B39" s="264"/>
      <c r="C39" s="255" t="s">
        <v>37</v>
      </c>
      <c r="D39" s="47" t="s">
        <v>52</v>
      </c>
      <c r="E39" s="59">
        <v>1</v>
      </c>
      <c r="F39" s="43">
        <v>28066490</v>
      </c>
      <c r="G39" s="43">
        <f t="shared" si="0"/>
        <v>29750479.399999999</v>
      </c>
      <c r="H39" s="44">
        <v>0</v>
      </c>
      <c r="I39" s="43">
        <f t="shared" si="1"/>
        <v>29750479.399999999</v>
      </c>
      <c r="J39" s="35"/>
      <c r="K39" s="36" t="s">
        <v>171</v>
      </c>
    </row>
    <row r="40" spans="1:102" s="32" customFormat="1" x14ac:dyDescent="0.25">
      <c r="B40" s="264"/>
      <c r="C40" s="325" t="s">
        <v>22</v>
      </c>
      <c r="D40" s="47" t="s">
        <v>52</v>
      </c>
      <c r="E40" s="59">
        <v>3</v>
      </c>
      <c r="F40" s="43">
        <v>28066490</v>
      </c>
      <c r="G40" s="43">
        <f t="shared" si="0"/>
        <v>29750479.399999999</v>
      </c>
      <c r="H40" s="44">
        <v>0</v>
      </c>
      <c r="I40" s="43">
        <f t="shared" si="1"/>
        <v>89251438.199999988</v>
      </c>
      <c r="J40" s="35"/>
      <c r="K40" s="36" t="s">
        <v>171</v>
      </c>
    </row>
    <row r="41" spans="1:102" s="32" customFormat="1" x14ac:dyDescent="0.25">
      <c r="B41" s="264"/>
      <c r="C41" s="326"/>
      <c r="D41" s="47" t="s">
        <v>57</v>
      </c>
      <c r="E41" s="59">
        <v>1</v>
      </c>
      <c r="F41" s="43">
        <v>2722275</v>
      </c>
      <c r="G41" s="43">
        <f t="shared" si="0"/>
        <v>2885611.5</v>
      </c>
      <c r="H41" s="44">
        <v>0</v>
      </c>
      <c r="I41" s="43">
        <f t="shared" si="1"/>
        <v>2885611.5</v>
      </c>
      <c r="J41" s="35"/>
      <c r="K41" s="36" t="s">
        <v>172</v>
      </c>
    </row>
    <row r="42" spans="1:102" s="51" customFormat="1" x14ac:dyDescent="0.25">
      <c r="A42" s="32"/>
      <c r="B42" s="264"/>
      <c r="C42" s="327"/>
      <c r="D42" s="47" t="s">
        <v>173</v>
      </c>
      <c r="E42" s="59">
        <v>1</v>
      </c>
      <c r="F42" s="43">
        <v>53532625</v>
      </c>
      <c r="G42" s="43">
        <f t="shared" si="0"/>
        <v>56744582.5</v>
      </c>
      <c r="H42" s="44">
        <v>0</v>
      </c>
      <c r="I42" s="45">
        <f t="shared" si="1"/>
        <v>56744582.5</v>
      </c>
      <c r="J42" s="35"/>
      <c r="K42" s="36" t="s">
        <v>171</v>
      </c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  <c r="AW42" s="32"/>
      <c r="AX42" s="32"/>
      <c r="AY42" s="32"/>
      <c r="AZ42" s="32"/>
      <c r="BA42" s="32"/>
      <c r="BB42" s="32"/>
      <c r="BC42" s="32"/>
      <c r="BD42" s="32"/>
      <c r="BE42" s="32"/>
      <c r="BF42" s="32"/>
      <c r="BG42" s="32"/>
      <c r="BH42" s="32"/>
      <c r="BI42" s="32"/>
      <c r="BJ42" s="32"/>
      <c r="BK42" s="32"/>
      <c r="BL42" s="32"/>
      <c r="BM42" s="32"/>
      <c r="BN42" s="32"/>
      <c r="BO42" s="32"/>
      <c r="BP42" s="32"/>
      <c r="BQ42" s="32"/>
      <c r="BR42" s="32"/>
      <c r="BS42" s="32"/>
      <c r="BT42" s="32"/>
      <c r="BU42" s="32"/>
      <c r="BV42" s="32"/>
      <c r="BW42" s="32"/>
      <c r="BX42" s="32"/>
      <c r="BY42" s="32"/>
      <c r="BZ42" s="32"/>
      <c r="CA42" s="32"/>
      <c r="CB42" s="32"/>
      <c r="CC42" s="32"/>
      <c r="CD42" s="32"/>
      <c r="CE42" s="32"/>
      <c r="CF42" s="32"/>
      <c r="CG42" s="32"/>
      <c r="CH42" s="32"/>
      <c r="CI42" s="32"/>
      <c r="CJ42" s="32"/>
      <c r="CK42" s="32"/>
      <c r="CL42" s="32"/>
      <c r="CM42" s="32"/>
      <c r="CN42" s="32"/>
      <c r="CO42" s="32"/>
      <c r="CP42" s="32"/>
      <c r="CQ42" s="37"/>
      <c r="CR42" s="37"/>
      <c r="CS42" s="37"/>
      <c r="CT42" s="37"/>
      <c r="CU42" s="37"/>
      <c r="CV42" s="37"/>
      <c r="CW42" s="37"/>
      <c r="CX42" s="37"/>
    </row>
    <row r="43" spans="1:102" s="32" customFormat="1" x14ac:dyDescent="0.25">
      <c r="B43" s="264"/>
      <c r="C43" s="256" t="s">
        <v>74</v>
      </c>
      <c r="D43" s="47" t="s">
        <v>52</v>
      </c>
      <c r="E43" s="59">
        <v>1</v>
      </c>
      <c r="F43" s="43">
        <v>28066490</v>
      </c>
      <c r="G43" s="43">
        <f t="shared" si="0"/>
        <v>29750479.399999999</v>
      </c>
      <c r="H43" s="44">
        <v>0</v>
      </c>
      <c r="I43" s="43">
        <f t="shared" si="1"/>
        <v>29750479.399999999</v>
      </c>
      <c r="J43" s="35"/>
      <c r="K43" s="36" t="s">
        <v>171</v>
      </c>
    </row>
    <row r="44" spans="1:102" s="32" customFormat="1" ht="15.75" customHeight="1" x14ac:dyDescent="0.25">
      <c r="B44" s="264"/>
      <c r="C44" s="254" t="s">
        <v>21</v>
      </c>
      <c r="D44" s="47" t="s">
        <v>173</v>
      </c>
      <c r="E44" s="59">
        <v>2</v>
      </c>
      <c r="F44" s="43">
        <v>53532625</v>
      </c>
      <c r="G44" s="43">
        <f t="shared" si="0"/>
        <v>56744582.5</v>
      </c>
      <c r="H44" s="44">
        <v>0</v>
      </c>
      <c r="I44" s="43">
        <f t="shared" si="1"/>
        <v>113489165</v>
      </c>
      <c r="J44" s="35"/>
      <c r="K44" s="36" t="s">
        <v>171</v>
      </c>
    </row>
    <row r="45" spans="1:102" s="32" customFormat="1" x14ac:dyDescent="0.25">
      <c r="B45" s="264"/>
      <c r="C45" s="328" t="s">
        <v>35</v>
      </c>
      <c r="D45" s="47" t="s">
        <v>52</v>
      </c>
      <c r="E45" s="59">
        <v>3</v>
      </c>
      <c r="F45" s="43">
        <v>28066490</v>
      </c>
      <c r="G45" s="43">
        <f t="shared" si="0"/>
        <v>29750479.399999999</v>
      </c>
      <c r="H45" s="44">
        <v>0</v>
      </c>
      <c r="I45" s="43">
        <f t="shared" si="1"/>
        <v>89251438.199999988</v>
      </c>
      <c r="J45" s="35"/>
      <c r="K45" s="36" t="s">
        <v>171</v>
      </c>
    </row>
    <row r="46" spans="1:102" s="32" customFormat="1" x14ac:dyDescent="0.25">
      <c r="B46" s="264"/>
      <c r="C46" s="328"/>
      <c r="D46" s="47" t="s">
        <v>57</v>
      </c>
      <c r="E46" s="59">
        <v>1</v>
      </c>
      <c r="F46" s="43">
        <v>2722275</v>
      </c>
      <c r="G46" s="43">
        <f t="shared" si="0"/>
        <v>2885611.5</v>
      </c>
      <c r="H46" s="44">
        <v>0</v>
      </c>
      <c r="I46" s="43">
        <f t="shared" si="1"/>
        <v>2885611.5</v>
      </c>
      <c r="J46" s="35"/>
      <c r="K46" s="36" t="s">
        <v>172</v>
      </c>
    </row>
    <row r="47" spans="1:102" s="32" customFormat="1" x14ac:dyDescent="0.25">
      <c r="B47" s="264"/>
      <c r="C47" s="329"/>
      <c r="D47" s="47" t="s">
        <v>63</v>
      </c>
      <c r="E47" s="59">
        <v>10</v>
      </c>
      <c r="F47" s="43">
        <v>13668600</v>
      </c>
      <c r="G47" s="43">
        <f t="shared" si="0"/>
        <v>14488716</v>
      </c>
      <c r="H47" s="44">
        <v>0</v>
      </c>
      <c r="I47" s="43">
        <f t="shared" si="1"/>
        <v>144887160</v>
      </c>
      <c r="J47" s="35"/>
      <c r="K47" s="36" t="s">
        <v>172</v>
      </c>
    </row>
    <row r="48" spans="1:102" s="32" customFormat="1" x14ac:dyDescent="0.25">
      <c r="B48" s="264"/>
      <c r="C48" s="330" t="s">
        <v>41</v>
      </c>
      <c r="D48" s="58" t="s">
        <v>52</v>
      </c>
      <c r="E48" s="59">
        <v>2</v>
      </c>
      <c r="F48" s="43">
        <v>28066490</v>
      </c>
      <c r="G48" s="43">
        <f t="shared" si="0"/>
        <v>29750479.399999999</v>
      </c>
      <c r="H48" s="44">
        <v>0</v>
      </c>
      <c r="I48" s="43">
        <f t="shared" si="1"/>
        <v>59500958.799999997</v>
      </c>
      <c r="J48" s="35"/>
      <c r="K48" s="36" t="s">
        <v>171</v>
      </c>
    </row>
    <row r="49" spans="1:102" s="32" customFormat="1" x14ac:dyDescent="0.25">
      <c r="B49" s="264"/>
      <c r="C49" s="318"/>
      <c r="D49" s="58" t="s">
        <v>57</v>
      </c>
      <c r="E49" s="59">
        <v>1</v>
      </c>
      <c r="F49" s="43">
        <v>2722275</v>
      </c>
      <c r="G49" s="43">
        <f t="shared" ref="G49:G70" si="2">(F49*6%)+F49</f>
        <v>2885611.5</v>
      </c>
      <c r="H49" s="44">
        <v>0</v>
      </c>
      <c r="I49" s="43">
        <f t="shared" si="1"/>
        <v>2885611.5</v>
      </c>
      <c r="J49" s="35"/>
      <c r="K49" s="36" t="s">
        <v>172</v>
      </c>
    </row>
    <row r="50" spans="1:102" s="32" customFormat="1" x14ac:dyDescent="0.25">
      <c r="B50" s="264"/>
      <c r="C50" s="324" t="s">
        <v>165</v>
      </c>
      <c r="D50" s="47" t="s">
        <v>52</v>
      </c>
      <c r="E50" s="59">
        <v>1</v>
      </c>
      <c r="F50" s="43">
        <v>28066490</v>
      </c>
      <c r="G50" s="43">
        <f t="shared" si="2"/>
        <v>29750479.399999999</v>
      </c>
      <c r="H50" s="44">
        <v>0</v>
      </c>
      <c r="I50" s="43">
        <f t="shared" si="1"/>
        <v>29750479.399999999</v>
      </c>
      <c r="J50" s="35"/>
      <c r="K50" s="36" t="s">
        <v>171</v>
      </c>
    </row>
    <row r="51" spans="1:102" s="32" customFormat="1" x14ac:dyDescent="0.25">
      <c r="B51" s="264"/>
      <c r="C51" s="324"/>
      <c r="D51" s="47" t="s">
        <v>52</v>
      </c>
      <c r="E51" s="59">
        <v>2</v>
      </c>
      <c r="F51" s="43">
        <v>28066490</v>
      </c>
      <c r="G51" s="43">
        <f t="shared" si="2"/>
        <v>29750479.399999999</v>
      </c>
      <c r="H51" s="44">
        <v>0</v>
      </c>
      <c r="I51" s="43">
        <f t="shared" si="1"/>
        <v>59500958.799999997</v>
      </c>
      <c r="J51" s="35"/>
      <c r="K51" s="36" t="s">
        <v>171</v>
      </c>
    </row>
    <row r="52" spans="1:102" s="32" customFormat="1" ht="17.25" customHeight="1" x14ac:dyDescent="0.25">
      <c r="B52" s="264"/>
      <c r="C52" s="324" t="s">
        <v>62</v>
      </c>
      <c r="D52" s="47" t="s">
        <v>102</v>
      </c>
      <c r="E52" s="59">
        <v>1</v>
      </c>
      <c r="F52" s="43">
        <v>35000000</v>
      </c>
      <c r="G52" s="43">
        <f t="shared" si="2"/>
        <v>37100000</v>
      </c>
      <c r="H52" s="44">
        <v>0</v>
      </c>
      <c r="I52" s="43">
        <v>7643603</v>
      </c>
      <c r="K52" s="36" t="s">
        <v>171</v>
      </c>
      <c r="L52" s="219"/>
    </row>
    <row r="53" spans="1:102" s="32" customFormat="1" x14ac:dyDescent="0.25">
      <c r="B53" s="264"/>
      <c r="C53" s="324"/>
      <c r="D53" s="47" t="s">
        <v>65</v>
      </c>
      <c r="E53" s="59">
        <v>1</v>
      </c>
      <c r="F53" s="43">
        <v>53532625</v>
      </c>
      <c r="G53" s="43">
        <f t="shared" si="2"/>
        <v>56744582.5</v>
      </c>
      <c r="H53" s="44">
        <v>0</v>
      </c>
      <c r="I53" s="43">
        <f t="shared" ref="I53:I70" si="3">(G53-H53)*E53</f>
        <v>56744582.5</v>
      </c>
      <c r="J53" s="35"/>
      <c r="K53" s="36" t="s">
        <v>171</v>
      </c>
    </row>
    <row r="54" spans="1:102" s="32" customFormat="1" x14ac:dyDescent="0.25">
      <c r="B54" s="264"/>
      <c r="C54" s="331"/>
      <c r="D54" s="47" t="s">
        <v>52</v>
      </c>
      <c r="E54" s="59">
        <v>1</v>
      </c>
      <c r="F54" s="43">
        <v>28066490</v>
      </c>
      <c r="G54" s="43">
        <f t="shared" si="2"/>
        <v>29750479.399999999</v>
      </c>
      <c r="H54" s="43">
        <v>0</v>
      </c>
      <c r="I54" s="43">
        <f t="shared" si="3"/>
        <v>29750479.399999999</v>
      </c>
      <c r="J54" s="35"/>
      <c r="K54" s="36" t="s">
        <v>171</v>
      </c>
    </row>
    <row r="55" spans="1:102" s="51" customFormat="1" x14ac:dyDescent="0.25">
      <c r="A55" s="32"/>
      <c r="B55" s="264"/>
      <c r="C55" s="257" t="s">
        <v>38</v>
      </c>
      <c r="D55" s="47" t="s">
        <v>52</v>
      </c>
      <c r="E55" s="59">
        <v>1</v>
      </c>
      <c r="F55" s="43">
        <v>28066490</v>
      </c>
      <c r="G55" s="43">
        <f t="shared" si="2"/>
        <v>29750479.399999999</v>
      </c>
      <c r="H55" s="44">
        <v>0</v>
      </c>
      <c r="I55" s="45">
        <f t="shared" si="3"/>
        <v>29750479.399999999</v>
      </c>
      <c r="J55" s="35"/>
      <c r="K55" s="36" t="s">
        <v>171</v>
      </c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  <c r="AW55" s="32"/>
      <c r="AX55" s="32"/>
      <c r="AY55" s="32"/>
      <c r="AZ55" s="32"/>
      <c r="BA55" s="32"/>
      <c r="BB55" s="32"/>
      <c r="BC55" s="32"/>
      <c r="BD55" s="32"/>
      <c r="BE55" s="32"/>
      <c r="BF55" s="32"/>
      <c r="BG55" s="32"/>
      <c r="BH55" s="32"/>
      <c r="BI55" s="32"/>
      <c r="BJ55" s="32"/>
      <c r="BK55" s="32"/>
      <c r="BL55" s="32"/>
      <c r="BM55" s="32"/>
      <c r="BN55" s="32"/>
      <c r="BO55" s="32"/>
      <c r="BP55" s="32"/>
      <c r="BQ55" s="32"/>
      <c r="BR55" s="32"/>
      <c r="BS55" s="32"/>
      <c r="BT55" s="32"/>
      <c r="BU55" s="32"/>
      <c r="BV55" s="32"/>
      <c r="BW55" s="32"/>
      <c r="BX55" s="32"/>
      <c r="BY55" s="32"/>
      <c r="BZ55" s="32"/>
      <c r="CA55" s="32"/>
      <c r="CB55" s="32"/>
      <c r="CC55" s="32"/>
      <c r="CD55" s="32"/>
      <c r="CE55" s="32"/>
      <c r="CF55" s="32"/>
      <c r="CG55" s="32"/>
      <c r="CH55" s="32"/>
      <c r="CI55" s="32"/>
      <c r="CJ55" s="32"/>
      <c r="CK55" s="32"/>
      <c r="CL55" s="32"/>
      <c r="CM55" s="32"/>
      <c r="CN55" s="32"/>
      <c r="CO55" s="32"/>
      <c r="CP55" s="32"/>
      <c r="CQ55" s="37"/>
      <c r="CR55" s="37"/>
      <c r="CS55" s="37"/>
      <c r="CT55" s="37"/>
      <c r="CU55" s="37"/>
      <c r="CV55" s="37"/>
      <c r="CW55" s="37"/>
      <c r="CX55" s="37"/>
    </row>
    <row r="56" spans="1:102" s="51" customFormat="1" x14ac:dyDescent="0.25">
      <c r="A56" s="32"/>
      <c r="B56" s="264"/>
      <c r="C56" s="257" t="s">
        <v>25</v>
      </c>
      <c r="D56" s="47" t="s">
        <v>52</v>
      </c>
      <c r="E56" s="59">
        <v>4</v>
      </c>
      <c r="F56" s="43">
        <v>28066490</v>
      </c>
      <c r="G56" s="43">
        <f t="shared" si="2"/>
        <v>29750479.399999999</v>
      </c>
      <c r="H56" s="44">
        <v>0</v>
      </c>
      <c r="I56" s="45">
        <f t="shared" si="3"/>
        <v>119001917.59999999</v>
      </c>
      <c r="J56" s="35"/>
      <c r="K56" s="36" t="s">
        <v>171</v>
      </c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32"/>
      <c r="AW56" s="32"/>
      <c r="AX56" s="32"/>
      <c r="AY56" s="32"/>
      <c r="AZ56" s="32"/>
      <c r="BA56" s="32"/>
      <c r="BB56" s="32"/>
      <c r="BC56" s="32"/>
      <c r="BD56" s="32"/>
      <c r="BE56" s="32"/>
      <c r="BF56" s="32"/>
      <c r="BG56" s="32"/>
      <c r="BH56" s="32"/>
      <c r="BI56" s="32"/>
      <c r="BJ56" s="32"/>
      <c r="BK56" s="32"/>
      <c r="BL56" s="32"/>
      <c r="BM56" s="32"/>
      <c r="BN56" s="32"/>
      <c r="BO56" s="32"/>
      <c r="BP56" s="32"/>
      <c r="BQ56" s="32"/>
      <c r="BR56" s="32"/>
      <c r="BS56" s="32"/>
      <c r="BT56" s="32"/>
      <c r="BU56" s="32"/>
      <c r="BV56" s="32"/>
      <c r="BW56" s="32"/>
      <c r="BX56" s="32"/>
      <c r="BY56" s="32"/>
      <c r="BZ56" s="32"/>
      <c r="CA56" s="32"/>
      <c r="CB56" s="32"/>
      <c r="CC56" s="32"/>
      <c r="CD56" s="32"/>
      <c r="CE56" s="32"/>
      <c r="CF56" s="32"/>
      <c r="CG56" s="32"/>
      <c r="CH56" s="32"/>
      <c r="CI56" s="32"/>
      <c r="CJ56" s="32"/>
      <c r="CK56" s="32"/>
      <c r="CL56" s="32"/>
      <c r="CM56" s="32"/>
      <c r="CN56" s="32"/>
      <c r="CO56" s="32"/>
      <c r="CP56" s="32"/>
      <c r="CQ56" s="37"/>
      <c r="CR56" s="37"/>
      <c r="CS56" s="37"/>
      <c r="CT56" s="37"/>
      <c r="CU56" s="37"/>
      <c r="CV56" s="37"/>
      <c r="CW56" s="37"/>
      <c r="CX56" s="37"/>
    </row>
    <row r="57" spans="1:102" s="51" customFormat="1" x14ac:dyDescent="0.25">
      <c r="A57" s="32"/>
      <c r="B57" s="264"/>
      <c r="C57" s="258" t="s">
        <v>148</v>
      </c>
      <c r="D57" s="40" t="s">
        <v>145</v>
      </c>
      <c r="E57" s="59">
        <v>1</v>
      </c>
      <c r="F57" s="43">
        <v>24000000</v>
      </c>
      <c r="G57" s="43">
        <f t="shared" si="2"/>
        <v>25440000</v>
      </c>
      <c r="H57" s="44">
        <v>0</v>
      </c>
      <c r="I57" s="45">
        <f t="shared" si="3"/>
        <v>25440000</v>
      </c>
      <c r="J57" s="35"/>
      <c r="K57" s="36" t="s">
        <v>172</v>
      </c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32"/>
      <c r="AW57" s="32"/>
      <c r="AX57" s="32"/>
      <c r="AY57" s="32"/>
      <c r="AZ57" s="32"/>
      <c r="BA57" s="32"/>
      <c r="BB57" s="32"/>
      <c r="BC57" s="32"/>
      <c r="BD57" s="32"/>
      <c r="BE57" s="32"/>
      <c r="BF57" s="32"/>
      <c r="BG57" s="32"/>
      <c r="BH57" s="32"/>
      <c r="BI57" s="32"/>
      <c r="BJ57" s="32"/>
      <c r="BK57" s="32"/>
      <c r="BL57" s="32"/>
      <c r="BM57" s="32"/>
      <c r="BN57" s="32"/>
      <c r="BO57" s="32"/>
      <c r="BP57" s="32"/>
      <c r="BQ57" s="32"/>
      <c r="BR57" s="32"/>
      <c r="BS57" s="32"/>
      <c r="BT57" s="32"/>
      <c r="BU57" s="32"/>
      <c r="BV57" s="32"/>
      <c r="BW57" s="32"/>
      <c r="BX57" s="32"/>
      <c r="BY57" s="32"/>
      <c r="BZ57" s="32"/>
      <c r="CA57" s="32"/>
      <c r="CB57" s="32"/>
      <c r="CC57" s="32"/>
      <c r="CD57" s="32"/>
      <c r="CE57" s="32"/>
      <c r="CF57" s="32"/>
      <c r="CG57" s="32"/>
      <c r="CH57" s="32"/>
      <c r="CI57" s="32"/>
      <c r="CJ57" s="32"/>
      <c r="CK57" s="32"/>
      <c r="CL57" s="32"/>
      <c r="CM57" s="32"/>
      <c r="CN57" s="32"/>
      <c r="CO57" s="32"/>
      <c r="CP57" s="32"/>
      <c r="CQ57" s="37"/>
      <c r="CR57" s="37"/>
      <c r="CS57" s="37"/>
      <c r="CT57" s="37"/>
      <c r="CU57" s="37"/>
      <c r="CV57" s="37"/>
      <c r="CW57" s="37"/>
      <c r="CX57" s="37"/>
    </row>
    <row r="58" spans="1:102" s="51" customFormat="1" x14ac:dyDescent="0.25">
      <c r="A58" s="32"/>
      <c r="B58" s="264"/>
      <c r="C58" s="257" t="s">
        <v>75</v>
      </c>
      <c r="D58" s="47" t="s">
        <v>52</v>
      </c>
      <c r="E58" s="59">
        <v>2</v>
      </c>
      <c r="F58" s="43">
        <v>28066490</v>
      </c>
      <c r="G58" s="43">
        <f t="shared" si="2"/>
        <v>29750479.399999999</v>
      </c>
      <c r="H58" s="44">
        <v>0</v>
      </c>
      <c r="I58" s="45">
        <f t="shared" si="3"/>
        <v>59500958.799999997</v>
      </c>
      <c r="J58" s="35"/>
      <c r="K58" s="36" t="s">
        <v>171</v>
      </c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  <c r="AW58" s="32"/>
      <c r="AX58" s="32"/>
      <c r="AY58" s="32"/>
      <c r="AZ58" s="32"/>
      <c r="BA58" s="32"/>
      <c r="BB58" s="32"/>
      <c r="BC58" s="32"/>
      <c r="BD58" s="32"/>
      <c r="BE58" s="32"/>
      <c r="BF58" s="32"/>
      <c r="BG58" s="32"/>
      <c r="BH58" s="32"/>
      <c r="BI58" s="32"/>
      <c r="BJ58" s="32"/>
      <c r="BK58" s="32"/>
      <c r="BL58" s="32"/>
      <c r="BM58" s="32"/>
      <c r="BN58" s="32"/>
      <c r="BO58" s="32"/>
      <c r="BP58" s="32"/>
      <c r="BQ58" s="32"/>
      <c r="BR58" s="32"/>
      <c r="BS58" s="32"/>
      <c r="BT58" s="32"/>
      <c r="BU58" s="32"/>
      <c r="BV58" s="32"/>
      <c r="BW58" s="32"/>
      <c r="BX58" s="32"/>
      <c r="BY58" s="32"/>
      <c r="BZ58" s="32"/>
      <c r="CA58" s="32"/>
      <c r="CB58" s="32"/>
      <c r="CC58" s="32"/>
      <c r="CD58" s="32"/>
      <c r="CE58" s="32"/>
      <c r="CF58" s="32"/>
      <c r="CG58" s="32"/>
      <c r="CH58" s="32"/>
      <c r="CI58" s="32"/>
      <c r="CJ58" s="32"/>
      <c r="CK58" s="32"/>
      <c r="CL58" s="32"/>
      <c r="CM58" s="32"/>
      <c r="CN58" s="32"/>
      <c r="CO58" s="32"/>
      <c r="CP58" s="32"/>
      <c r="CQ58" s="37"/>
      <c r="CR58" s="37"/>
      <c r="CS58" s="37"/>
      <c r="CT58" s="37"/>
      <c r="CU58" s="37"/>
      <c r="CV58" s="37"/>
      <c r="CW58" s="37"/>
      <c r="CX58" s="37"/>
    </row>
    <row r="59" spans="1:102" s="51" customFormat="1" x14ac:dyDescent="0.25">
      <c r="A59" s="32"/>
      <c r="B59" s="264"/>
      <c r="C59" s="257" t="s">
        <v>76</v>
      </c>
      <c r="D59" s="47" t="s">
        <v>52</v>
      </c>
      <c r="E59" s="59">
        <v>1</v>
      </c>
      <c r="F59" s="43">
        <v>28066490</v>
      </c>
      <c r="G59" s="43">
        <f t="shared" si="2"/>
        <v>29750479.399999999</v>
      </c>
      <c r="H59" s="44">
        <v>0</v>
      </c>
      <c r="I59" s="45">
        <f t="shared" si="3"/>
        <v>29750479.399999999</v>
      </c>
      <c r="J59" s="35"/>
      <c r="K59" s="36" t="s">
        <v>171</v>
      </c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  <c r="AW59" s="32"/>
      <c r="AX59" s="32"/>
      <c r="AY59" s="32"/>
      <c r="AZ59" s="32"/>
      <c r="BA59" s="32"/>
      <c r="BB59" s="32"/>
      <c r="BC59" s="32"/>
      <c r="BD59" s="32"/>
      <c r="BE59" s="32"/>
      <c r="BF59" s="32"/>
      <c r="BG59" s="32"/>
      <c r="BH59" s="32"/>
      <c r="BI59" s="32"/>
      <c r="BJ59" s="32"/>
      <c r="BK59" s="32"/>
      <c r="BL59" s="32"/>
      <c r="BM59" s="32"/>
      <c r="BN59" s="32"/>
      <c r="BO59" s="32"/>
      <c r="BP59" s="32"/>
      <c r="BQ59" s="32"/>
      <c r="BR59" s="32"/>
      <c r="BS59" s="32"/>
      <c r="BT59" s="32"/>
      <c r="BU59" s="32"/>
      <c r="BV59" s="32"/>
      <c r="BW59" s="32"/>
      <c r="BX59" s="32"/>
      <c r="BY59" s="32"/>
      <c r="BZ59" s="32"/>
      <c r="CA59" s="32"/>
      <c r="CB59" s="32"/>
      <c r="CC59" s="32"/>
      <c r="CD59" s="32"/>
      <c r="CE59" s="32"/>
      <c r="CF59" s="32"/>
      <c r="CG59" s="32"/>
      <c r="CH59" s="32"/>
      <c r="CI59" s="32"/>
      <c r="CJ59" s="32"/>
      <c r="CK59" s="32"/>
      <c r="CL59" s="32"/>
      <c r="CM59" s="32"/>
      <c r="CN59" s="32"/>
      <c r="CO59" s="32"/>
      <c r="CP59" s="32"/>
      <c r="CQ59" s="37"/>
      <c r="CR59" s="37"/>
      <c r="CS59" s="37"/>
      <c r="CT59" s="37"/>
      <c r="CU59" s="37"/>
      <c r="CV59" s="37"/>
      <c r="CW59" s="37"/>
      <c r="CX59" s="37"/>
    </row>
    <row r="60" spans="1:102" s="51" customFormat="1" x14ac:dyDescent="0.25">
      <c r="A60" s="32"/>
      <c r="B60" s="264"/>
      <c r="C60" s="259" t="s">
        <v>224</v>
      </c>
      <c r="D60" s="47" t="s">
        <v>57</v>
      </c>
      <c r="E60" s="59">
        <v>1</v>
      </c>
      <c r="F60" s="43">
        <v>2722275</v>
      </c>
      <c r="G60" s="43">
        <f t="shared" si="2"/>
        <v>2885611.5</v>
      </c>
      <c r="H60" s="44">
        <v>0</v>
      </c>
      <c r="I60" s="45">
        <f t="shared" si="3"/>
        <v>2885611.5</v>
      </c>
      <c r="J60" s="35"/>
      <c r="K60" s="36" t="s">
        <v>172</v>
      </c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  <c r="AW60" s="32"/>
      <c r="AX60" s="32"/>
      <c r="AY60" s="32"/>
      <c r="AZ60" s="32"/>
      <c r="BA60" s="32"/>
      <c r="BB60" s="32"/>
      <c r="BC60" s="32"/>
      <c r="BD60" s="32"/>
      <c r="BE60" s="32"/>
      <c r="BF60" s="32"/>
      <c r="BG60" s="32"/>
      <c r="BH60" s="32"/>
      <c r="BI60" s="32"/>
      <c r="BJ60" s="32"/>
      <c r="BK60" s="32"/>
      <c r="BL60" s="32"/>
      <c r="BM60" s="32"/>
      <c r="BN60" s="32"/>
      <c r="BO60" s="32"/>
      <c r="BP60" s="32"/>
      <c r="BQ60" s="32"/>
      <c r="BR60" s="32"/>
      <c r="BS60" s="32"/>
      <c r="BT60" s="32"/>
      <c r="BU60" s="32"/>
      <c r="BV60" s="32"/>
      <c r="BW60" s="32"/>
      <c r="BX60" s="32"/>
      <c r="BY60" s="32"/>
      <c r="BZ60" s="32"/>
      <c r="CA60" s="32"/>
      <c r="CB60" s="32"/>
      <c r="CC60" s="32"/>
      <c r="CD60" s="32"/>
      <c r="CE60" s="32"/>
      <c r="CF60" s="32"/>
      <c r="CG60" s="32"/>
      <c r="CH60" s="32"/>
      <c r="CI60" s="32"/>
      <c r="CJ60" s="32"/>
      <c r="CK60" s="32"/>
      <c r="CL60" s="32"/>
      <c r="CM60" s="32"/>
      <c r="CN60" s="32"/>
      <c r="CO60" s="32"/>
      <c r="CP60" s="32"/>
      <c r="CQ60" s="37"/>
      <c r="CR60" s="37"/>
      <c r="CS60" s="37"/>
      <c r="CT60" s="37"/>
      <c r="CU60" s="37"/>
      <c r="CV60" s="37"/>
      <c r="CW60" s="37"/>
      <c r="CX60" s="37"/>
    </row>
    <row r="61" spans="1:102" s="32" customFormat="1" x14ac:dyDescent="0.25">
      <c r="B61" s="264"/>
      <c r="C61" s="260" t="s">
        <v>66</v>
      </c>
      <c r="D61" s="47" t="s">
        <v>52</v>
      </c>
      <c r="E61" s="59">
        <v>3</v>
      </c>
      <c r="F61" s="43">
        <v>28066490</v>
      </c>
      <c r="G61" s="43">
        <f t="shared" si="2"/>
        <v>29750479.399999999</v>
      </c>
      <c r="H61" s="44">
        <v>0</v>
      </c>
      <c r="I61" s="43">
        <f t="shared" si="3"/>
        <v>89251438.199999988</v>
      </c>
      <c r="J61" s="35"/>
      <c r="K61" s="36" t="s">
        <v>171</v>
      </c>
    </row>
    <row r="62" spans="1:102" s="32" customFormat="1" x14ac:dyDescent="0.25">
      <c r="B62" s="264"/>
      <c r="C62" s="260" t="s">
        <v>103</v>
      </c>
      <c r="D62" s="47" t="s">
        <v>52</v>
      </c>
      <c r="E62" s="59">
        <v>1</v>
      </c>
      <c r="F62" s="43">
        <v>28066490</v>
      </c>
      <c r="G62" s="43">
        <f t="shared" si="2"/>
        <v>29750479.399999999</v>
      </c>
      <c r="H62" s="44">
        <v>0</v>
      </c>
      <c r="I62" s="43">
        <f t="shared" si="3"/>
        <v>29750479.399999999</v>
      </c>
      <c r="J62" s="35"/>
      <c r="K62" s="36" t="s">
        <v>171</v>
      </c>
    </row>
    <row r="63" spans="1:102" s="32" customFormat="1" x14ac:dyDescent="0.25">
      <c r="B63" s="264"/>
      <c r="C63" s="260" t="s">
        <v>32</v>
      </c>
      <c r="D63" s="47" t="s">
        <v>57</v>
      </c>
      <c r="E63" s="59">
        <v>1</v>
      </c>
      <c r="F63" s="43">
        <v>2722275</v>
      </c>
      <c r="G63" s="43">
        <f t="shared" si="2"/>
        <v>2885611.5</v>
      </c>
      <c r="H63" s="44">
        <v>0</v>
      </c>
      <c r="I63" s="43">
        <f t="shared" si="3"/>
        <v>2885611.5</v>
      </c>
      <c r="J63" s="35"/>
      <c r="K63" s="36" t="s">
        <v>172</v>
      </c>
    </row>
    <row r="64" spans="1:102" s="32" customFormat="1" x14ac:dyDescent="0.25">
      <c r="B64" s="264"/>
      <c r="C64" s="260" t="s">
        <v>68</v>
      </c>
      <c r="D64" s="47" t="s">
        <v>52</v>
      </c>
      <c r="E64" s="59">
        <v>2</v>
      </c>
      <c r="F64" s="43">
        <v>28066490</v>
      </c>
      <c r="G64" s="43">
        <f t="shared" si="2"/>
        <v>29750479.399999999</v>
      </c>
      <c r="H64" s="44">
        <v>0</v>
      </c>
      <c r="I64" s="43">
        <f t="shared" si="3"/>
        <v>59500958.799999997</v>
      </c>
      <c r="J64" s="35"/>
      <c r="K64" s="36" t="s">
        <v>171</v>
      </c>
    </row>
    <row r="65" spans="1:102" s="32" customFormat="1" x14ac:dyDescent="0.25">
      <c r="B65" s="264"/>
      <c r="C65" s="260" t="s">
        <v>101</v>
      </c>
      <c r="D65" s="47" t="s">
        <v>63</v>
      </c>
      <c r="E65" s="59">
        <v>1</v>
      </c>
      <c r="F65" s="43">
        <v>13668600</v>
      </c>
      <c r="G65" s="43">
        <f t="shared" si="2"/>
        <v>14488716</v>
      </c>
      <c r="H65" s="44">
        <v>0</v>
      </c>
      <c r="I65" s="43">
        <f t="shared" si="3"/>
        <v>14488716</v>
      </c>
      <c r="J65" s="35"/>
      <c r="K65" s="36" t="s">
        <v>172</v>
      </c>
    </row>
    <row r="66" spans="1:102" s="32" customFormat="1" x14ac:dyDescent="0.25">
      <c r="B66" s="264"/>
      <c r="C66" s="260" t="s">
        <v>33</v>
      </c>
      <c r="D66" s="47" t="s">
        <v>52</v>
      </c>
      <c r="E66" s="59">
        <v>3</v>
      </c>
      <c r="F66" s="43">
        <v>28066490</v>
      </c>
      <c r="G66" s="43">
        <f t="shared" si="2"/>
        <v>29750479.399999999</v>
      </c>
      <c r="H66" s="44">
        <v>0</v>
      </c>
      <c r="I66" s="43">
        <f t="shared" si="3"/>
        <v>89251438.199999988</v>
      </c>
      <c r="J66" s="35"/>
      <c r="K66" s="36" t="s">
        <v>171</v>
      </c>
    </row>
    <row r="67" spans="1:102" s="51" customFormat="1" x14ac:dyDescent="0.25">
      <c r="A67" s="32"/>
      <c r="B67" s="264"/>
      <c r="C67" s="257" t="s">
        <v>26</v>
      </c>
      <c r="D67" s="47" t="s">
        <v>52</v>
      </c>
      <c r="E67" s="59">
        <v>2</v>
      </c>
      <c r="F67" s="43">
        <v>28066490</v>
      </c>
      <c r="G67" s="43">
        <f t="shared" si="2"/>
        <v>29750479.399999999</v>
      </c>
      <c r="H67" s="44">
        <v>0</v>
      </c>
      <c r="I67" s="45">
        <f t="shared" si="3"/>
        <v>59500958.799999997</v>
      </c>
      <c r="J67" s="35"/>
      <c r="K67" s="36" t="s">
        <v>171</v>
      </c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  <c r="AW67" s="32"/>
      <c r="AX67" s="32"/>
      <c r="AY67" s="32"/>
      <c r="AZ67" s="32"/>
      <c r="BA67" s="32"/>
      <c r="BB67" s="32"/>
      <c r="BC67" s="32"/>
      <c r="BD67" s="32"/>
      <c r="BE67" s="32"/>
      <c r="BF67" s="32"/>
      <c r="BG67" s="32"/>
      <c r="BH67" s="32"/>
      <c r="BI67" s="32"/>
      <c r="BJ67" s="32"/>
      <c r="BK67" s="32"/>
      <c r="BL67" s="32"/>
      <c r="BM67" s="32"/>
      <c r="BN67" s="32"/>
      <c r="BO67" s="32"/>
      <c r="BP67" s="32"/>
      <c r="BQ67" s="32"/>
      <c r="BR67" s="32"/>
      <c r="BS67" s="32"/>
      <c r="BT67" s="32"/>
      <c r="BU67" s="32"/>
      <c r="BV67" s="32"/>
      <c r="BW67" s="32"/>
      <c r="BX67" s="32"/>
      <c r="BY67" s="32"/>
      <c r="BZ67" s="32"/>
      <c r="CA67" s="32"/>
      <c r="CB67" s="32"/>
      <c r="CC67" s="32"/>
      <c r="CD67" s="32"/>
      <c r="CE67" s="32"/>
      <c r="CF67" s="32"/>
      <c r="CG67" s="32"/>
      <c r="CH67" s="32"/>
      <c r="CI67" s="32"/>
      <c r="CJ67" s="32"/>
      <c r="CK67" s="32"/>
      <c r="CL67" s="32"/>
      <c r="CM67" s="32"/>
      <c r="CN67" s="32"/>
      <c r="CO67" s="32"/>
      <c r="CP67" s="32"/>
      <c r="CQ67" s="37"/>
      <c r="CR67" s="37"/>
      <c r="CS67" s="37"/>
      <c r="CT67" s="37"/>
      <c r="CU67" s="37"/>
      <c r="CV67" s="37"/>
      <c r="CW67" s="37"/>
      <c r="CX67" s="37"/>
    </row>
    <row r="68" spans="1:102" s="51" customFormat="1" x14ac:dyDescent="0.25">
      <c r="A68" s="32"/>
      <c r="B68" s="264"/>
      <c r="C68" s="257" t="s">
        <v>36</v>
      </c>
      <c r="D68" s="47" t="s">
        <v>63</v>
      </c>
      <c r="E68" s="59">
        <v>1</v>
      </c>
      <c r="F68" s="43">
        <v>13668600</v>
      </c>
      <c r="G68" s="43">
        <f t="shared" si="2"/>
        <v>14488716</v>
      </c>
      <c r="H68" s="44">
        <v>0</v>
      </c>
      <c r="I68" s="45">
        <f t="shared" si="3"/>
        <v>14488716</v>
      </c>
      <c r="J68" s="35"/>
      <c r="K68" s="36" t="s">
        <v>172</v>
      </c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  <c r="BA68" s="32"/>
      <c r="BB68" s="32"/>
      <c r="BC68" s="32"/>
      <c r="BD68" s="32"/>
      <c r="BE68" s="32"/>
      <c r="BF68" s="32"/>
      <c r="BG68" s="32"/>
      <c r="BH68" s="32"/>
      <c r="BI68" s="32"/>
      <c r="BJ68" s="32"/>
      <c r="BK68" s="32"/>
      <c r="BL68" s="32"/>
      <c r="BM68" s="32"/>
      <c r="BN68" s="32"/>
      <c r="BO68" s="32"/>
      <c r="BP68" s="32"/>
      <c r="BQ68" s="32"/>
      <c r="BR68" s="32"/>
      <c r="BS68" s="32"/>
      <c r="BT68" s="32"/>
      <c r="BU68" s="32"/>
      <c r="BV68" s="32"/>
      <c r="BW68" s="32"/>
      <c r="BX68" s="32"/>
      <c r="BY68" s="32"/>
      <c r="BZ68" s="32"/>
      <c r="CA68" s="32"/>
      <c r="CB68" s="32"/>
      <c r="CC68" s="32"/>
      <c r="CD68" s="32"/>
      <c r="CE68" s="32"/>
      <c r="CF68" s="32"/>
      <c r="CG68" s="32"/>
      <c r="CH68" s="32"/>
      <c r="CI68" s="32"/>
      <c r="CJ68" s="32"/>
      <c r="CK68" s="32"/>
      <c r="CL68" s="32"/>
      <c r="CM68" s="32"/>
      <c r="CN68" s="32"/>
      <c r="CO68" s="32"/>
      <c r="CP68" s="32"/>
      <c r="CQ68" s="37"/>
      <c r="CR68" s="37"/>
      <c r="CS68" s="37"/>
      <c r="CT68" s="37"/>
      <c r="CU68" s="37"/>
      <c r="CV68" s="37"/>
      <c r="CW68" s="37"/>
      <c r="CX68" s="37"/>
    </row>
    <row r="69" spans="1:102" s="51" customFormat="1" x14ac:dyDescent="0.25">
      <c r="A69" s="32"/>
      <c r="B69" s="264"/>
      <c r="C69" s="257" t="s">
        <v>104</v>
      </c>
      <c r="D69" s="47" t="s">
        <v>52</v>
      </c>
      <c r="E69" s="59">
        <v>1</v>
      </c>
      <c r="F69" s="43">
        <v>28066490</v>
      </c>
      <c r="G69" s="43">
        <f t="shared" si="2"/>
        <v>29750479.399999999</v>
      </c>
      <c r="H69" s="44">
        <v>0</v>
      </c>
      <c r="I69" s="45">
        <f t="shared" si="3"/>
        <v>29750479.399999999</v>
      </c>
      <c r="J69" s="35"/>
      <c r="K69" s="36" t="s">
        <v>171</v>
      </c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  <c r="BA69" s="32"/>
      <c r="BB69" s="32"/>
      <c r="BC69" s="32"/>
      <c r="BD69" s="32"/>
      <c r="BE69" s="32"/>
      <c r="BF69" s="32"/>
      <c r="BG69" s="32"/>
      <c r="BH69" s="32"/>
      <c r="BI69" s="32"/>
      <c r="BJ69" s="32"/>
      <c r="BK69" s="32"/>
      <c r="BL69" s="32"/>
      <c r="BM69" s="32"/>
      <c r="BN69" s="32"/>
      <c r="BO69" s="32"/>
      <c r="BP69" s="32"/>
      <c r="BQ69" s="32"/>
      <c r="BR69" s="32"/>
      <c r="BS69" s="32"/>
      <c r="BT69" s="32"/>
      <c r="BU69" s="32"/>
      <c r="BV69" s="32"/>
      <c r="BW69" s="32"/>
      <c r="BX69" s="32"/>
      <c r="BY69" s="32"/>
      <c r="BZ69" s="32"/>
      <c r="CA69" s="32"/>
      <c r="CB69" s="32"/>
      <c r="CC69" s="32"/>
      <c r="CD69" s="32"/>
      <c r="CE69" s="32"/>
      <c r="CF69" s="32"/>
      <c r="CG69" s="32"/>
      <c r="CH69" s="32"/>
      <c r="CI69" s="32"/>
      <c r="CJ69" s="32"/>
      <c r="CK69" s="32"/>
      <c r="CL69" s="32"/>
      <c r="CM69" s="32"/>
      <c r="CN69" s="32"/>
      <c r="CO69" s="32"/>
      <c r="CP69" s="32"/>
      <c r="CQ69" s="37"/>
      <c r="CR69" s="37"/>
      <c r="CS69" s="37"/>
      <c r="CT69" s="37"/>
      <c r="CU69" s="37"/>
      <c r="CV69" s="37"/>
      <c r="CW69" s="37"/>
      <c r="CX69" s="37"/>
    </row>
    <row r="70" spans="1:102" s="51" customFormat="1" x14ac:dyDescent="0.25">
      <c r="A70" s="32"/>
      <c r="B70" s="264"/>
      <c r="C70" s="257" t="s">
        <v>37</v>
      </c>
      <c r="D70" s="47" t="s">
        <v>63</v>
      </c>
      <c r="E70" s="59">
        <v>1</v>
      </c>
      <c r="F70" s="43">
        <v>13668600</v>
      </c>
      <c r="G70" s="43">
        <f t="shared" si="2"/>
        <v>14488716</v>
      </c>
      <c r="H70" s="44">
        <v>0</v>
      </c>
      <c r="I70" s="45">
        <f t="shared" si="3"/>
        <v>14488716</v>
      </c>
      <c r="J70" s="35"/>
      <c r="K70" s="36" t="s">
        <v>172</v>
      </c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  <c r="BA70" s="32"/>
      <c r="BB70" s="32"/>
      <c r="BC70" s="32"/>
      <c r="BD70" s="32"/>
      <c r="BE70" s="32"/>
      <c r="BF70" s="32"/>
      <c r="BG70" s="32"/>
      <c r="BH70" s="32"/>
      <c r="BI70" s="32"/>
      <c r="BJ70" s="32"/>
      <c r="BK70" s="32"/>
      <c r="BL70" s="32"/>
      <c r="BM70" s="32"/>
      <c r="BN70" s="32"/>
      <c r="BO70" s="32"/>
      <c r="BP70" s="32"/>
      <c r="BQ70" s="32"/>
      <c r="BR70" s="32"/>
      <c r="BS70" s="32"/>
      <c r="BT70" s="32"/>
      <c r="BU70" s="32"/>
      <c r="BV70" s="32"/>
      <c r="BW70" s="32"/>
      <c r="BX70" s="32"/>
      <c r="BY70" s="32"/>
      <c r="BZ70" s="32"/>
      <c r="CA70" s="32"/>
      <c r="CB70" s="32"/>
      <c r="CC70" s="32"/>
      <c r="CD70" s="32"/>
      <c r="CE70" s="32"/>
      <c r="CF70" s="32"/>
      <c r="CG70" s="32"/>
      <c r="CH70" s="32"/>
      <c r="CI70" s="32"/>
      <c r="CJ70" s="32"/>
      <c r="CK70" s="32"/>
      <c r="CL70" s="32"/>
      <c r="CM70" s="32"/>
      <c r="CN70" s="32"/>
      <c r="CO70" s="32"/>
      <c r="CP70" s="32"/>
      <c r="CQ70" s="37"/>
      <c r="CR70" s="37"/>
      <c r="CS70" s="37"/>
      <c r="CT70" s="37"/>
      <c r="CU70" s="37"/>
      <c r="CV70" s="37"/>
      <c r="CW70" s="37"/>
      <c r="CX70" s="37"/>
    </row>
    <row r="71" spans="1:102" s="32" customFormat="1" ht="25.95" customHeight="1" x14ac:dyDescent="0.25">
      <c r="B71" s="264"/>
      <c r="C71" s="244" t="s">
        <v>0</v>
      </c>
      <c r="D71" s="227"/>
      <c r="E71" s="30">
        <f>+E72</f>
        <v>1</v>
      </c>
      <c r="F71" s="278"/>
      <c r="G71" s="278"/>
      <c r="H71" s="279"/>
      <c r="I71" s="29">
        <f>+I72</f>
        <v>29750479.399999999</v>
      </c>
      <c r="J71" s="95"/>
      <c r="K71" s="66"/>
      <c r="CQ71" s="37"/>
      <c r="CR71" s="37"/>
      <c r="CS71" s="37"/>
      <c r="CT71" s="37"/>
      <c r="CU71" s="37"/>
      <c r="CV71" s="37"/>
      <c r="CW71" s="37"/>
      <c r="CX71" s="37"/>
    </row>
    <row r="72" spans="1:102" s="32" customFormat="1" x14ac:dyDescent="0.25">
      <c r="B72" s="264"/>
      <c r="C72" s="261" t="s">
        <v>1</v>
      </c>
      <c r="D72" s="58" t="s">
        <v>52</v>
      </c>
      <c r="E72" s="59">
        <v>1</v>
      </c>
      <c r="F72" s="43">
        <v>28066490</v>
      </c>
      <c r="G72" s="43">
        <f>(F72*6%)+F72</f>
        <v>29750479.399999999</v>
      </c>
      <c r="H72" s="180">
        <v>0</v>
      </c>
      <c r="I72" s="43">
        <f>(G72-H72)*E72</f>
        <v>29750479.399999999</v>
      </c>
      <c r="J72" s="35"/>
      <c r="K72" s="36" t="s">
        <v>171</v>
      </c>
      <c r="L72" s="222"/>
    </row>
    <row r="73" spans="1:102" x14ac:dyDescent="0.25">
      <c r="L73" s="32"/>
      <c r="M73" s="32"/>
    </row>
    <row r="74" spans="1:102" x14ac:dyDescent="0.25">
      <c r="L74" s="32"/>
      <c r="M74" s="32"/>
    </row>
    <row r="75" spans="1:102" x14ac:dyDescent="0.25">
      <c r="C75" s="83"/>
    </row>
    <row r="80" spans="1:102" x14ac:dyDescent="0.25">
      <c r="C80" s="84"/>
    </row>
  </sheetData>
  <mergeCells count="25">
    <mergeCell ref="C8:D8"/>
    <mergeCell ref="F8:H8"/>
    <mergeCell ref="C27:C28"/>
    <mergeCell ref="C29:C30"/>
    <mergeCell ref="C21:C22"/>
    <mergeCell ref="C10:C11"/>
    <mergeCell ref="F12:H12"/>
    <mergeCell ref="F71:H71"/>
    <mergeCell ref="C40:C42"/>
    <mergeCell ref="C45:C47"/>
    <mergeCell ref="C48:C49"/>
    <mergeCell ref="C52:C54"/>
    <mergeCell ref="C31:C32"/>
    <mergeCell ref="C33:C34"/>
    <mergeCell ref="C50:C51"/>
    <mergeCell ref="F16:H16"/>
    <mergeCell ref="C13:D13"/>
    <mergeCell ref="F13:H13"/>
    <mergeCell ref="F15:H15"/>
    <mergeCell ref="C6:C7"/>
    <mergeCell ref="C1:I1"/>
    <mergeCell ref="C4:D4"/>
    <mergeCell ref="F4:H4"/>
    <mergeCell ref="C5:D5"/>
    <mergeCell ref="F5:H5"/>
  </mergeCells>
  <pageMargins left="0.7" right="0.7" top="0.75" bottom="0.75" header="0.3" footer="0.3"/>
  <pageSetup orientation="portrait" horizontalDpi="4294967294" verticalDpi="4294967294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A123"/>
  <sheetViews>
    <sheetView topLeftCell="B1" workbookViewId="0">
      <selection activeCell="B1" sqref="B1"/>
    </sheetView>
  </sheetViews>
  <sheetFormatPr baseColWidth="10" defaultColWidth="11.44140625" defaultRowHeight="13.2" x14ac:dyDescent="0.25"/>
  <cols>
    <col min="1" max="1" width="19.6640625" style="14" hidden="1" customWidth="1"/>
    <col min="2" max="2" width="11.109375" style="14" customWidth="1"/>
    <col min="3" max="3" width="52.33203125" style="78" customWidth="1"/>
    <col min="4" max="4" width="33.6640625" style="78" bestFit="1" customWidth="1"/>
    <col min="5" max="5" width="6.6640625" style="79" bestFit="1" customWidth="1"/>
    <col min="6" max="6" width="5" style="79" bestFit="1" customWidth="1"/>
    <col min="7" max="7" width="8.5546875" style="79" bestFit="1" customWidth="1"/>
    <col min="8" max="8" width="8.5546875" style="79" customWidth="1"/>
    <col min="9" max="9" width="10.109375" style="80" bestFit="1" customWidth="1"/>
    <col min="10" max="10" width="13.88671875" style="80" bestFit="1" customWidth="1"/>
    <col min="11" max="11" width="12.88671875" style="182" bestFit="1" customWidth="1"/>
    <col min="12" max="12" width="12.6640625" style="80" bestFit="1" customWidth="1"/>
    <col min="13" max="13" width="16.5546875" style="81" hidden="1" customWidth="1"/>
    <col min="14" max="14" width="2.33203125" style="18" hidden="1" customWidth="1"/>
    <col min="15" max="15" width="19.109375" style="14" customWidth="1"/>
    <col min="16" max="97" width="11.5546875" style="14" customWidth="1"/>
    <col min="98" max="105" width="11.5546875" style="16" customWidth="1"/>
    <col min="106" max="192" width="11.5546875" style="82" customWidth="1"/>
    <col min="193" max="16384" width="11.44140625" style="82"/>
  </cols>
  <sheetData>
    <row r="1" spans="1:105" x14ac:dyDescent="0.25">
      <c r="C1" s="319" t="s">
        <v>202</v>
      </c>
      <c r="D1" s="320"/>
      <c r="E1" s="320"/>
      <c r="F1" s="320"/>
      <c r="G1" s="320"/>
      <c r="H1" s="320"/>
      <c r="I1" s="320"/>
      <c r="J1" s="320"/>
      <c r="K1" s="320"/>
      <c r="L1" s="320"/>
    </row>
    <row r="2" spans="1:105" ht="26.4" x14ac:dyDescent="0.25">
      <c r="C2" s="120" t="s">
        <v>44</v>
      </c>
      <c r="D2" s="120" t="s">
        <v>43</v>
      </c>
      <c r="E2" s="121" t="s">
        <v>48</v>
      </c>
      <c r="F2" s="121" t="s">
        <v>2</v>
      </c>
      <c r="G2" s="121" t="s">
        <v>98</v>
      </c>
      <c r="H2" s="121" t="s">
        <v>3</v>
      </c>
      <c r="I2" s="122" t="s">
        <v>45</v>
      </c>
      <c r="J2" s="122" t="s">
        <v>228</v>
      </c>
      <c r="K2" s="122" t="s">
        <v>46</v>
      </c>
      <c r="L2" s="122" t="s">
        <v>47</v>
      </c>
    </row>
    <row r="3" spans="1:105" x14ac:dyDescent="0.25">
      <c r="C3" s="120"/>
      <c r="D3" s="120"/>
      <c r="E3" s="121"/>
      <c r="F3" s="121"/>
      <c r="G3" s="121"/>
      <c r="H3" s="121"/>
      <c r="I3" s="122"/>
      <c r="J3" s="122"/>
      <c r="K3" s="122"/>
      <c r="L3" s="122"/>
    </row>
    <row r="4" spans="1:105" x14ac:dyDescent="0.25">
      <c r="C4" s="1" t="s">
        <v>4</v>
      </c>
      <c r="D4" s="1"/>
      <c r="E4" s="2">
        <f>+E5+E53+E64+E100+E114</f>
        <v>92</v>
      </c>
      <c r="F4" s="1"/>
      <c r="G4" s="1"/>
      <c r="H4" s="1"/>
      <c r="I4" s="1"/>
      <c r="J4" s="1"/>
      <c r="K4" s="1"/>
      <c r="L4" s="2">
        <f>+L5+L53+L64+L100+L114</f>
        <v>1165020282.3772001</v>
      </c>
      <c r="O4" s="268"/>
    </row>
    <row r="5" spans="1:105" s="31" customFormat="1" ht="12.75" customHeight="1" x14ac:dyDescent="0.25">
      <c r="A5" s="29">
        <v>698532687</v>
      </c>
      <c r="B5" s="14"/>
      <c r="C5" s="312" t="s">
        <v>5</v>
      </c>
      <c r="D5" s="313"/>
      <c r="E5" s="30">
        <f>+E6+E8+E10+E12+E14+E16+E18+E23+E29+E32+E36</f>
        <v>36</v>
      </c>
      <c r="F5" s="277"/>
      <c r="G5" s="278"/>
      <c r="H5" s="278"/>
      <c r="I5" s="278"/>
      <c r="J5" s="278"/>
      <c r="K5" s="279"/>
      <c r="L5" s="29">
        <f>+L6+L8+L10+L12+L14+L16+L18+L23+L29+L32+L36</f>
        <v>471740074.38</v>
      </c>
      <c r="M5" s="95"/>
      <c r="N5" s="94"/>
      <c r="O5" s="22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32"/>
      <c r="CN5" s="32"/>
      <c r="CO5" s="32"/>
      <c r="CP5" s="32"/>
      <c r="CQ5" s="32"/>
      <c r="CR5" s="32"/>
      <c r="CS5" s="32"/>
    </row>
    <row r="6" spans="1:105" s="46" customFormat="1" x14ac:dyDescent="0.25">
      <c r="A6" s="32"/>
      <c r="B6" s="14"/>
      <c r="C6" s="283" t="s">
        <v>9</v>
      </c>
      <c r="D6" s="284"/>
      <c r="E6" s="33">
        <f>SUM(E7:E7)</f>
        <v>1</v>
      </c>
      <c r="F6" s="280"/>
      <c r="G6" s="281"/>
      <c r="H6" s="281"/>
      <c r="I6" s="281"/>
      <c r="J6" s="281"/>
      <c r="K6" s="282"/>
      <c r="L6" s="34">
        <f>SUM(L7:L7)</f>
        <v>24077050.399999999</v>
      </c>
      <c r="M6" s="97"/>
      <c r="N6" s="98"/>
      <c r="O6" s="219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32"/>
      <c r="BX6" s="32"/>
      <c r="BY6" s="32"/>
      <c r="BZ6" s="32"/>
      <c r="CA6" s="32"/>
      <c r="CB6" s="32"/>
      <c r="CC6" s="32"/>
      <c r="CD6" s="32"/>
      <c r="CE6" s="32"/>
      <c r="CF6" s="32"/>
      <c r="CG6" s="32"/>
      <c r="CH6" s="32"/>
      <c r="CI6" s="32"/>
      <c r="CJ6" s="32"/>
      <c r="CK6" s="32"/>
      <c r="CL6" s="32"/>
      <c r="CM6" s="32"/>
      <c r="CN6" s="32"/>
      <c r="CO6" s="32"/>
      <c r="CP6" s="32"/>
      <c r="CQ6" s="32"/>
      <c r="CR6" s="32"/>
      <c r="CS6" s="32"/>
      <c r="CT6" s="37"/>
      <c r="CU6" s="37"/>
      <c r="CV6" s="37"/>
      <c r="CW6" s="37"/>
      <c r="CX6" s="37"/>
      <c r="CY6" s="37"/>
      <c r="CZ6" s="37"/>
      <c r="DA6" s="37"/>
    </row>
    <row r="7" spans="1:105" s="32" customFormat="1" x14ac:dyDescent="0.25">
      <c r="B7" s="14"/>
      <c r="C7" s="52" t="s">
        <v>107</v>
      </c>
      <c r="D7" s="53" t="s">
        <v>8</v>
      </c>
      <c r="E7" s="54">
        <v>1</v>
      </c>
      <c r="F7" s="55">
        <v>2009</v>
      </c>
      <c r="G7" s="56">
        <v>1234</v>
      </c>
      <c r="H7" s="56">
        <v>1234</v>
      </c>
      <c r="I7" s="57">
        <v>28066490</v>
      </c>
      <c r="J7" s="43">
        <f>(I7*6%)+I7</f>
        <v>29750479.399999999</v>
      </c>
      <c r="K7" s="181">
        <v>5673429</v>
      </c>
      <c r="L7" s="57">
        <f>(J7-K7)*E7</f>
        <v>24077050.399999999</v>
      </c>
      <c r="M7" s="35"/>
      <c r="N7" s="36" t="s">
        <v>171</v>
      </c>
      <c r="CT7" s="37"/>
      <c r="CU7" s="37"/>
      <c r="CV7" s="37"/>
      <c r="CW7" s="37"/>
      <c r="CX7" s="37"/>
      <c r="CY7" s="37"/>
      <c r="CZ7" s="37"/>
      <c r="DA7" s="37"/>
    </row>
    <row r="8" spans="1:105" s="46" customFormat="1" x14ac:dyDescent="0.25">
      <c r="A8" s="32"/>
      <c r="B8" s="14"/>
      <c r="C8" s="283" t="s">
        <v>11</v>
      </c>
      <c r="D8" s="284"/>
      <c r="E8" s="33">
        <f>SUM(E9:E9)</f>
        <v>1</v>
      </c>
      <c r="F8" s="280"/>
      <c r="G8" s="281"/>
      <c r="H8" s="281"/>
      <c r="I8" s="281"/>
      <c r="J8" s="281"/>
      <c r="K8" s="282"/>
      <c r="L8" s="34">
        <f>SUM(L9:L9)</f>
        <v>2885611.5</v>
      </c>
      <c r="M8" s="97"/>
      <c r="N8" s="98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  <c r="BW8" s="32"/>
      <c r="BX8" s="32"/>
      <c r="BY8" s="32"/>
      <c r="BZ8" s="32"/>
      <c r="CA8" s="32"/>
      <c r="CB8" s="32"/>
      <c r="CC8" s="32"/>
      <c r="CD8" s="32"/>
      <c r="CE8" s="32"/>
      <c r="CF8" s="32"/>
      <c r="CG8" s="32"/>
      <c r="CH8" s="32"/>
      <c r="CI8" s="32"/>
      <c r="CJ8" s="32"/>
      <c r="CK8" s="32"/>
      <c r="CL8" s="32"/>
      <c r="CM8" s="32"/>
      <c r="CN8" s="32"/>
      <c r="CO8" s="32"/>
      <c r="CP8" s="32"/>
      <c r="CQ8" s="32"/>
      <c r="CR8" s="32"/>
      <c r="CS8" s="32"/>
      <c r="CT8" s="37"/>
      <c r="CU8" s="37"/>
      <c r="CV8" s="37"/>
      <c r="CW8" s="37"/>
      <c r="CX8" s="37"/>
      <c r="CY8" s="37"/>
      <c r="CZ8" s="37"/>
      <c r="DA8" s="37"/>
    </row>
    <row r="9" spans="1:105" s="51" customFormat="1" x14ac:dyDescent="0.25">
      <c r="A9" s="32"/>
      <c r="B9" s="14"/>
      <c r="C9" s="61" t="s">
        <v>133</v>
      </c>
      <c r="D9" s="47" t="s">
        <v>10</v>
      </c>
      <c r="E9" s="48">
        <v>1</v>
      </c>
      <c r="F9" s="50">
        <v>2009</v>
      </c>
      <c r="G9" s="49">
        <v>1334</v>
      </c>
      <c r="H9" s="41">
        <v>1334</v>
      </c>
      <c r="I9" s="43">
        <v>2722275</v>
      </c>
      <c r="J9" s="43">
        <f>(I9*6%)+I9</f>
        <v>2885611.5</v>
      </c>
      <c r="K9" s="180">
        <v>0</v>
      </c>
      <c r="L9" s="57">
        <f>(J9-K9)*E9</f>
        <v>2885611.5</v>
      </c>
      <c r="M9" s="35"/>
      <c r="N9" s="36" t="s">
        <v>171</v>
      </c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7"/>
      <c r="CU9" s="37"/>
      <c r="CV9" s="37"/>
      <c r="CW9" s="37"/>
      <c r="CX9" s="37"/>
      <c r="CY9" s="37"/>
      <c r="CZ9" s="37"/>
      <c r="DA9" s="37"/>
    </row>
    <row r="10" spans="1:105" s="46" customFormat="1" x14ac:dyDescent="0.25">
      <c r="A10" s="32"/>
      <c r="B10" s="14"/>
      <c r="C10" s="283" t="s">
        <v>130</v>
      </c>
      <c r="D10" s="284"/>
      <c r="E10" s="33">
        <f>SUM(E11:E11)</f>
        <v>1</v>
      </c>
      <c r="F10" s="280"/>
      <c r="G10" s="281"/>
      <c r="H10" s="281"/>
      <c r="I10" s="281"/>
      <c r="J10" s="281"/>
      <c r="K10" s="282"/>
      <c r="L10" s="34">
        <f>SUM(L11:L11)</f>
        <v>24077050.399999999</v>
      </c>
      <c r="M10" s="97"/>
      <c r="N10" s="98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7"/>
      <c r="CU10" s="37"/>
      <c r="CV10" s="37"/>
      <c r="CW10" s="37"/>
      <c r="CX10" s="37"/>
      <c r="CY10" s="37"/>
      <c r="CZ10" s="37"/>
      <c r="DA10" s="37"/>
    </row>
    <row r="11" spans="1:105" s="32" customFormat="1" x14ac:dyDescent="0.25">
      <c r="B11" s="14"/>
      <c r="C11" s="47" t="s">
        <v>130</v>
      </c>
      <c r="D11" s="53" t="s">
        <v>8</v>
      </c>
      <c r="E11" s="41">
        <v>1</v>
      </c>
      <c r="F11" s="62">
        <v>2009</v>
      </c>
      <c r="G11" s="62">
        <v>490141</v>
      </c>
      <c r="H11" s="62">
        <v>1294</v>
      </c>
      <c r="I11" s="43">
        <v>28066490</v>
      </c>
      <c r="J11" s="43">
        <f>(I11*6%)+I11</f>
        <v>29750479.399999999</v>
      </c>
      <c r="K11" s="180">
        <v>5673429</v>
      </c>
      <c r="L11" s="45">
        <f>(J11-K11)*E11</f>
        <v>24077050.399999999</v>
      </c>
      <c r="M11" s="35"/>
      <c r="N11" s="36" t="s">
        <v>171</v>
      </c>
      <c r="CT11" s="37"/>
      <c r="CU11" s="37"/>
      <c r="CV11" s="37"/>
      <c r="CW11" s="37"/>
      <c r="CX11" s="37"/>
      <c r="CY11" s="37"/>
      <c r="CZ11" s="37"/>
      <c r="DA11" s="37"/>
    </row>
    <row r="12" spans="1:105" s="46" customFormat="1" x14ac:dyDescent="0.25">
      <c r="A12" s="32"/>
      <c r="B12" s="14"/>
      <c r="C12" s="283" t="s">
        <v>108</v>
      </c>
      <c r="D12" s="284"/>
      <c r="E12" s="33">
        <f>SUM(E13:E13)</f>
        <v>1</v>
      </c>
      <c r="F12" s="280"/>
      <c r="G12" s="281"/>
      <c r="H12" s="281"/>
      <c r="I12" s="281"/>
      <c r="J12" s="281"/>
      <c r="K12" s="282"/>
      <c r="L12" s="34">
        <f>SUM(L13:L13)</f>
        <v>2885611.5</v>
      </c>
      <c r="M12" s="97"/>
      <c r="N12" s="98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7"/>
      <c r="CU12" s="37"/>
      <c r="CV12" s="37"/>
      <c r="CW12" s="37"/>
      <c r="CX12" s="37"/>
      <c r="CY12" s="37"/>
      <c r="CZ12" s="37"/>
      <c r="DA12" s="37"/>
    </row>
    <row r="13" spans="1:105" s="32" customFormat="1" x14ac:dyDescent="0.25">
      <c r="B13" s="14"/>
      <c r="C13" s="47" t="s">
        <v>221</v>
      </c>
      <c r="D13" s="47" t="s">
        <v>10</v>
      </c>
      <c r="E13" s="48">
        <v>1</v>
      </c>
      <c r="F13" s="42">
        <v>2012</v>
      </c>
      <c r="G13" s="41">
        <v>1385</v>
      </c>
      <c r="H13" s="41">
        <v>1385</v>
      </c>
      <c r="I13" s="43">
        <v>2722275</v>
      </c>
      <c r="J13" s="43">
        <f>(I13*6%)+I13</f>
        <v>2885611.5</v>
      </c>
      <c r="K13" s="180">
        <v>0</v>
      </c>
      <c r="L13" s="45">
        <f>(J13-K13)*E13</f>
        <v>2885611.5</v>
      </c>
      <c r="M13" s="35"/>
      <c r="N13" s="36" t="s">
        <v>171</v>
      </c>
      <c r="CT13" s="37"/>
      <c r="CU13" s="37"/>
      <c r="CV13" s="37"/>
      <c r="CW13" s="37"/>
      <c r="CX13" s="37"/>
      <c r="CY13" s="37"/>
      <c r="CZ13" s="37"/>
      <c r="DA13" s="37"/>
    </row>
    <row r="14" spans="1:105" s="46" customFormat="1" x14ac:dyDescent="0.25">
      <c r="A14" s="32"/>
      <c r="B14" s="14"/>
      <c r="C14" s="283" t="s">
        <v>12</v>
      </c>
      <c r="D14" s="284"/>
      <c r="E14" s="33">
        <f>SUM(E15:E15)</f>
        <v>1</v>
      </c>
      <c r="F14" s="280"/>
      <c r="G14" s="281"/>
      <c r="H14" s="281"/>
      <c r="I14" s="281"/>
      <c r="J14" s="281"/>
      <c r="K14" s="282"/>
      <c r="L14" s="34">
        <f>SUM(L15:L15)</f>
        <v>2885611.5</v>
      </c>
      <c r="M14" s="97"/>
      <c r="N14" s="98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2"/>
      <c r="CE14" s="32"/>
      <c r="CF14" s="32"/>
      <c r="CG14" s="32"/>
      <c r="CH14" s="32"/>
      <c r="CI14" s="32"/>
      <c r="CJ14" s="32"/>
      <c r="CK14" s="32"/>
      <c r="CL14" s="32"/>
      <c r="CM14" s="32"/>
      <c r="CN14" s="32"/>
      <c r="CO14" s="32"/>
      <c r="CP14" s="32"/>
      <c r="CQ14" s="32"/>
      <c r="CR14" s="32"/>
      <c r="CS14" s="32"/>
      <c r="CT14" s="37"/>
      <c r="CU14" s="37"/>
      <c r="CV14" s="37"/>
      <c r="CW14" s="37"/>
      <c r="CX14" s="37"/>
      <c r="CY14" s="37"/>
      <c r="CZ14" s="37"/>
      <c r="DA14" s="37"/>
    </row>
    <row r="15" spans="1:105" s="32" customFormat="1" x14ac:dyDescent="0.25">
      <c r="B15" s="14"/>
      <c r="C15" s="228" t="s">
        <v>131</v>
      </c>
      <c r="D15" s="47" t="s">
        <v>10</v>
      </c>
      <c r="E15" s="59">
        <v>1</v>
      </c>
      <c r="F15" s="41">
        <v>2007</v>
      </c>
      <c r="G15" s="41">
        <v>1166</v>
      </c>
      <c r="H15" s="41">
        <v>1166</v>
      </c>
      <c r="I15" s="43">
        <v>2722275</v>
      </c>
      <c r="J15" s="43">
        <f>(I15*6%)+I15</f>
        <v>2885611.5</v>
      </c>
      <c r="K15" s="180">
        <v>0</v>
      </c>
      <c r="L15" s="43">
        <f>(J15-K15)*E15</f>
        <v>2885611.5</v>
      </c>
      <c r="M15" s="35"/>
      <c r="N15" s="36" t="s">
        <v>171</v>
      </c>
    </row>
    <row r="16" spans="1:105" s="46" customFormat="1" x14ac:dyDescent="0.25">
      <c r="A16" s="32"/>
      <c r="B16" s="14"/>
      <c r="C16" s="283" t="s">
        <v>19</v>
      </c>
      <c r="D16" s="284"/>
      <c r="E16" s="33">
        <f>SUM(E17:E17)</f>
        <v>1</v>
      </c>
      <c r="F16" s="280"/>
      <c r="G16" s="281"/>
      <c r="H16" s="281"/>
      <c r="I16" s="281"/>
      <c r="J16" s="281"/>
      <c r="K16" s="282"/>
      <c r="L16" s="34">
        <f>SUM(L17:L17)</f>
        <v>2885611.5</v>
      </c>
      <c r="M16" s="97"/>
      <c r="N16" s="98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  <c r="BM16" s="32"/>
      <c r="BN16" s="32"/>
      <c r="BO16" s="32"/>
      <c r="BP16" s="32"/>
      <c r="BQ16" s="32"/>
      <c r="BR16" s="32"/>
      <c r="BS16" s="32"/>
      <c r="BT16" s="32"/>
      <c r="BU16" s="32"/>
      <c r="BV16" s="32"/>
      <c r="BW16" s="32"/>
      <c r="BX16" s="32"/>
      <c r="BY16" s="32"/>
      <c r="BZ16" s="32"/>
      <c r="CA16" s="32"/>
      <c r="CB16" s="32"/>
      <c r="CC16" s="32"/>
      <c r="CD16" s="32"/>
      <c r="CE16" s="32"/>
      <c r="CF16" s="32"/>
      <c r="CG16" s="32"/>
      <c r="CH16" s="32"/>
      <c r="CI16" s="32"/>
      <c r="CJ16" s="32"/>
      <c r="CK16" s="32"/>
      <c r="CL16" s="32"/>
      <c r="CM16" s="32"/>
      <c r="CN16" s="32"/>
      <c r="CO16" s="32"/>
      <c r="CP16" s="32"/>
      <c r="CQ16" s="32"/>
      <c r="CR16" s="32"/>
      <c r="CS16" s="32"/>
      <c r="CT16" s="37"/>
      <c r="CU16" s="37"/>
      <c r="CV16" s="37"/>
      <c r="CW16" s="37"/>
      <c r="CX16" s="37"/>
      <c r="CY16" s="37"/>
      <c r="CZ16" s="37"/>
      <c r="DA16" s="37"/>
    </row>
    <row r="17" spans="1:105" s="32" customFormat="1" x14ac:dyDescent="0.25">
      <c r="B17" s="14"/>
      <c r="C17" s="228" t="s">
        <v>54</v>
      </c>
      <c r="D17" s="47" t="s">
        <v>10</v>
      </c>
      <c r="E17" s="59">
        <v>1</v>
      </c>
      <c r="F17" s="60">
        <v>2008</v>
      </c>
      <c r="G17" s="41">
        <v>1200</v>
      </c>
      <c r="H17" s="41" t="s">
        <v>55</v>
      </c>
      <c r="I17" s="43">
        <v>2722275</v>
      </c>
      <c r="J17" s="43">
        <f>(I17*6%)+I17</f>
        <v>2885611.5</v>
      </c>
      <c r="K17" s="180">
        <v>0</v>
      </c>
      <c r="L17" s="45">
        <f>(J17-K17)*E17</f>
        <v>2885611.5</v>
      </c>
      <c r="M17" s="97"/>
      <c r="N17" s="36" t="s">
        <v>171</v>
      </c>
      <c r="CT17" s="37"/>
      <c r="CU17" s="37"/>
      <c r="CV17" s="37"/>
      <c r="CW17" s="37"/>
      <c r="CX17" s="37"/>
      <c r="CY17" s="37"/>
      <c r="CZ17" s="37"/>
      <c r="DA17" s="37"/>
    </row>
    <row r="18" spans="1:105" s="46" customFormat="1" x14ac:dyDescent="0.25">
      <c r="A18" s="32"/>
      <c r="B18" s="14"/>
      <c r="C18" s="283" t="s">
        <v>13</v>
      </c>
      <c r="D18" s="284"/>
      <c r="E18" s="33">
        <f>SUM(E19:E22)</f>
        <v>4</v>
      </c>
      <c r="F18" s="280"/>
      <c r="G18" s="281"/>
      <c r="H18" s="281"/>
      <c r="I18" s="281"/>
      <c r="J18" s="281"/>
      <c r="K18" s="282"/>
      <c r="L18" s="34">
        <f>SUM(L19:L22)</f>
        <v>11542446</v>
      </c>
      <c r="M18" s="97"/>
      <c r="N18" s="98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32"/>
      <c r="BO18" s="32"/>
      <c r="BP18" s="32"/>
      <c r="BQ18" s="32"/>
      <c r="BR18" s="32"/>
      <c r="BS18" s="32"/>
      <c r="BT18" s="32"/>
      <c r="BU18" s="32"/>
      <c r="BV18" s="32"/>
      <c r="BW18" s="32"/>
      <c r="BX18" s="32"/>
      <c r="BY18" s="32"/>
      <c r="BZ18" s="32"/>
      <c r="CA18" s="32"/>
      <c r="CB18" s="32"/>
      <c r="CC18" s="32"/>
      <c r="CD18" s="32"/>
      <c r="CE18" s="32"/>
      <c r="CF18" s="32"/>
      <c r="CG18" s="32"/>
      <c r="CH18" s="32"/>
      <c r="CI18" s="32"/>
      <c r="CJ18" s="32"/>
      <c r="CK18" s="32"/>
      <c r="CL18" s="32"/>
      <c r="CM18" s="32"/>
      <c r="CN18" s="32"/>
      <c r="CO18" s="32"/>
      <c r="CP18" s="32"/>
      <c r="CQ18" s="32"/>
      <c r="CR18" s="32"/>
      <c r="CS18" s="32"/>
      <c r="CT18" s="37"/>
      <c r="CU18" s="37"/>
      <c r="CV18" s="37"/>
      <c r="CW18" s="37"/>
      <c r="CX18" s="37"/>
      <c r="CY18" s="37"/>
      <c r="CZ18" s="37"/>
      <c r="DA18" s="37"/>
    </row>
    <row r="19" spans="1:105" s="32" customFormat="1" x14ac:dyDescent="0.25">
      <c r="B19" s="14"/>
      <c r="C19" s="285" t="s">
        <v>132</v>
      </c>
      <c r="D19" s="47" t="s">
        <v>10</v>
      </c>
      <c r="E19" s="59">
        <v>1</v>
      </c>
      <c r="F19" s="60">
        <v>2001</v>
      </c>
      <c r="G19" s="41">
        <v>948</v>
      </c>
      <c r="H19" s="41" t="s">
        <v>126</v>
      </c>
      <c r="I19" s="43">
        <v>2722275</v>
      </c>
      <c r="J19" s="43">
        <f>(I19*6%)+I19</f>
        <v>2885611.5</v>
      </c>
      <c r="K19" s="180">
        <v>0</v>
      </c>
      <c r="L19" s="45">
        <f>(J19-K19)*E19</f>
        <v>2885611.5</v>
      </c>
      <c r="M19" s="35"/>
      <c r="N19" s="36" t="s">
        <v>171</v>
      </c>
      <c r="CT19" s="37"/>
      <c r="CU19" s="37"/>
      <c r="CV19" s="37"/>
      <c r="CW19" s="37"/>
      <c r="CX19" s="37"/>
      <c r="CY19" s="37"/>
      <c r="CZ19" s="37"/>
      <c r="DA19" s="37"/>
    </row>
    <row r="20" spans="1:105" s="32" customFormat="1" x14ac:dyDescent="0.25">
      <c r="B20" s="14"/>
      <c r="C20" s="286"/>
      <c r="D20" s="47" t="s">
        <v>10</v>
      </c>
      <c r="E20" s="59">
        <v>1</v>
      </c>
      <c r="F20" s="60">
        <v>2006</v>
      </c>
      <c r="G20" s="41">
        <v>1097</v>
      </c>
      <c r="H20" s="41" t="s">
        <v>127</v>
      </c>
      <c r="I20" s="43">
        <v>2722275</v>
      </c>
      <c r="J20" s="43">
        <f>(I20*6%)+I20</f>
        <v>2885611.5</v>
      </c>
      <c r="K20" s="180">
        <v>0</v>
      </c>
      <c r="L20" s="45">
        <f>(J20-K20)*E20</f>
        <v>2885611.5</v>
      </c>
      <c r="M20" s="35"/>
      <c r="N20" s="36" t="s">
        <v>171</v>
      </c>
      <c r="CT20" s="37"/>
      <c r="CU20" s="37"/>
      <c r="CV20" s="37"/>
      <c r="CW20" s="37"/>
      <c r="CX20" s="37"/>
      <c r="CY20" s="37"/>
      <c r="CZ20" s="37"/>
      <c r="DA20" s="37"/>
    </row>
    <row r="21" spans="1:105" s="32" customFormat="1" x14ac:dyDescent="0.25">
      <c r="B21" s="14"/>
      <c r="C21" s="286"/>
      <c r="D21" s="47" t="s">
        <v>10</v>
      </c>
      <c r="E21" s="59">
        <v>1</v>
      </c>
      <c r="F21" s="60">
        <v>2009</v>
      </c>
      <c r="G21" s="41">
        <v>1250</v>
      </c>
      <c r="H21" s="41" t="s">
        <v>128</v>
      </c>
      <c r="I21" s="43">
        <v>2722275</v>
      </c>
      <c r="J21" s="43">
        <f>(I21*6%)+I21</f>
        <v>2885611.5</v>
      </c>
      <c r="K21" s="180">
        <v>0</v>
      </c>
      <c r="L21" s="45">
        <f>(J21-K21)*E21</f>
        <v>2885611.5</v>
      </c>
      <c r="M21" s="35"/>
      <c r="N21" s="36" t="s">
        <v>171</v>
      </c>
      <c r="CT21" s="37"/>
      <c r="CU21" s="37"/>
      <c r="CV21" s="37"/>
      <c r="CW21" s="37"/>
      <c r="CX21" s="37"/>
      <c r="CY21" s="37"/>
      <c r="CZ21" s="37"/>
      <c r="DA21" s="37"/>
    </row>
    <row r="22" spans="1:105" s="32" customFormat="1" x14ac:dyDescent="0.25">
      <c r="B22" s="14"/>
      <c r="C22" s="287"/>
      <c r="D22" s="47" t="s">
        <v>10</v>
      </c>
      <c r="E22" s="59">
        <v>1</v>
      </c>
      <c r="F22" s="60">
        <v>2009</v>
      </c>
      <c r="G22" s="41">
        <v>1256</v>
      </c>
      <c r="H22" s="41" t="s">
        <v>129</v>
      </c>
      <c r="I22" s="43">
        <v>2722275</v>
      </c>
      <c r="J22" s="43">
        <f>(I22*6%)+I22</f>
        <v>2885611.5</v>
      </c>
      <c r="K22" s="180">
        <v>0</v>
      </c>
      <c r="L22" s="45">
        <f>(J22-K22)*E22</f>
        <v>2885611.5</v>
      </c>
      <c r="M22" s="35"/>
      <c r="N22" s="36" t="s">
        <v>171</v>
      </c>
      <c r="CT22" s="37"/>
      <c r="CU22" s="37"/>
      <c r="CV22" s="37"/>
      <c r="CW22" s="37"/>
      <c r="CX22" s="37"/>
      <c r="CY22" s="37"/>
      <c r="CZ22" s="37"/>
      <c r="DA22" s="37"/>
    </row>
    <row r="23" spans="1:105" s="46" customFormat="1" x14ac:dyDescent="0.25">
      <c r="A23" s="32"/>
      <c r="B23" s="14"/>
      <c r="C23" s="283" t="s">
        <v>110</v>
      </c>
      <c r="D23" s="284"/>
      <c r="E23" s="33">
        <f>SUM(E24:E28)</f>
        <v>5</v>
      </c>
      <c r="F23" s="280"/>
      <c r="G23" s="281"/>
      <c r="H23" s="281"/>
      <c r="I23" s="281"/>
      <c r="J23" s="281"/>
      <c r="K23" s="282"/>
      <c r="L23" s="34">
        <f>SUM(L24:L28)</f>
        <v>35619496.399999999</v>
      </c>
      <c r="M23" s="97"/>
      <c r="N23" s="98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  <c r="BH23" s="32"/>
      <c r="BI23" s="32"/>
      <c r="BJ23" s="32"/>
      <c r="BK23" s="32"/>
      <c r="BL23" s="32"/>
      <c r="BM23" s="32"/>
      <c r="BN23" s="32"/>
      <c r="BO23" s="32"/>
      <c r="BP23" s="32"/>
      <c r="BQ23" s="32"/>
      <c r="BR23" s="32"/>
      <c r="BS23" s="32"/>
      <c r="BT23" s="32"/>
      <c r="BU23" s="32"/>
      <c r="BV23" s="32"/>
      <c r="BW23" s="32"/>
      <c r="BX23" s="32"/>
      <c r="BY23" s="32"/>
      <c r="BZ23" s="32"/>
      <c r="CA23" s="32"/>
      <c r="CB23" s="32"/>
      <c r="CC23" s="32"/>
      <c r="CD23" s="32"/>
      <c r="CE23" s="32"/>
      <c r="CF23" s="32"/>
      <c r="CG23" s="32"/>
      <c r="CH23" s="32"/>
      <c r="CI23" s="32"/>
      <c r="CJ23" s="32"/>
      <c r="CK23" s="32"/>
      <c r="CL23" s="32"/>
      <c r="CM23" s="32"/>
      <c r="CN23" s="32"/>
      <c r="CO23" s="32"/>
      <c r="CP23" s="32"/>
      <c r="CQ23" s="32"/>
      <c r="CR23" s="32"/>
      <c r="CS23" s="32"/>
      <c r="CT23" s="37"/>
      <c r="CU23" s="37"/>
      <c r="CV23" s="37"/>
      <c r="CW23" s="37"/>
      <c r="CX23" s="37"/>
      <c r="CY23" s="37"/>
      <c r="CZ23" s="37"/>
      <c r="DA23" s="37"/>
    </row>
    <row r="24" spans="1:105" s="32" customFormat="1" x14ac:dyDescent="0.25">
      <c r="B24" s="14"/>
      <c r="C24" s="285" t="s">
        <v>115</v>
      </c>
      <c r="D24" s="47" t="s">
        <v>10</v>
      </c>
      <c r="E24" s="59">
        <v>1</v>
      </c>
      <c r="F24" s="60">
        <v>2007</v>
      </c>
      <c r="G24" s="41">
        <v>1184</v>
      </c>
      <c r="H24" s="41" t="s">
        <v>111</v>
      </c>
      <c r="I24" s="43">
        <v>2722275</v>
      </c>
      <c r="J24" s="43">
        <f>(I24*6%)+I24</f>
        <v>2885611.5</v>
      </c>
      <c r="K24" s="180">
        <v>0</v>
      </c>
      <c r="L24" s="45">
        <f>(J24-K24)*E24</f>
        <v>2885611.5</v>
      </c>
      <c r="M24" s="35"/>
      <c r="N24" s="36" t="s">
        <v>171</v>
      </c>
      <c r="CT24" s="37"/>
      <c r="CU24" s="37"/>
      <c r="CV24" s="37"/>
      <c r="CW24" s="37"/>
      <c r="CX24" s="37"/>
      <c r="CY24" s="37"/>
      <c r="CZ24" s="37"/>
      <c r="DA24" s="37"/>
    </row>
    <row r="25" spans="1:105" s="32" customFormat="1" x14ac:dyDescent="0.25">
      <c r="B25" s="14"/>
      <c r="C25" s="286"/>
      <c r="D25" s="47" t="s">
        <v>10</v>
      </c>
      <c r="E25" s="59">
        <v>1</v>
      </c>
      <c r="F25" s="60">
        <v>2006</v>
      </c>
      <c r="G25" s="41">
        <v>1102</v>
      </c>
      <c r="H25" s="41" t="s">
        <v>112</v>
      </c>
      <c r="I25" s="43">
        <v>2722275</v>
      </c>
      <c r="J25" s="43">
        <f>(I25*6%)+I25</f>
        <v>2885611.5</v>
      </c>
      <c r="K25" s="180">
        <v>0</v>
      </c>
      <c r="L25" s="45">
        <f>(J25-K25)*E25</f>
        <v>2885611.5</v>
      </c>
      <c r="M25" s="35"/>
      <c r="N25" s="36" t="s">
        <v>171</v>
      </c>
      <c r="CT25" s="37"/>
      <c r="CU25" s="37"/>
      <c r="CV25" s="37"/>
      <c r="CW25" s="37"/>
      <c r="CX25" s="37"/>
      <c r="CY25" s="37"/>
      <c r="CZ25" s="37"/>
      <c r="DA25" s="37"/>
    </row>
    <row r="26" spans="1:105" s="32" customFormat="1" x14ac:dyDescent="0.25">
      <c r="B26" s="14"/>
      <c r="C26" s="286"/>
      <c r="D26" s="47" t="s">
        <v>10</v>
      </c>
      <c r="E26" s="59">
        <v>1</v>
      </c>
      <c r="F26" s="60">
        <v>2007</v>
      </c>
      <c r="G26" s="41">
        <v>1171</v>
      </c>
      <c r="H26" s="41" t="s">
        <v>113</v>
      </c>
      <c r="I26" s="43">
        <v>2722275</v>
      </c>
      <c r="J26" s="43">
        <f>(I26*6%)+I26</f>
        <v>2885611.5</v>
      </c>
      <c r="K26" s="180">
        <v>0</v>
      </c>
      <c r="L26" s="45">
        <f>(J26-K26)*E26</f>
        <v>2885611.5</v>
      </c>
      <c r="M26" s="35"/>
      <c r="N26" s="36" t="s">
        <v>171</v>
      </c>
      <c r="CT26" s="37"/>
      <c r="CU26" s="37"/>
      <c r="CV26" s="37"/>
      <c r="CW26" s="37"/>
      <c r="CX26" s="37"/>
      <c r="CY26" s="37"/>
      <c r="CZ26" s="37"/>
      <c r="DA26" s="37"/>
    </row>
    <row r="27" spans="1:105" s="32" customFormat="1" x14ac:dyDescent="0.25">
      <c r="B27" s="14"/>
      <c r="C27" s="286"/>
      <c r="D27" s="47" t="s">
        <v>10</v>
      </c>
      <c r="E27" s="59">
        <v>1</v>
      </c>
      <c r="F27" s="60">
        <v>2007</v>
      </c>
      <c r="G27" s="41">
        <v>1167</v>
      </c>
      <c r="H27" s="41" t="s">
        <v>114</v>
      </c>
      <c r="I27" s="43">
        <v>2722275</v>
      </c>
      <c r="J27" s="43">
        <f>(I27*6%)+I27</f>
        <v>2885611.5</v>
      </c>
      <c r="K27" s="180">
        <v>0</v>
      </c>
      <c r="L27" s="45">
        <f>(J27-K27)*E27</f>
        <v>2885611.5</v>
      </c>
      <c r="M27" s="35"/>
      <c r="N27" s="36" t="s">
        <v>171</v>
      </c>
      <c r="CT27" s="37"/>
      <c r="CU27" s="37"/>
      <c r="CV27" s="37"/>
      <c r="CW27" s="37"/>
      <c r="CX27" s="37"/>
      <c r="CY27" s="37"/>
      <c r="CZ27" s="37"/>
      <c r="DA27" s="37"/>
    </row>
    <row r="28" spans="1:105" s="32" customFormat="1" x14ac:dyDescent="0.25">
      <c r="B28" s="14"/>
      <c r="C28" s="287"/>
      <c r="D28" s="53" t="s">
        <v>8</v>
      </c>
      <c r="E28" s="59">
        <v>1</v>
      </c>
      <c r="F28" s="60">
        <v>2009</v>
      </c>
      <c r="G28" s="41">
        <v>1297</v>
      </c>
      <c r="H28" s="41" t="s">
        <v>116</v>
      </c>
      <c r="I28" s="43">
        <v>28066490</v>
      </c>
      <c r="J28" s="43">
        <f>(I28*6%)+I28</f>
        <v>29750479.399999999</v>
      </c>
      <c r="K28" s="180">
        <v>5673429</v>
      </c>
      <c r="L28" s="45">
        <f>(J28-K28)*E28</f>
        <v>24077050.399999999</v>
      </c>
      <c r="M28" s="35"/>
      <c r="N28" s="36" t="s">
        <v>171</v>
      </c>
      <c r="CT28" s="37"/>
      <c r="CU28" s="37"/>
      <c r="CV28" s="37"/>
      <c r="CW28" s="37"/>
      <c r="CX28" s="37"/>
      <c r="CY28" s="37"/>
      <c r="CZ28" s="37"/>
      <c r="DA28" s="37"/>
    </row>
    <row r="29" spans="1:105" s="46" customFormat="1" x14ac:dyDescent="0.25">
      <c r="A29" s="32"/>
      <c r="B29" s="14"/>
      <c r="C29" s="283" t="s">
        <v>109</v>
      </c>
      <c r="D29" s="284"/>
      <c r="E29" s="33">
        <f>SUM(E30:E31)</f>
        <v>2</v>
      </c>
      <c r="F29" s="280"/>
      <c r="G29" s="281"/>
      <c r="H29" s="281"/>
      <c r="I29" s="281"/>
      <c r="J29" s="281"/>
      <c r="K29" s="282"/>
      <c r="L29" s="34">
        <f>SUM(L30:L31)</f>
        <v>5771223</v>
      </c>
      <c r="M29" s="97"/>
      <c r="N29" s="98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32"/>
      <c r="BS29" s="32"/>
      <c r="BT29" s="32"/>
      <c r="BU29" s="32"/>
      <c r="BV29" s="32"/>
      <c r="BW29" s="32"/>
      <c r="BX29" s="32"/>
      <c r="BY29" s="32"/>
      <c r="BZ29" s="32"/>
      <c r="CA29" s="32"/>
      <c r="CB29" s="32"/>
      <c r="CC29" s="32"/>
      <c r="CD29" s="32"/>
      <c r="CE29" s="32"/>
      <c r="CF29" s="32"/>
      <c r="CG29" s="32"/>
      <c r="CH29" s="32"/>
      <c r="CI29" s="32"/>
      <c r="CJ29" s="32"/>
      <c r="CK29" s="32"/>
      <c r="CL29" s="32"/>
      <c r="CM29" s="32"/>
      <c r="CN29" s="32"/>
      <c r="CO29" s="32"/>
      <c r="CP29" s="32"/>
      <c r="CQ29" s="32"/>
      <c r="CR29" s="32"/>
      <c r="CS29" s="32"/>
      <c r="CT29" s="37"/>
      <c r="CU29" s="37"/>
      <c r="CV29" s="37"/>
      <c r="CW29" s="37"/>
      <c r="CX29" s="37"/>
      <c r="CY29" s="37"/>
      <c r="CZ29" s="37"/>
      <c r="DA29" s="37"/>
    </row>
    <row r="30" spans="1:105" s="32" customFormat="1" x14ac:dyDescent="0.25">
      <c r="B30" s="14"/>
      <c r="C30" s="285" t="s">
        <v>109</v>
      </c>
      <c r="D30" s="47" t="s">
        <v>10</v>
      </c>
      <c r="E30" s="59">
        <v>1</v>
      </c>
      <c r="F30" s="60">
        <v>1998</v>
      </c>
      <c r="G30" s="41">
        <v>780</v>
      </c>
      <c r="H30" s="60">
        <v>780</v>
      </c>
      <c r="I30" s="43">
        <v>2722275</v>
      </c>
      <c r="J30" s="43">
        <f>(I30*6%)+I30</f>
        <v>2885611.5</v>
      </c>
      <c r="K30" s="180">
        <v>0</v>
      </c>
      <c r="L30" s="45">
        <f>(J30-K30)*E30</f>
        <v>2885611.5</v>
      </c>
      <c r="M30" s="35"/>
      <c r="N30" s="36" t="s">
        <v>171</v>
      </c>
      <c r="CT30" s="37"/>
      <c r="CU30" s="37"/>
      <c r="CV30" s="37"/>
      <c r="CW30" s="37"/>
      <c r="CX30" s="37"/>
      <c r="CY30" s="37"/>
      <c r="CZ30" s="37"/>
      <c r="DA30" s="37"/>
    </row>
    <row r="31" spans="1:105" s="32" customFormat="1" x14ac:dyDescent="0.25">
      <c r="B31" s="14"/>
      <c r="C31" s="287"/>
      <c r="D31" s="47" t="s">
        <v>10</v>
      </c>
      <c r="E31" s="59">
        <v>1</v>
      </c>
      <c r="F31" s="60">
        <v>2007</v>
      </c>
      <c r="G31" s="41">
        <v>1169</v>
      </c>
      <c r="H31" s="60">
        <v>1169</v>
      </c>
      <c r="I31" s="43">
        <v>2722275</v>
      </c>
      <c r="J31" s="43">
        <f>(I31*6%)+I31</f>
        <v>2885611.5</v>
      </c>
      <c r="K31" s="180">
        <v>0</v>
      </c>
      <c r="L31" s="45">
        <f>(J31-K31)*E31</f>
        <v>2885611.5</v>
      </c>
      <c r="M31" s="35"/>
      <c r="N31" s="36" t="s">
        <v>171</v>
      </c>
      <c r="CT31" s="37"/>
      <c r="CU31" s="37"/>
      <c r="CV31" s="37"/>
      <c r="CW31" s="37"/>
      <c r="CX31" s="37"/>
      <c r="CY31" s="37"/>
      <c r="CZ31" s="37"/>
      <c r="DA31" s="37"/>
    </row>
    <row r="32" spans="1:105" s="46" customFormat="1" x14ac:dyDescent="0.25">
      <c r="A32" s="32"/>
      <c r="B32" s="14"/>
      <c r="C32" s="283" t="s">
        <v>14</v>
      </c>
      <c r="D32" s="284"/>
      <c r="E32" s="33">
        <f>SUM(E33:E35)</f>
        <v>3</v>
      </c>
      <c r="F32" s="280"/>
      <c r="G32" s="281"/>
      <c r="H32" s="281"/>
      <c r="I32" s="281"/>
      <c r="J32" s="281"/>
      <c r="K32" s="282"/>
      <c r="L32" s="34">
        <f>SUM(L33:L35)</f>
        <v>12360870.18</v>
      </c>
      <c r="M32" s="97"/>
      <c r="N32" s="98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32"/>
      <c r="BB32" s="32"/>
      <c r="BC32" s="32"/>
      <c r="BD32" s="32"/>
      <c r="BE32" s="32"/>
      <c r="BF32" s="32"/>
      <c r="BG32" s="32"/>
      <c r="BH32" s="32"/>
      <c r="BI32" s="32"/>
      <c r="BJ32" s="32"/>
      <c r="BK32" s="32"/>
      <c r="BL32" s="32"/>
      <c r="BM32" s="32"/>
      <c r="BN32" s="32"/>
      <c r="BO32" s="32"/>
      <c r="BP32" s="32"/>
      <c r="BQ32" s="32"/>
      <c r="BR32" s="32"/>
      <c r="BS32" s="32"/>
      <c r="BT32" s="32"/>
      <c r="BU32" s="32"/>
      <c r="BV32" s="32"/>
      <c r="BW32" s="32"/>
      <c r="BX32" s="32"/>
      <c r="BY32" s="32"/>
      <c r="BZ32" s="32"/>
      <c r="CA32" s="32"/>
      <c r="CB32" s="32"/>
      <c r="CC32" s="32"/>
      <c r="CD32" s="32"/>
      <c r="CE32" s="32"/>
      <c r="CF32" s="32"/>
      <c r="CG32" s="32"/>
      <c r="CH32" s="32"/>
      <c r="CI32" s="32"/>
      <c r="CJ32" s="32"/>
      <c r="CK32" s="32"/>
      <c r="CL32" s="32"/>
      <c r="CM32" s="32"/>
      <c r="CN32" s="32"/>
      <c r="CO32" s="32"/>
      <c r="CP32" s="32"/>
      <c r="CQ32" s="32"/>
      <c r="CR32" s="32"/>
      <c r="CS32" s="32"/>
      <c r="CT32" s="37"/>
      <c r="CU32" s="37"/>
      <c r="CV32" s="37"/>
      <c r="CW32" s="37"/>
      <c r="CX32" s="37"/>
      <c r="CY32" s="37"/>
      <c r="CZ32" s="37"/>
      <c r="DA32" s="37"/>
    </row>
    <row r="33" spans="1:105" s="32" customFormat="1" x14ac:dyDescent="0.25">
      <c r="B33" s="14"/>
      <c r="C33" s="285" t="s">
        <v>14</v>
      </c>
      <c r="D33" s="58" t="s">
        <v>99</v>
      </c>
      <c r="E33" s="59">
        <v>1</v>
      </c>
      <c r="F33" s="41">
        <v>1998</v>
      </c>
      <c r="G33" s="41" t="s">
        <v>49</v>
      </c>
      <c r="H33" s="41" t="s">
        <v>49</v>
      </c>
      <c r="I33" s="43">
        <v>6292628</v>
      </c>
      <c r="J33" s="43">
        <f>(I33*6%)+I33</f>
        <v>6670185.6799999997</v>
      </c>
      <c r="K33" s="180">
        <v>1276302</v>
      </c>
      <c r="L33" s="43">
        <f>(J33-K33)*E33</f>
        <v>5393883.6799999997</v>
      </c>
      <c r="M33" s="35"/>
      <c r="N33" s="36" t="s">
        <v>171</v>
      </c>
    </row>
    <row r="34" spans="1:105" s="32" customFormat="1" x14ac:dyDescent="0.25">
      <c r="B34" s="14"/>
      <c r="C34" s="286"/>
      <c r="D34" s="58" t="s">
        <v>50</v>
      </c>
      <c r="E34" s="59">
        <v>1</v>
      </c>
      <c r="F34" s="41">
        <v>1997</v>
      </c>
      <c r="G34" s="41">
        <v>726</v>
      </c>
      <c r="H34" s="41">
        <v>356294</v>
      </c>
      <c r="I34" s="43">
        <v>6086130</v>
      </c>
      <c r="J34" s="43">
        <f>(I34*6%)+I34</f>
        <v>6451297.7999999998</v>
      </c>
      <c r="K34" s="180">
        <v>1234419</v>
      </c>
      <c r="L34" s="43">
        <f>(J34-K34)*E34</f>
        <v>5216878.8</v>
      </c>
      <c r="M34" s="35"/>
      <c r="N34" s="36" t="s">
        <v>171</v>
      </c>
    </row>
    <row r="35" spans="1:105" s="32" customFormat="1" x14ac:dyDescent="0.25">
      <c r="B35" s="14"/>
      <c r="C35" s="287"/>
      <c r="D35" s="58" t="s">
        <v>222</v>
      </c>
      <c r="E35" s="59">
        <v>1</v>
      </c>
      <c r="F35" s="41">
        <v>1999</v>
      </c>
      <c r="G35" s="41">
        <v>377323</v>
      </c>
      <c r="H35" s="41">
        <v>377323</v>
      </c>
      <c r="I35" s="43">
        <v>1651045</v>
      </c>
      <c r="J35" s="43">
        <f>(I35*6%)+I35</f>
        <v>1750107.7</v>
      </c>
      <c r="K35" s="180">
        <v>0</v>
      </c>
      <c r="L35" s="43">
        <f>(J35-K35)*E35</f>
        <v>1750107.7</v>
      </c>
      <c r="M35" s="35"/>
      <c r="N35" s="36" t="s">
        <v>171</v>
      </c>
    </row>
    <row r="36" spans="1:105" s="46" customFormat="1" x14ac:dyDescent="0.25">
      <c r="A36" s="32"/>
      <c r="B36" s="14"/>
      <c r="C36" s="283" t="s">
        <v>15</v>
      </c>
      <c r="D36" s="284"/>
      <c r="E36" s="33">
        <f>SUM(E37:E52)</f>
        <v>16</v>
      </c>
      <c r="F36" s="280"/>
      <c r="G36" s="281"/>
      <c r="H36" s="281"/>
      <c r="I36" s="281"/>
      <c r="J36" s="281"/>
      <c r="K36" s="282"/>
      <c r="L36" s="34">
        <f>SUM(L37:L52)</f>
        <v>346749492</v>
      </c>
      <c r="M36" s="97"/>
      <c r="N36" s="98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32"/>
      <c r="BB36" s="32"/>
      <c r="BC36" s="32"/>
      <c r="BD36" s="32"/>
      <c r="BE36" s="32"/>
      <c r="BF36" s="32"/>
      <c r="BG36" s="32"/>
      <c r="BH36" s="32"/>
      <c r="BI36" s="32"/>
      <c r="BJ36" s="32"/>
      <c r="BK36" s="32"/>
      <c r="BL36" s="32"/>
      <c r="BM36" s="32"/>
      <c r="BN36" s="32"/>
      <c r="BO36" s="32"/>
      <c r="BP36" s="32"/>
      <c r="BQ36" s="32"/>
      <c r="BR36" s="32"/>
      <c r="BS36" s="32"/>
      <c r="BT36" s="32"/>
      <c r="BU36" s="32"/>
      <c r="BV36" s="32"/>
      <c r="BW36" s="32"/>
      <c r="BX36" s="32"/>
      <c r="BY36" s="32"/>
      <c r="BZ36" s="32"/>
      <c r="CA36" s="32"/>
      <c r="CB36" s="32"/>
      <c r="CC36" s="32"/>
      <c r="CD36" s="32"/>
      <c r="CE36" s="32"/>
      <c r="CF36" s="32"/>
      <c r="CG36" s="32"/>
      <c r="CH36" s="32"/>
      <c r="CI36" s="32"/>
      <c r="CJ36" s="32"/>
      <c r="CK36" s="32"/>
      <c r="CL36" s="32"/>
      <c r="CM36" s="32"/>
      <c r="CN36" s="32"/>
      <c r="CO36" s="32"/>
      <c r="CP36" s="32"/>
      <c r="CQ36" s="32"/>
      <c r="CR36" s="32"/>
      <c r="CS36" s="32"/>
      <c r="CT36" s="37"/>
      <c r="CU36" s="37"/>
      <c r="CV36" s="37"/>
      <c r="CW36" s="37"/>
      <c r="CX36" s="37"/>
      <c r="CY36" s="37"/>
      <c r="CZ36" s="37"/>
      <c r="DA36" s="37"/>
    </row>
    <row r="37" spans="1:105" s="32" customFormat="1" x14ac:dyDescent="0.25">
      <c r="B37" s="14"/>
      <c r="C37" s="302" t="s">
        <v>16</v>
      </c>
      <c r="D37" s="40" t="s">
        <v>8</v>
      </c>
      <c r="E37" s="41">
        <v>1</v>
      </c>
      <c r="F37" s="42">
        <v>2007</v>
      </c>
      <c r="G37" s="41">
        <v>1127</v>
      </c>
      <c r="H37" s="41">
        <v>1127</v>
      </c>
      <c r="I37" s="43">
        <v>28066490</v>
      </c>
      <c r="J37" s="43">
        <f>+I37*1.06</f>
        <v>29750479.400000002</v>
      </c>
      <c r="K37" s="180">
        <v>5673429</v>
      </c>
      <c r="L37" s="43">
        <f>+J37-K37</f>
        <v>24077050.400000002</v>
      </c>
      <c r="M37" s="35"/>
      <c r="N37" s="36" t="s">
        <v>171</v>
      </c>
    </row>
    <row r="38" spans="1:105" s="32" customFormat="1" x14ac:dyDescent="0.25">
      <c r="B38" s="14"/>
      <c r="C38" s="336"/>
      <c r="D38" s="40" t="s">
        <v>8</v>
      </c>
      <c r="E38" s="41">
        <v>1</v>
      </c>
      <c r="F38" s="42">
        <v>2009</v>
      </c>
      <c r="G38" s="41">
        <v>1240</v>
      </c>
      <c r="H38" s="41">
        <v>1240</v>
      </c>
      <c r="I38" s="43">
        <v>28066490</v>
      </c>
      <c r="J38" s="43">
        <f>+I38*1.06</f>
        <v>29750479.400000002</v>
      </c>
      <c r="K38" s="180">
        <v>5673429</v>
      </c>
      <c r="L38" s="43">
        <f>+J38-K38</f>
        <v>24077050.400000002</v>
      </c>
      <c r="M38" s="35"/>
      <c r="N38" s="36" t="s">
        <v>171</v>
      </c>
    </row>
    <row r="39" spans="1:105" s="32" customFormat="1" x14ac:dyDescent="0.25">
      <c r="B39" s="14"/>
      <c r="C39" s="336"/>
      <c r="D39" s="40" t="s">
        <v>8</v>
      </c>
      <c r="E39" s="41">
        <v>1</v>
      </c>
      <c r="F39" s="42">
        <v>2007</v>
      </c>
      <c r="G39" s="41">
        <v>1116</v>
      </c>
      <c r="H39" s="41">
        <v>1116</v>
      </c>
      <c r="I39" s="43">
        <v>28066490</v>
      </c>
      <c r="J39" s="43">
        <f>+I39*1.06</f>
        <v>29750479.400000002</v>
      </c>
      <c r="K39" s="180">
        <v>5673429</v>
      </c>
      <c r="L39" s="43">
        <f>+J39-K39</f>
        <v>24077050.400000002</v>
      </c>
      <c r="M39" s="35"/>
      <c r="N39" s="36" t="s">
        <v>171</v>
      </c>
    </row>
    <row r="40" spans="1:105" s="32" customFormat="1" x14ac:dyDescent="0.25">
      <c r="B40" s="14"/>
      <c r="C40" s="336"/>
      <c r="D40" s="40" t="s">
        <v>8</v>
      </c>
      <c r="E40" s="41">
        <v>1</v>
      </c>
      <c r="F40" s="42">
        <v>2007</v>
      </c>
      <c r="G40" s="41">
        <v>1126</v>
      </c>
      <c r="H40" s="41">
        <v>1126</v>
      </c>
      <c r="I40" s="43">
        <v>28066490</v>
      </c>
      <c r="J40" s="43">
        <f>+I40*1.06</f>
        <v>29750479.400000002</v>
      </c>
      <c r="K40" s="180">
        <v>5673429</v>
      </c>
      <c r="L40" s="43">
        <f>+J40-K40</f>
        <v>24077050.400000002</v>
      </c>
      <c r="M40" s="35"/>
      <c r="N40" s="36" t="s">
        <v>171</v>
      </c>
    </row>
    <row r="41" spans="1:105" s="32" customFormat="1" x14ac:dyDescent="0.25">
      <c r="B41" s="14"/>
      <c r="C41" s="336"/>
      <c r="D41" s="40" t="s">
        <v>8</v>
      </c>
      <c r="E41" s="41">
        <v>1</v>
      </c>
      <c r="F41" s="42">
        <v>2009</v>
      </c>
      <c r="G41" s="41">
        <v>1292</v>
      </c>
      <c r="H41" s="41">
        <v>1292</v>
      </c>
      <c r="I41" s="43">
        <v>28066490</v>
      </c>
      <c r="J41" s="43">
        <f>+I41*1.06</f>
        <v>29750479.400000002</v>
      </c>
      <c r="K41" s="180">
        <v>5673429</v>
      </c>
      <c r="L41" s="43">
        <f>+J41-K41</f>
        <v>24077050.400000002</v>
      </c>
      <c r="M41" s="35"/>
      <c r="N41" s="36" t="s">
        <v>171</v>
      </c>
    </row>
    <row r="42" spans="1:105" s="32" customFormat="1" x14ac:dyDescent="0.25">
      <c r="B42" s="14"/>
      <c r="C42" s="336"/>
      <c r="D42" s="40" t="s">
        <v>8</v>
      </c>
      <c r="E42" s="41">
        <v>1</v>
      </c>
      <c r="F42" s="42">
        <v>2009</v>
      </c>
      <c r="G42" s="41">
        <v>1287</v>
      </c>
      <c r="H42" s="41">
        <v>1287</v>
      </c>
      <c r="I42" s="43">
        <v>28066490</v>
      </c>
      <c r="J42" s="43">
        <f t="shared" ref="J42:J52" si="0">(I42*6%)+I42</f>
        <v>29750479.399999999</v>
      </c>
      <c r="K42" s="180">
        <v>5673429</v>
      </c>
      <c r="L42" s="43">
        <f t="shared" ref="L42:L52" si="1">(J42-K42)*E42</f>
        <v>24077050.399999999</v>
      </c>
      <c r="M42" s="35"/>
      <c r="N42" s="36" t="s">
        <v>171</v>
      </c>
    </row>
    <row r="43" spans="1:105" s="32" customFormat="1" x14ac:dyDescent="0.25">
      <c r="B43" s="14"/>
      <c r="C43" s="336"/>
      <c r="D43" s="40" t="s">
        <v>8</v>
      </c>
      <c r="E43" s="41">
        <v>1</v>
      </c>
      <c r="F43" s="42">
        <v>2009</v>
      </c>
      <c r="G43" s="41">
        <v>1315</v>
      </c>
      <c r="H43" s="41">
        <v>1315</v>
      </c>
      <c r="I43" s="43">
        <v>28066490</v>
      </c>
      <c r="J43" s="43">
        <f t="shared" si="0"/>
        <v>29750479.399999999</v>
      </c>
      <c r="K43" s="180">
        <v>5673429</v>
      </c>
      <c r="L43" s="43">
        <f t="shared" si="1"/>
        <v>24077050.399999999</v>
      </c>
      <c r="M43" s="35"/>
      <c r="N43" s="36" t="s">
        <v>171</v>
      </c>
    </row>
    <row r="44" spans="1:105" s="32" customFormat="1" x14ac:dyDescent="0.25">
      <c r="B44" s="14"/>
      <c r="C44" s="336"/>
      <c r="D44" s="40" t="s">
        <v>8</v>
      </c>
      <c r="E44" s="41">
        <v>1</v>
      </c>
      <c r="F44" s="42">
        <v>2009</v>
      </c>
      <c r="G44" s="41">
        <v>1236</v>
      </c>
      <c r="H44" s="41">
        <v>1236</v>
      </c>
      <c r="I44" s="43">
        <v>28066490</v>
      </c>
      <c r="J44" s="43">
        <f t="shared" si="0"/>
        <v>29750479.399999999</v>
      </c>
      <c r="K44" s="180">
        <v>5673429</v>
      </c>
      <c r="L44" s="43">
        <f t="shared" si="1"/>
        <v>24077050.399999999</v>
      </c>
      <c r="M44" s="35"/>
      <c r="N44" s="36" t="s">
        <v>171</v>
      </c>
    </row>
    <row r="45" spans="1:105" s="32" customFormat="1" x14ac:dyDescent="0.25">
      <c r="B45" s="14"/>
      <c r="C45" s="336"/>
      <c r="D45" s="40" t="s">
        <v>8</v>
      </c>
      <c r="E45" s="41">
        <v>1</v>
      </c>
      <c r="F45" s="42">
        <v>2009</v>
      </c>
      <c r="G45" s="41">
        <v>1395</v>
      </c>
      <c r="H45" s="41">
        <v>1395</v>
      </c>
      <c r="I45" s="43">
        <v>28066490</v>
      </c>
      <c r="J45" s="43">
        <f t="shared" si="0"/>
        <v>29750479.399999999</v>
      </c>
      <c r="K45" s="180">
        <v>5673429</v>
      </c>
      <c r="L45" s="43">
        <f t="shared" si="1"/>
        <v>24077050.399999999</v>
      </c>
      <c r="M45" s="35"/>
      <c r="N45" s="36" t="s">
        <v>171</v>
      </c>
    </row>
    <row r="46" spans="1:105" s="32" customFormat="1" x14ac:dyDescent="0.25">
      <c r="B46" s="14"/>
      <c r="C46" s="336"/>
      <c r="D46" s="40" t="s">
        <v>6</v>
      </c>
      <c r="E46" s="41">
        <v>1</v>
      </c>
      <c r="F46" s="42">
        <v>2007</v>
      </c>
      <c r="G46" s="41">
        <v>1109</v>
      </c>
      <c r="H46" s="41">
        <v>1109</v>
      </c>
      <c r="I46" s="43">
        <v>13668600</v>
      </c>
      <c r="J46" s="43">
        <f t="shared" si="0"/>
        <v>14488716</v>
      </c>
      <c r="K46" s="180">
        <v>3712000</v>
      </c>
      <c r="L46" s="43">
        <f t="shared" si="1"/>
        <v>10776716</v>
      </c>
      <c r="M46" s="35"/>
      <c r="N46" s="36" t="s">
        <v>171</v>
      </c>
    </row>
    <row r="47" spans="1:105" s="32" customFormat="1" x14ac:dyDescent="0.25">
      <c r="B47" s="14"/>
      <c r="C47" s="336"/>
      <c r="D47" s="40" t="s">
        <v>6</v>
      </c>
      <c r="E47" s="41">
        <v>1</v>
      </c>
      <c r="F47" s="42">
        <v>2007</v>
      </c>
      <c r="G47" s="41">
        <v>1128</v>
      </c>
      <c r="H47" s="41">
        <v>1128</v>
      </c>
      <c r="I47" s="43">
        <v>13668600</v>
      </c>
      <c r="J47" s="43">
        <f t="shared" si="0"/>
        <v>14488716</v>
      </c>
      <c r="K47" s="180">
        <v>3712000</v>
      </c>
      <c r="L47" s="43">
        <f t="shared" si="1"/>
        <v>10776716</v>
      </c>
      <c r="M47" s="35"/>
      <c r="N47" s="36" t="s">
        <v>171</v>
      </c>
    </row>
    <row r="48" spans="1:105" s="32" customFormat="1" x14ac:dyDescent="0.25">
      <c r="B48" s="14"/>
      <c r="C48" s="336"/>
      <c r="D48" s="40" t="s">
        <v>6</v>
      </c>
      <c r="E48" s="41">
        <v>1</v>
      </c>
      <c r="F48" s="42">
        <v>2007</v>
      </c>
      <c r="G48" s="41">
        <v>1451</v>
      </c>
      <c r="H48" s="41">
        <v>1451</v>
      </c>
      <c r="I48" s="43">
        <v>13668600</v>
      </c>
      <c r="J48" s="43">
        <f t="shared" si="0"/>
        <v>14488716</v>
      </c>
      <c r="K48" s="180">
        <v>3712000</v>
      </c>
      <c r="L48" s="43">
        <f t="shared" si="1"/>
        <v>10776716</v>
      </c>
      <c r="M48" s="35"/>
      <c r="N48" s="36" t="s">
        <v>171</v>
      </c>
    </row>
    <row r="49" spans="1:105" s="32" customFormat="1" x14ac:dyDescent="0.25">
      <c r="B49" s="14"/>
      <c r="C49" s="336"/>
      <c r="D49" s="40" t="s">
        <v>206</v>
      </c>
      <c r="E49" s="41">
        <v>1</v>
      </c>
      <c r="F49" s="42">
        <v>2005</v>
      </c>
      <c r="G49" s="41">
        <v>1095</v>
      </c>
      <c r="H49" s="41">
        <v>1095</v>
      </c>
      <c r="I49" s="43">
        <v>32457000</v>
      </c>
      <c r="J49" s="43">
        <f t="shared" si="0"/>
        <v>34404420</v>
      </c>
      <c r="K49" s="180">
        <v>7600000</v>
      </c>
      <c r="L49" s="43">
        <f t="shared" si="1"/>
        <v>26804420</v>
      </c>
      <c r="M49" s="35"/>
      <c r="N49" s="36" t="s">
        <v>171</v>
      </c>
    </row>
    <row r="50" spans="1:105" s="32" customFormat="1" x14ac:dyDescent="0.25">
      <c r="B50" s="14"/>
      <c r="C50" s="336"/>
      <c r="D50" s="40" t="s">
        <v>206</v>
      </c>
      <c r="E50" s="41">
        <v>1</v>
      </c>
      <c r="F50" s="42">
        <v>2005</v>
      </c>
      <c r="G50" s="41">
        <v>1096</v>
      </c>
      <c r="H50" s="41">
        <v>1096</v>
      </c>
      <c r="I50" s="43">
        <v>32457000</v>
      </c>
      <c r="J50" s="43">
        <f t="shared" si="0"/>
        <v>34404420</v>
      </c>
      <c r="K50" s="180">
        <v>7600000</v>
      </c>
      <c r="L50" s="43">
        <f t="shared" si="1"/>
        <v>26804420</v>
      </c>
      <c r="M50" s="35"/>
      <c r="N50" s="36" t="s">
        <v>171</v>
      </c>
    </row>
    <row r="51" spans="1:105" s="32" customFormat="1" x14ac:dyDescent="0.25">
      <c r="B51" s="14"/>
      <c r="C51" s="336"/>
      <c r="D51" s="40" t="s">
        <v>223</v>
      </c>
      <c r="E51" s="41">
        <v>1</v>
      </c>
      <c r="F51" s="42">
        <v>2008</v>
      </c>
      <c r="G51" s="41">
        <v>1210</v>
      </c>
      <c r="H51" s="41">
        <v>1210</v>
      </c>
      <c r="I51" s="43">
        <v>24000000</v>
      </c>
      <c r="J51" s="43">
        <f t="shared" si="0"/>
        <v>25440000</v>
      </c>
      <c r="K51" s="180">
        <v>5400000</v>
      </c>
      <c r="L51" s="43">
        <f t="shared" si="1"/>
        <v>20040000</v>
      </c>
      <c r="M51" s="35"/>
      <c r="N51" s="36" t="s">
        <v>171</v>
      </c>
    </row>
    <row r="52" spans="1:105" s="32" customFormat="1" x14ac:dyDescent="0.25">
      <c r="B52" s="14"/>
      <c r="C52" s="337"/>
      <c r="D52" s="40" t="s">
        <v>203</v>
      </c>
      <c r="E52" s="41">
        <v>1</v>
      </c>
      <c r="F52" s="42">
        <v>2006</v>
      </c>
      <c r="G52" s="41" t="s">
        <v>152</v>
      </c>
      <c r="H52" s="41" t="s">
        <v>153</v>
      </c>
      <c r="I52" s="43">
        <v>28066490</v>
      </c>
      <c r="J52" s="43">
        <f t="shared" si="0"/>
        <v>29750479.399999999</v>
      </c>
      <c r="K52" s="180">
        <v>5673429</v>
      </c>
      <c r="L52" s="43">
        <f t="shared" si="1"/>
        <v>24077050.399999999</v>
      </c>
      <c r="M52" s="35"/>
      <c r="N52" s="36" t="s">
        <v>171</v>
      </c>
    </row>
    <row r="53" spans="1:105" s="68" customFormat="1" x14ac:dyDescent="0.25">
      <c r="A53" s="29">
        <v>169255048</v>
      </c>
      <c r="B53" s="14"/>
      <c r="C53" s="226" t="s">
        <v>17</v>
      </c>
      <c r="D53" s="227"/>
      <c r="E53" s="30">
        <f>+E54</f>
        <v>9</v>
      </c>
      <c r="F53" s="314"/>
      <c r="G53" s="315"/>
      <c r="H53" s="315"/>
      <c r="I53" s="315"/>
      <c r="J53" s="315"/>
      <c r="K53" s="316"/>
      <c r="L53" s="29">
        <f>+L54</f>
        <v>25970503.5</v>
      </c>
      <c r="M53" s="95"/>
      <c r="N53" s="66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67"/>
      <c r="AH53" s="67"/>
      <c r="AI53" s="67"/>
      <c r="AJ53" s="67"/>
      <c r="AK53" s="67"/>
      <c r="AL53" s="67"/>
      <c r="AM53" s="67"/>
      <c r="AN53" s="67"/>
      <c r="AO53" s="67"/>
      <c r="AP53" s="67"/>
      <c r="AQ53" s="67"/>
      <c r="AR53" s="67"/>
      <c r="AS53" s="67"/>
      <c r="AT53" s="67"/>
      <c r="AU53" s="67"/>
      <c r="AV53" s="67"/>
      <c r="AW53" s="67"/>
      <c r="AX53" s="67"/>
      <c r="AY53" s="67"/>
      <c r="AZ53" s="67"/>
      <c r="BA53" s="67"/>
      <c r="BB53" s="67"/>
      <c r="BC53" s="67"/>
      <c r="BD53" s="67"/>
      <c r="BE53" s="67"/>
      <c r="BF53" s="67"/>
      <c r="BG53" s="67"/>
      <c r="BH53" s="67"/>
      <c r="BI53" s="67"/>
      <c r="BJ53" s="67"/>
      <c r="BK53" s="67"/>
      <c r="BL53" s="67"/>
      <c r="BM53" s="67"/>
      <c r="BN53" s="67"/>
      <c r="BO53" s="67"/>
      <c r="BP53" s="67"/>
      <c r="BQ53" s="67"/>
      <c r="BR53" s="67"/>
      <c r="BS53" s="67"/>
      <c r="BT53" s="67"/>
      <c r="BU53" s="67"/>
      <c r="BV53" s="67"/>
      <c r="BW53" s="67"/>
      <c r="BX53" s="67"/>
      <c r="BY53" s="67"/>
      <c r="BZ53" s="67"/>
      <c r="CA53" s="67"/>
      <c r="CB53" s="67"/>
      <c r="CC53" s="67"/>
      <c r="CD53" s="67"/>
      <c r="CE53" s="67"/>
      <c r="CF53" s="67"/>
      <c r="CG53" s="67"/>
      <c r="CH53" s="67"/>
      <c r="CI53" s="67"/>
      <c r="CJ53" s="67"/>
      <c r="CK53" s="67"/>
      <c r="CL53" s="67"/>
      <c r="CM53" s="67"/>
      <c r="CN53" s="67"/>
      <c r="CO53" s="67"/>
      <c r="CP53" s="67"/>
      <c r="CQ53" s="67"/>
      <c r="CR53" s="67"/>
      <c r="CS53" s="67"/>
    </row>
    <row r="54" spans="1:105" s="46" customFormat="1" x14ac:dyDescent="0.25">
      <c r="A54" s="32"/>
      <c r="B54" s="14"/>
      <c r="C54" s="224" t="s">
        <v>18</v>
      </c>
      <c r="D54" s="225"/>
      <c r="E54" s="33">
        <f>SUM(E55:E63)</f>
        <v>9</v>
      </c>
      <c r="F54" s="280"/>
      <c r="G54" s="281"/>
      <c r="H54" s="281"/>
      <c r="I54" s="281"/>
      <c r="J54" s="281"/>
      <c r="K54" s="282"/>
      <c r="L54" s="34">
        <f>SUM(L55:L63)</f>
        <v>25970503.5</v>
      </c>
      <c r="M54" s="97"/>
      <c r="N54" s="98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  <c r="AW54" s="32"/>
      <c r="AX54" s="32"/>
      <c r="AY54" s="32"/>
      <c r="AZ54" s="32"/>
      <c r="BA54" s="32"/>
      <c r="BB54" s="32"/>
      <c r="BC54" s="32"/>
      <c r="BD54" s="32"/>
      <c r="BE54" s="32"/>
      <c r="BF54" s="32"/>
      <c r="BG54" s="32"/>
      <c r="BH54" s="32"/>
      <c r="BI54" s="32"/>
      <c r="BJ54" s="32"/>
      <c r="BK54" s="32"/>
      <c r="BL54" s="32"/>
      <c r="BM54" s="32"/>
      <c r="BN54" s="32"/>
      <c r="BO54" s="32"/>
      <c r="BP54" s="32"/>
      <c r="BQ54" s="32"/>
      <c r="BR54" s="32"/>
      <c r="BS54" s="32"/>
      <c r="BT54" s="32"/>
      <c r="BU54" s="32"/>
      <c r="BV54" s="32"/>
      <c r="BW54" s="32"/>
      <c r="BX54" s="32"/>
      <c r="BY54" s="32"/>
      <c r="BZ54" s="32"/>
      <c r="CA54" s="32"/>
      <c r="CB54" s="32"/>
      <c r="CC54" s="32"/>
      <c r="CD54" s="32"/>
      <c r="CE54" s="32"/>
      <c r="CF54" s="32"/>
      <c r="CG54" s="32"/>
      <c r="CH54" s="32"/>
      <c r="CI54" s="32"/>
      <c r="CJ54" s="32"/>
      <c r="CK54" s="32"/>
      <c r="CL54" s="32"/>
      <c r="CM54" s="32"/>
      <c r="CN54" s="32"/>
      <c r="CO54" s="32"/>
      <c r="CP54" s="32"/>
      <c r="CQ54" s="32"/>
      <c r="CR54" s="32"/>
      <c r="CS54" s="32"/>
      <c r="CT54" s="37"/>
      <c r="CU54" s="37"/>
      <c r="CV54" s="37"/>
      <c r="CW54" s="37"/>
      <c r="CX54" s="37"/>
      <c r="CY54" s="37"/>
      <c r="CZ54" s="37"/>
      <c r="DA54" s="37"/>
    </row>
    <row r="55" spans="1:105" s="32" customFormat="1" x14ac:dyDescent="0.25">
      <c r="B55" s="14"/>
      <c r="C55" s="228" t="s">
        <v>53</v>
      </c>
      <c r="D55" s="47" t="s">
        <v>10</v>
      </c>
      <c r="E55" s="59">
        <v>1</v>
      </c>
      <c r="F55" s="41">
        <v>2009</v>
      </c>
      <c r="G55" s="41">
        <v>1223</v>
      </c>
      <c r="H55" s="41">
        <v>1223</v>
      </c>
      <c r="I55" s="43">
        <v>2722275</v>
      </c>
      <c r="J55" s="43">
        <f t="shared" ref="J55:J63" si="2">(I55*6%)+I55</f>
        <v>2885611.5</v>
      </c>
      <c r="K55" s="180">
        <v>0</v>
      </c>
      <c r="L55" s="43">
        <f t="shared" ref="L55:L63" si="3">(J55-K55)*E55</f>
        <v>2885611.5</v>
      </c>
      <c r="M55" s="35"/>
      <c r="N55" s="36" t="s">
        <v>171</v>
      </c>
    </row>
    <row r="56" spans="1:105" s="32" customFormat="1" ht="12.75" customHeight="1" x14ac:dyDescent="0.25">
      <c r="B56" s="14"/>
      <c r="C56" s="285" t="s">
        <v>100</v>
      </c>
      <c r="D56" s="47" t="s">
        <v>10</v>
      </c>
      <c r="E56" s="59">
        <v>1</v>
      </c>
      <c r="F56" s="60">
        <v>2009</v>
      </c>
      <c r="G56" s="41">
        <v>1226</v>
      </c>
      <c r="H56" s="60">
        <v>1226</v>
      </c>
      <c r="I56" s="43">
        <v>2722275</v>
      </c>
      <c r="J56" s="43">
        <f t="shared" si="2"/>
        <v>2885611.5</v>
      </c>
      <c r="K56" s="180">
        <v>0</v>
      </c>
      <c r="L56" s="45">
        <f t="shared" si="3"/>
        <v>2885611.5</v>
      </c>
      <c r="M56" s="35"/>
      <c r="N56" s="36" t="s">
        <v>171</v>
      </c>
      <c r="CT56" s="37"/>
      <c r="CU56" s="37"/>
      <c r="CV56" s="37"/>
      <c r="CW56" s="37"/>
      <c r="CX56" s="37"/>
      <c r="CY56" s="37"/>
      <c r="CZ56" s="37"/>
      <c r="DA56" s="37"/>
    </row>
    <row r="57" spans="1:105" s="32" customFormat="1" x14ac:dyDescent="0.25">
      <c r="B57" s="14"/>
      <c r="C57" s="286"/>
      <c r="D57" s="47" t="s">
        <v>10</v>
      </c>
      <c r="E57" s="59">
        <v>1</v>
      </c>
      <c r="F57" s="60">
        <v>2009</v>
      </c>
      <c r="G57" s="41">
        <v>1217</v>
      </c>
      <c r="H57" s="60">
        <v>1217</v>
      </c>
      <c r="I57" s="43">
        <v>2722275</v>
      </c>
      <c r="J57" s="43">
        <f t="shared" si="2"/>
        <v>2885611.5</v>
      </c>
      <c r="K57" s="180">
        <v>0</v>
      </c>
      <c r="L57" s="45">
        <f t="shared" si="3"/>
        <v>2885611.5</v>
      </c>
      <c r="M57" s="35"/>
      <c r="N57" s="36" t="s">
        <v>171</v>
      </c>
      <c r="CT57" s="37"/>
      <c r="CU57" s="37"/>
      <c r="CV57" s="37"/>
      <c r="CW57" s="37"/>
      <c r="CX57" s="37"/>
      <c r="CY57" s="37"/>
      <c r="CZ57" s="37"/>
      <c r="DA57" s="37"/>
    </row>
    <row r="58" spans="1:105" s="32" customFormat="1" x14ac:dyDescent="0.25">
      <c r="B58" s="14"/>
      <c r="C58" s="286"/>
      <c r="D58" s="47" t="s">
        <v>10</v>
      </c>
      <c r="E58" s="59">
        <v>1</v>
      </c>
      <c r="F58" s="60">
        <v>2004</v>
      </c>
      <c r="G58" s="41">
        <v>1060</v>
      </c>
      <c r="H58" s="60">
        <v>1060</v>
      </c>
      <c r="I58" s="43">
        <v>2722275</v>
      </c>
      <c r="J58" s="43">
        <f t="shared" si="2"/>
        <v>2885611.5</v>
      </c>
      <c r="K58" s="180">
        <v>0</v>
      </c>
      <c r="L58" s="45">
        <f t="shared" si="3"/>
        <v>2885611.5</v>
      </c>
      <c r="M58" s="35"/>
      <c r="N58" s="36" t="s">
        <v>171</v>
      </c>
      <c r="CT58" s="37"/>
      <c r="CU58" s="37"/>
      <c r="CV58" s="37"/>
      <c r="CW58" s="37"/>
      <c r="CX58" s="37"/>
      <c r="CY58" s="37"/>
      <c r="CZ58" s="37"/>
      <c r="DA58" s="37"/>
    </row>
    <row r="59" spans="1:105" s="32" customFormat="1" x14ac:dyDescent="0.25">
      <c r="B59" s="14"/>
      <c r="C59" s="286"/>
      <c r="D59" s="47" t="s">
        <v>10</v>
      </c>
      <c r="E59" s="59">
        <v>1</v>
      </c>
      <c r="F59" s="60">
        <v>2007</v>
      </c>
      <c r="G59" s="41">
        <v>1177</v>
      </c>
      <c r="H59" s="60">
        <v>1177</v>
      </c>
      <c r="I59" s="43">
        <v>2722275</v>
      </c>
      <c r="J59" s="43">
        <f t="shared" si="2"/>
        <v>2885611.5</v>
      </c>
      <c r="K59" s="180">
        <v>0</v>
      </c>
      <c r="L59" s="45">
        <f t="shared" si="3"/>
        <v>2885611.5</v>
      </c>
      <c r="M59" s="35"/>
      <c r="N59" s="36" t="s">
        <v>171</v>
      </c>
      <c r="CT59" s="37"/>
      <c r="CU59" s="37"/>
      <c r="CV59" s="37"/>
      <c r="CW59" s="37"/>
      <c r="CX59" s="37"/>
      <c r="CY59" s="37"/>
      <c r="CZ59" s="37"/>
      <c r="DA59" s="37"/>
    </row>
    <row r="60" spans="1:105" s="32" customFormat="1" x14ac:dyDescent="0.25">
      <c r="B60" s="14"/>
      <c r="C60" s="286"/>
      <c r="D60" s="47" t="s">
        <v>10</v>
      </c>
      <c r="E60" s="59">
        <v>1</v>
      </c>
      <c r="F60" s="60">
        <v>2007</v>
      </c>
      <c r="G60" s="41">
        <v>1180</v>
      </c>
      <c r="H60" s="60">
        <v>1180</v>
      </c>
      <c r="I60" s="43">
        <v>2722275</v>
      </c>
      <c r="J60" s="43">
        <f t="shared" si="2"/>
        <v>2885611.5</v>
      </c>
      <c r="K60" s="180">
        <v>0</v>
      </c>
      <c r="L60" s="45">
        <f t="shared" si="3"/>
        <v>2885611.5</v>
      </c>
      <c r="M60" s="35"/>
      <c r="N60" s="36" t="s">
        <v>171</v>
      </c>
      <c r="CT60" s="37"/>
      <c r="CU60" s="37"/>
      <c r="CV60" s="37"/>
      <c r="CW60" s="37"/>
      <c r="CX60" s="37"/>
      <c r="CY60" s="37"/>
      <c r="CZ60" s="37"/>
      <c r="DA60" s="37"/>
    </row>
    <row r="61" spans="1:105" s="32" customFormat="1" x14ac:dyDescent="0.25">
      <c r="B61" s="14"/>
      <c r="C61" s="286"/>
      <c r="D61" s="47" t="s">
        <v>10</v>
      </c>
      <c r="E61" s="59">
        <v>1</v>
      </c>
      <c r="F61" s="60">
        <v>2005</v>
      </c>
      <c r="G61" s="41">
        <v>1086</v>
      </c>
      <c r="H61" s="60">
        <v>1086</v>
      </c>
      <c r="I61" s="43">
        <v>2722275</v>
      </c>
      <c r="J61" s="43">
        <f t="shared" si="2"/>
        <v>2885611.5</v>
      </c>
      <c r="K61" s="180">
        <v>0</v>
      </c>
      <c r="L61" s="45">
        <f t="shared" si="3"/>
        <v>2885611.5</v>
      </c>
      <c r="M61" s="35"/>
      <c r="N61" s="36" t="s">
        <v>171</v>
      </c>
      <c r="CT61" s="37"/>
      <c r="CU61" s="37"/>
      <c r="CV61" s="37"/>
      <c r="CW61" s="37"/>
      <c r="CX61" s="37"/>
      <c r="CY61" s="37"/>
      <c r="CZ61" s="37"/>
      <c r="DA61" s="37"/>
    </row>
    <row r="62" spans="1:105" s="32" customFormat="1" x14ac:dyDescent="0.25">
      <c r="B62" s="14"/>
      <c r="C62" s="286"/>
      <c r="D62" s="47" t="s">
        <v>10</v>
      </c>
      <c r="E62" s="59">
        <v>1</v>
      </c>
      <c r="F62" s="60">
        <v>2006</v>
      </c>
      <c r="G62" s="41">
        <v>1101</v>
      </c>
      <c r="H62" s="60">
        <v>1101</v>
      </c>
      <c r="I62" s="43">
        <v>2722275</v>
      </c>
      <c r="J62" s="43">
        <f t="shared" si="2"/>
        <v>2885611.5</v>
      </c>
      <c r="K62" s="180">
        <v>0</v>
      </c>
      <c r="L62" s="45">
        <f t="shared" si="3"/>
        <v>2885611.5</v>
      </c>
      <c r="M62" s="35"/>
      <c r="N62" s="36" t="s">
        <v>171</v>
      </c>
      <c r="CT62" s="37"/>
      <c r="CU62" s="37"/>
      <c r="CV62" s="37"/>
      <c r="CW62" s="37"/>
      <c r="CX62" s="37"/>
      <c r="CY62" s="37"/>
      <c r="CZ62" s="37"/>
      <c r="DA62" s="37"/>
    </row>
    <row r="63" spans="1:105" s="32" customFormat="1" x14ac:dyDescent="0.25">
      <c r="B63" s="14"/>
      <c r="C63" s="287"/>
      <c r="D63" s="47" t="s">
        <v>10</v>
      </c>
      <c r="E63" s="59">
        <v>1</v>
      </c>
      <c r="F63" s="60">
        <v>2007</v>
      </c>
      <c r="G63" s="41">
        <v>1182</v>
      </c>
      <c r="H63" s="60">
        <v>1182</v>
      </c>
      <c r="I63" s="43">
        <v>2722275</v>
      </c>
      <c r="J63" s="43">
        <f t="shared" si="2"/>
        <v>2885611.5</v>
      </c>
      <c r="K63" s="180">
        <v>0</v>
      </c>
      <c r="L63" s="45">
        <f t="shared" si="3"/>
        <v>2885611.5</v>
      </c>
      <c r="M63" s="35"/>
      <c r="N63" s="36" t="s">
        <v>171</v>
      </c>
      <c r="CT63" s="37"/>
      <c r="CU63" s="37"/>
      <c r="CV63" s="37"/>
      <c r="CW63" s="37"/>
      <c r="CX63" s="37"/>
      <c r="CY63" s="37"/>
      <c r="CZ63" s="37"/>
      <c r="DA63" s="37"/>
    </row>
    <row r="64" spans="1:105" s="73" customFormat="1" ht="26.4" x14ac:dyDescent="0.25">
      <c r="A64" s="71">
        <v>2488129813</v>
      </c>
      <c r="B64" s="14"/>
      <c r="C64" s="226" t="s">
        <v>136</v>
      </c>
      <c r="D64" s="227"/>
      <c r="E64" s="30">
        <f>+E65+E75</f>
        <v>33</v>
      </c>
      <c r="F64" s="288"/>
      <c r="G64" s="289"/>
      <c r="H64" s="289"/>
      <c r="I64" s="289"/>
      <c r="J64" s="289"/>
      <c r="K64" s="290"/>
      <c r="L64" s="71">
        <f>+L65+L75</f>
        <v>412880883.09719998</v>
      </c>
      <c r="M64" s="95"/>
      <c r="N64" s="66"/>
      <c r="O64" s="22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W64" s="72"/>
      <c r="AX64" s="72"/>
      <c r="AY64" s="72"/>
      <c r="AZ64" s="72"/>
      <c r="BA64" s="72"/>
      <c r="BB64" s="72"/>
      <c r="BC64" s="72"/>
      <c r="BD64" s="72"/>
      <c r="BE64" s="72"/>
      <c r="BF64" s="72"/>
      <c r="BG64" s="72"/>
      <c r="BH64" s="72"/>
      <c r="BI64" s="72"/>
      <c r="BJ64" s="72"/>
      <c r="BK64" s="72"/>
      <c r="BL64" s="72"/>
      <c r="BM64" s="72"/>
      <c r="BN64" s="72"/>
      <c r="BO64" s="72"/>
      <c r="BP64" s="72"/>
      <c r="BQ64" s="72"/>
      <c r="BR64" s="72"/>
      <c r="BS64" s="72"/>
      <c r="BT64" s="72"/>
      <c r="BU64" s="72"/>
      <c r="BV64" s="72"/>
      <c r="BW64" s="72"/>
      <c r="BX64" s="72"/>
      <c r="BY64" s="72"/>
      <c r="BZ64" s="72"/>
      <c r="CA64" s="72"/>
      <c r="CB64" s="72"/>
      <c r="CC64" s="72"/>
      <c r="CD64" s="72"/>
      <c r="CE64" s="72"/>
      <c r="CF64" s="72"/>
      <c r="CG64" s="72"/>
      <c r="CH64" s="72"/>
      <c r="CI64" s="72"/>
      <c r="CJ64" s="72"/>
      <c r="CK64" s="72"/>
      <c r="CL64" s="72"/>
      <c r="CM64" s="72"/>
      <c r="CN64" s="72"/>
      <c r="CO64" s="72"/>
      <c r="CP64" s="72"/>
      <c r="CQ64" s="72"/>
      <c r="CR64" s="72"/>
      <c r="CS64" s="72"/>
    </row>
    <row r="65" spans="1:105" s="46" customFormat="1" x14ac:dyDescent="0.25">
      <c r="A65" s="32"/>
      <c r="B65" s="14"/>
      <c r="C65" s="224" t="s">
        <v>137</v>
      </c>
      <c r="D65" s="225"/>
      <c r="E65" s="74">
        <f>SUM(E66:E74)</f>
        <v>9</v>
      </c>
      <c r="F65" s="291"/>
      <c r="G65" s="292"/>
      <c r="H65" s="292"/>
      <c r="I65" s="292"/>
      <c r="J65" s="292"/>
      <c r="K65" s="293"/>
      <c r="L65" s="75">
        <f>SUM(L66:L74)</f>
        <v>57780411</v>
      </c>
      <c r="M65" s="97"/>
      <c r="N65" s="98"/>
      <c r="O65" s="219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  <c r="AW65" s="32"/>
      <c r="AX65" s="32"/>
      <c r="AY65" s="32"/>
      <c r="AZ65" s="32"/>
      <c r="BA65" s="32"/>
      <c r="BB65" s="32"/>
      <c r="BC65" s="32"/>
      <c r="BD65" s="32"/>
      <c r="BE65" s="32"/>
      <c r="BF65" s="32"/>
      <c r="BG65" s="32"/>
      <c r="BH65" s="32"/>
      <c r="BI65" s="32"/>
      <c r="BJ65" s="32"/>
      <c r="BK65" s="32"/>
      <c r="BL65" s="32"/>
      <c r="BM65" s="32"/>
      <c r="BN65" s="32"/>
      <c r="BO65" s="32"/>
      <c r="BP65" s="32"/>
      <c r="BQ65" s="32"/>
      <c r="BR65" s="32"/>
      <c r="BS65" s="32"/>
      <c r="BT65" s="32"/>
      <c r="BU65" s="32"/>
      <c r="BV65" s="32"/>
      <c r="BW65" s="32"/>
      <c r="BX65" s="32"/>
      <c r="BY65" s="32"/>
      <c r="BZ65" s="32"/>
      <c r="CA65" s="32"/>
      <c r="CB65" s="32"/>
      <c r="CC65" s="32"/>
      <c r="CD65" s="32"/>
      <c r="CE65" s="32"/>
      <c r="CF65" s="32"/>
      <c r="CG65" s="32"/>
      <c r="CH65" s="32"/>
      <c r="CI65" s="32"/>
      <c r="CJ65" s="32"/>
      <c r="CK65" s="32"/>
      <c r="CL65" s="32"/>
      <c r="CM65" s="32"/>
      <c r="CN65" s="32"/>
      <c r="CO65" s="32"/>
      <c r="CP65" s="32"/>
      <c r="CQ65" s="32"/>
      <c r="CR65" s="32"/>
      <c r="CS65" s="32"/>
      <c r="CT65" s="37"/>
      <c r="CU65" s="37"/>
      <c r="CV65" s="37"/>
      <c r="CW65" s="37"/>
      <c r="CX65" s="37"/>
      <c r="CY65" s="37"/>
      <c r="CZ65" s="37"/>
      <c r="DA65" s="37"/>
    </row>
    <row r="66" spans="1:105" s="32" customFormat="1" ht="26.4" x14ac:dyDescent="0.25">
      <c r="B66" s="14"/>
      <c r="C66" s="228" t="s">
        <v>78</v>
      </c>
      <c r="D66" s="211" t="s">
        <v>10</v>
      </c>
      <c r="E66" s="60">
        <v>1</v>
      </c>
      <c r="F66" s="41">
        <v>2009</v>
      </c>
      <c r="G66" s="60">
        <v>505</v>
      </c>
      <c r="H66" s="43" t="s">
        <v>156</v>
      </c>
      <c r="I66" s="43">
        <v>2722275</v>
      </c>
      <c r="J66" s="180">
        <f t="shared" ref="J66:J74" si="4">(I66*6%)+I66</f>
        <v>2885611.5</v>
      </c>
      <c r="K66" s="45">
        <v>0</v>
      </c>
      <c r="L66" s="45">
        <f>+J66-0.5</f>
        <v>2885611</v>
      </c>
      <c r="M66" s="35"/>
      <c r="N66" s="41" t="s">
        <v>171</v>
      </c>
      <c r="CT66" s="37"/>
      <c r="CU66" s="37"/>
      <c r="CV66" s="37"/>
      <c r="CW66" s="37"/>
      <c r="CX66" s="37"/>
      <c r="CY66" s="37"/>
      <c r="CZ66" s="37"/>
      <c r="DA66" s="37"/>
    </row>
    <row r="67" spans="1:105" s="32" customFormat="1" ht="26.4" x14ac:dyDescent="0.25">
      <c r="B67" s="14"/>
      <c r="C67" s="230" t="s">
        <v>24</v>
      </c>
      <c r="D67" s="211" t="s">
        <v>10</v>
      </c>
      <c r="E67" s="60">
        <v>1</v>
      </c>
      <c r="F67" s="41">
        <v>2009</v>
      </c>
      <c r="G67" s="60">
        <v>507</v>
      </c>
      <c r="H67" s="43" t="s">
        <v>157</v>
      </c>
      <c r="I67" s="43">
        <v>2722275</v>
      </c>
      <c r="J67" s="180">
        <f t="shared" si="4"/>
        <v>2885611.5</v>
      </c>
      <c r="K67" s="45">
        <v>0</v>
      </c>
      <c r="L67" s="45">
        <f>+J67-0.5</f>
        <v>2885611</v>
      </c>
      <c r="M67" s="35"/>
      <c r="N67" s="36" t="s">
        <v>171</v>
      </c>
      <c r="CT67" s="37"/>
      <c r="CU67" s="37"/>
      <c r="CV67" s="37"/>
      <c r="CW67" s="37"/>
      <c r="CX67" s="37"/>
      <c r="CY67" s="37"/>
      <c r="CZ67" s="37"/>
      <c r="DA67" s="37"/>
    </row>
    <row r="68" spans="1:105" s="32" customFormat="1" x14ac:dyDescent="0.25">
      <c r="B68" s="14"/>
      <c r="C68" s="228" t="s">
        <v>58</v>
      </c>
      <c r="D68" s="211" t="s">
        <v>7</v>
      </c>
      <c r="E68" s="60">
        <v>1</v>
      </c>
      <c r="F68" s="41">
        <v>2001</v>
      </c>
      <c r="G68" s="60">
        <v>28</v>
      </c>
      <c r="H68" s="43" t="s">
        <v>79</v>
      </c>
      <c r="I68" s="43">
        <v>32457000</v>
      </c>
      <c r="J68" s="180">
        <f t="shared" si="4"/>
        <v>34404420</v>
      </c>
      <c r="K68" s="45">
        <v>7600000</v>
      </c>
      <c r="L68" s="45">
        <f>(J68-K68)*E68-1</f>
        <v>26804419</v>
      </c>
      <c r="M68" s="35"/>
      <c r="N68" s="36" t="s">
        <v>171</v>
      </c>
      <c r="CT68" s="37"/>
      <c r="CU68" s="37"/>
      <c r="CV68" s="37"/>
      <c r="CW68" s="37"/>
      <c r="CX68" s="37"/>
      <c r="CY68" s="37"/>
      <c r="CZ68" s="37"/>
      <c r="DA68" s="37"/>
    </row>
    <row r="69" spans="1:105" s="32" customFormat="1" ht="26.4" x14ac:dyDescent="0.25">
      <c r="B69" s="14"/>
      <c r="C69" s="285" t="s">
        <v>27</v>
      </c>
      <c r="D69" s="211" t="s">
        <v>10</v>
      </c>
      <c r="E69" s="60">
        <v>1</v>
      </c>
      <c r="F69" s="41">
        <v>2009</v>
      </c>
      <c r="G69" s="60">
        <v>509</v>
      </c>
      <c r="H69" s="43" t="s">
        <v>158</v>
      </c>
      <c r="I69" s="43">
        <v>2722275</v>
      </c>
      <c r="J69" s="180">
        <f t="shared" si="4"/>
        <v>2885611.5</v>
      </c>
      <c r="K69" s="45">
        <v>0</v>
      </c>
      <c r="L69" s="45">
        <f>+J69-0.5</f>
        <v>2885611</v>
      </c>
      <c r="M69" s="35"/>
      <c r="N69" s="36" t="s">
        <v>171</v>
      </c>
      <c r="CT69" s="37"/>
      <c r="CU69" s="37"/>
      <c r="CV69" s="37"/>
      <c r="CW69" s="37"/>
      <c r="CX69" s="37"/>
      <c r="CY69" s="37"/>
      <c r="CZ69" s="37"/>
      <c r="DA69" s="37"/>
    </row>
    <row r="70" spans="1:105" s="32" customFormat="1" x14ac:dyDescent="0.25">
      <c r="B70" s="14"/>
      <c r="C70" s="287"/>
      <c r="D70" s="211" t="s">
        <v>10</v>
      </c>
      <c r="E70" s="60">
        <v>1</v>
      </c>
      <c r="F70" s="41">
        <v>2009</v>
      </c>
      <c r="G70" s="60">
        <v>1274</v>
      </c>
      <c r="H70" s="43" t="s">
        <v>159</v>
      </c>
      <c r="I70" s="43">
        <v>2722275</v>
      </c>
      <c r="J70" s="180">
        <f t="shared" si="4"/>
        <v>2885611.5</v>
      </c>
      <c r="K70" s="45">
        <v>0</v>
      </c>
      <c r="L70" s="45">
        <f>+J70-0.5</f>
        <v>2885611</v>
      </c>
      <c r="M70" s="35"/>
      <c r="N70" s="36" t="s">
        <v>171</v>
      </c>
      <c r="CT70" s="37"/>
      <c r="CU70" s="37"/>
      <c r="CV70" s="37"/>
      <c r="CW70" s="37"/>
      <c r="CX70" s="37"/>
      <c r="CY70" s="37"/>
      <c r="CZ70" s="37"/>
      <c r="DA70" s="37"/>
    </row>
    <row r="71" spans="1:105" s="32" customFormat="1" ht="26.4" x14ac:dyDescent="0.25">
      <c r="B71" s="14"/>
      <c r="C71" s="175" t="s">
        <v>20</v>
      </c>
      <c r="D71" s="211" t="s">
        <v>10</v>
      </c>
      <c r="E71" s="60">
        <v>1</v>
      </c>
      <c r="F71" s="41">
        <v>2009</v>
      </c>
      <c r="G71" s="60">
        <v>512</v>
      </c>
      <c r="H71" s="43" t="s">
        <v>160</v>
      </c>
      <c r="I71" s="43">
        <v>2722275</v>
      </c>
      <c r="J71" s="180">
        <f t="shared" si="4"/>
        <v>2885611.5</v>
      </c>
      <c r="K71" s="45">
        <v>0</v>
      </c>
      <c r="L71" s="45">
        <f>+J71-0.5</f>
        <v>2885611</v>
      </c>
      <c r="M71" s="35"/>
      <c r="N71" s="36" t="s">
        <v>171</v>
      </c>
      <c r="CT71" s="37"/>
      <c r="CU71" s="37"/>
      <c r="CV71" s="37"/>
      <c r="CW71" s="37"/>
      <c r="CX71" s="37"/>
      <c r="CY71" s="37"/>
      <c r="CZ71" s="37"/>
      <c r="DA71" s="37"/>
    </row>
    <row r="72" spans="1:105" s="32" customFormat="1" x14ac:dyDescent="0.25">
      <c r="B72" s="14"/>
      <c r="C72" s="175" t="s">
        <v>80</v>
      </c>
      <c r="D72" s="211" t="s">
        <v>6</v>
      </c>
      <c r="E72" s="60">
        <v>1</v>
      </c>
      <c r="F72" s="41">
        <v>2009</v>
      </c>
      <c r="G72" s="60">
        <v>372</v>
      </c>
      <c r="H72" s="43">
        <v>772585</v>
      </c>
      <c r="I72" s="43">
        <v>13668600</v>
      </c>
      <c r="J72" s="180">
        <f t="shared" si="4"/>
        <v>14488716</v>
      </c>
      <c r="K72" s="45">
        <v>3712000</v>
      </c>
      <c r="L72" s="45">
        <f>(J72-K72)*E72-1</f>
        <v>10776715</v>
      </c>
      <c r="M72" s="35"/>
      <c r="N72" s="36" t="s">
        <v>171</v>
      </c>
      <c r="CT72" s="37"/>
      <c r="CU72" s="37"/>
      <c r="CV72" s="37"/>
      <c r="CW72" s="37"/>
      <c r="CX72" s="37"/>
      <c r="CY72" s="37"/>
      <c r="CZ72" s="37"/>
      <c r="DA72" s="37"/>
    </row>
    <row r="73" spans="1:105" s="32" customFormat="1" ht="26.4" x14ac:dyDescent="0.25">
      <c r="B73" s="14"/>
      <c r="C73" s="175" t="s">
        <v>25</v>
      </c>
      <c r="D73" s="211" t="s">
        <v>10</v>
      </c>
      <c r="E73" s="60">
        <v>1</v>
      </c>
      <c r="F73" s="41">
        <v>2009</v>
      </c>
      <c r="G73" s="60">
        <v>508</v>
      </c>
      <c r="H73" s="43" t="s">
        <v>161</v>
      </c>
      <c r="I73" s="43">
        <v>2722275</v>
      </c>
      <c r="J73" s="180">
        <f t="shared" si="4"/>
        <v>2885611.5</v>
      </c>
      <c r="K73" s="45">
        <v>0</v>
      </c>
      <c r="L73" s="45">
        <f>+J73-0.5</f>
        <v>2885611</v>
      </c>
      <c r="M73" s="35"/>
      <c r="N73" s="36" t="s">
        <v>171</v>
      </c>
      <c r="CT73" s="37"/>
      <c r="CU73" s="37"/>
      <c r="CV73" s="37"/>
      <c r="CW73" s="37"/>
      <c r="CX73" s="37"/>
      <c r="CY73" s="37"/>
      <c r="CZ73" s="37"/>
      <c r="DA73" s="37"/>
    </row>
    <row r="74" spans="1:105" s="32" customFormat="1" ht="26.4" x14ac:dyDescent="0.25">
      <c r="B74" s="14"/>
      <c r="C74" s="176"/>
      <c r="D74" s="211" t="s">
        <v>10</v>
      </c>
      <c r="E74" s="60">
        <v>1</v>
      </c>
      <c r="F74" s="41">
        <v>2009</v>
      </c>
      <c r="G74" s="60">
        <v>513</v>
      </c>
      <c r="H74" s="43" t="s">
        <v>162</v>
      </c>
      <c r="I74" s="43">
        <v>2722275</v>
      </c>
      <c r="J74" s="180">
        <f t="shared" si="4"/>
        <v>2885611.5</v>
      </c>
      <c r="K74" s="45">
        <v>0</v>
      </c>
      <c r="L74" s="45">
        <f>+J74-0.5</f>
        <v>2885611</v>
      </c>
      <c r="M74" s="35"/>
      <c r="N74" s="36" t="s">
        <v>171</v>
      </c>
      <c r="CT74" s="37"/>
      <c r="CU74" s="37"/>
      <c r="CV74" s="37"/>
      <c r="CW74" s="37"/>
      <c r="CX74" s="37"/>
      <c r="CY74" s="37"/>
      <c r="CZ74" s="37"/>
      <c r="DA74" s="37"/>
    </row>
    <row r="75" spans="1:105" s="32" customFormat="1" x14ac:dyDescent="0.25">
      <c r="B75" s="14"/>
      <c r="C75" s="224" t="s">
        <v>97</v>
      </c>
      <c r="D75" s="225"/>
      <c r="E75" s="74">
        <f>SUM(E76:E99)</f>
        <v>24</v>
      </c>
      <c r="F75" s="280"/>
      <c r="G75" s="281"/>
      <c r="H75" s="281"/>
      <c r="I75" s="281"/>
      <c r="J75" s="281"/>
      <c r="K75" s="282"/>
      <c r="L75" s="75">
        <f>SUM(L76:L99)</f>
        <v>355100472.09719998</v>
      </c>
      <c r="M75" s="231"/>
      <c r="N75" s="231"/>
      <c r="CT75" s="37"/>
      <c r="CU75" s="37"/>
      <c r="CV75" s="37"/>
      <c r="CW75" s="37"/>
      <c r="CX75" s="37"/>
      <c r="CY75" s="37"/>
      <c r="CZ75" s="37"/>
      <c r="DA75" s="37"/>
    </row>
    <row r="76" spans="1:105" s="32" customFormat="1" x14ac:dyDescent="0.25">
      <c r="B76" s="14"/>
      <c r="C76" s="193" t="s">
        <v>60</v>
      </c>
      <c r="D76" s="194" t="s">
        <v>6</v>
      </c>
      <c r="E76" s="195">
        <v>1</v>
      </c>
      <c r="F76" s="196">
        <v>2009</v>
      </c>
      <c r="G76" s="197">
        <v>93</v>
      </c>
      <c r="H76" s="197" t="s">
        <v>87</v>
      </c>
      <c r="I76" s="198">
        <v>13668600</v>
      </c>
      <c r="J76" s="198">
        <f t="shared" ref="J76:J99" si="5">(I76*6%)+I76</f>
        <v>14488716</v>
      </c>
      <c r="K76" s="199">
        <v>3712000</v>
      </c>
      <c r="L76" s="200">
        <f t="shared" ref="L76:L99" si="6">(J76-K76)*E76</f>
        <v>10776716</v>
      </c>
      <c r="M76" s="201"/>
      <c r="N76" s="202" t="s">
        <v>171</v>
      </c>
      <c r="CT76" s="37"/>
      <c r="CU76" s="37"/>
      <c r="CV76" s="37"/>
      <c r="CW76" s="37"/>
      <c r="CX76" s="37"/>
      <c r="CY76" s="37"/>
      <c r="CZ76" s="37"/>
      <c r="DA76" s="37"/>
    </row>
    <row r="77" spans="1:105" s="190" customFormat="1" x14ac:dyDescent="0.25">
      <c r="B77" s="14"/>
      <c r="C77" s="193" t="s">
        <v>60</v>
      </c>
      <c r="D77" s="194" t="s">
        <v>6</v>
      </c>
      <c r="E77" s="195">
        <v>1</v>
      </c>
      <c r="F77" s="196">
        <v>2009</v>
      </c>
      <c r="G77" s="197">
        <v>687</v>
      </c>
      <c r="H77" s="197" t="s">
        <v>88</v>
      </c>
      <c r="I77" s="198">
        <v>13668600</v>
      </c>
      <c r="J77" s="198">
        <f t="shared" si="5"/>
        <v>14488716</v>
      </c>
      <c r="K77" s="199">
        <v>3712000</v>
      </c>
      <c r="L77" s="200">
        <f t="shared" si="6"/>
        <v>10776716</v>
      </c>
      <c r="M77" s="201"/>
      <c r="N77" s="202" t="s">
        <v>171</v>
      </c>
      <c r="CT77" s="191"/>
      <c r="CU77" s="191"/>
      <c r="CV77" s="191"/>
      <c r="CW77" s="191"/>
      <c r="CX77" s="191"/>
      <c r="CY77" s="191"/>
      <c r="CZ77" s="191"/>
      <c r="DA77" s="191"/>
    </row>
    <row r="78" spans="1:105" s="32" customFormat="1" x14ac:dyDescent="0.25">
      <c r="B78" s="14"/>
      <c r="C78" s="193" t="s">
        <v>66</v>
      </c>
      <c r="D78" s="194" t="s">
        <v>6</v>
      </c>
      <c r="E78" s="195">
        <v>1</v>
      </c>
      <c r="F78" s="196">
        <v>2009</v>
      </c>
      <c r="G78" s="197">
        <v>365</v>
      </c>
      <c r="H78" s="196">
        <v>773501</v>
      </c>
      <c r="I78" s="198">
        <v>13668600</v>
      </c>
      <c r="J78" s="198">
        <f t="shared" si="5"/>
        <v>14488716</v>
      </c>
      <c r="K78" s="199">
        <v>3712000</v>
      </c>
      <c r="L78" s="200">
        <f t="shared" si="6"/>
        <v>10776716</v>
      </c>
      <c r="M78" s="201"/>
      <c r="N78" s="202" t="s">
        <v>171</v>
      </c>
      <c r="CT78" s="37"/>
      <c r="CU78" s="37"/>
      <c r="CV78" s="37"/>
      <c r="CW78" s="37"/>
      <c r="CX78" s="37"/>
      <c r="CY78" s="37"/>
      <c r="CZ78" s="37"/>
      <c r="DA78" s="37"/>
    </row>
    <row r="79" spans="1:105" s="190" customFormat="1" ht="26.4" x14ac:dyDescent="0.25">
      <c r="B79" s="14"/>
      <c r="C79" s="193" t="s">
        <v>62</v>
      </c>
      <c r="D79" s="203" t="s">
        <v>146</v>
      </c>
      <c r="E79" s="195">
        <v>1</v>
      </c>
      <c r="F79" s="196">
        <v>2009</v>
      </c>
      <c r="G79" s="197">
        <v>530</v>
      </c>
      <c r="H79" s="196" t="s">
        <v>89</v>
      </c>
      <c r="I79" s="198">
        <v>12408423.619999999</v>
      </c>
      <c r="J79" s="198">
        <f t="shared" si="5"/>
        <v>13152929.037199998</v>
      </c>
      <c r="K79" s="199">
        <v>5720000</v>
      </c>
      <c r="L79" s="200">
        <f t="shared" si="6"/>
        <v>7432929.0371999983</v>
      </c>
      <c r="M79" s="201"/>
      <c r="N79" s="202" t="s">
        <v>171</v>
      </c>
      <c r="CT79" s="191"/>
      <c r="CU79" s="191"/>
      <c r="CV79" s="191"/>
      <c r="CW79" s="191"/>
      <c r="CX79" s="191"/>
      <c r="CY79" s="191"/>
      <c r="CZ79" s="191"/>
      <c r="DA79" s="191"/>
    </row>
    <row r="80" spans="1:105" s="190" customFormat="1" x14ac:dyDescent="0.25">
      <c r="B80" s="14"/>
      <c r="C80" s="193" t="s">
        <v>62</v>
      </c>
      <c r="D80" s="194" t="s">
        <v>6</v>
      </c>
      <c r="E80" s="195">
        <v>1</v>
      </c>
      <c r="F80" s="196">
        <v>2009</v>
      </c>
      <c r="G80" s="197">
        <v>583</v>
      </c>
      <c r="H80" s="196">
        <v>796066</v>
      </c>
      <c r="I80" s="198">
        <v>13668600</v>
      </c>
      <c r="J80" s="198">
        <f t="shared" si="5"/>
        <v>14488716</v>
      </c>
      <c r="K80" s="199">
        <v>3712000</v>
      </c>
      <c r="L80" s="200">
        <f t="shared" si="6"/>
        <v>10776716</v>
      </c>
      <c r="M80" s="201"/>
      <c r="N80" s="202" t="s">
        <v>171</v>
      </c>
      <c r="CT80" s="191"/>
      <c r="CU80" s="191"/>
      <c r="CV80" s="191"/>
      <c r="CW80" s="191"/>
      <c r="CX80" s="191"/>
      <c r="CY80" s="191"/>
      <c r="CZ80" s="191"/>
      <c r="DA80" s="191"/>
    </row>
    <row r="81" spans="1:105" s="190" customFormat="1" x14ac:dyDescent="0.25">
      <c r="B81" s="14"/>
      <c r="C81" s="193" t="s">
        <v>62</v>
      </c>
      <c r="D81" s="194" t="s">
        <v>6</v>
      </c>
      <c r="E81" s="195">
        <v>1</v>
      </c>
      <c r="F81" s="196">
        <v>2012</v>
      </c>
      <c r="G81" s="197">
        <v>683</v>
      </c>
      <c r="H81" s="196" t="s">
        <v>90</v>
      </c>
      <c r="I81" s="198">
        <v>13668600</v>
      </c>
      <c r="J81" s="198">
        <f t="shared" si="5"/>
        <v>14488716</v>
      </c>
      <c r="K81" s="199">
        <v>3712000</v>
      </c>
      <c r="L81" s="200">
        <f t="shared" si="6"/>
        <v>10776716</v>
      </c>
      <c r="M81" s="201"/>
      <c r="N81" s="202" t="s">
        <v>171</v>
      </c>
      <c r="CT81" s="191"/>
      <c r="CU81" s="191"/>
      <c r="CV81" s="191"/>
      <c r="CW81" s="191"/>
      <c r="CX81" s="191"/>
      <c r="CY81" s="191"/>
      <c r="CZ81" s="191"/>
      <c r="DA81" s="191"/>
    </row>
    <row r="82" spans="1:105" s="190" customFormat="1" x14ac:dyDescent="0.25">
      <c r="B82" s="14"/>
      <c r="C82" s="193" t="s">
        <v>62</v>
      </c>
      <c r="D82" s="194" t="s">
        <v>6</v>
      </c>
      <c r="E82" s="195">
        <v>1</v>
      </c>
      <c r="F82" s="196">
        <v>2012</v>
      </c>
      <c r="G82" s="197">
        <v>684</v>
      </c>
      <c r="H82" s="196" t="s">
        <v>91</v>
      </c>
      <c r="I82" s="198">
        <v>13668600</v>
      </c>
      <c r="J82" s="198">
        <f t="shared" si="5"/>
        <v>14488716</v>
      </c>
      <c r="K82" s="199">
        <v>3712000</v>
      </c>
      <c r="L82" s="200">
        <f t="shared" si="6"/>
        <v>10776716</v>
      </c>
      <c r="M82" s="201"/>
      <c r="N82" s="202" t="s">
        <v>171</v>
      </c>
      <c r="CT82" s="191"/>
      <c r="CU82" s="191"/>
      <c r="CV82" s="191"/>
      <c r="CW82" s="191"/>
      <c r="CX82" s="191"/>
      <c r="CY82" s="191"/>
      <c r="CZ82" s="191"/>
      <c r="DA82" s="191"/>
    </row>
    <row r="83" spans="1:105" s="32" customFormat="1" ht="26.4" x14ac:dyDescent="0.25">
      <c r="B83" s="14"/>
      <c r="C83" s="193" t="s">
        <v>28</v>
      </c>
      <c r="D83" s="194" t="s">
        <v>10</v>
      </c>
      <c r="E83" s="195">
        <v>1</v>
      </c>
      <c r="F83" s="196">
        <v>2011</v>
      </c>
      <c r="G83" s="197">
        <v>617</v>
      </c>
      <c r="H83" s="196" t="s">
        <v>155</v>
      </c>
      <c r="I83" s="198">
        <v>2722275</v>
      </c>
      <c r="J83" s="198">
        <f t="shared" si="5"/>
        <v>2885611.5</v>
      </c>
      <c r="K83" s="199">
        <v>0</v>
      </c>
      <c r="L83" s="200">
        <f t="shared" si="6"/>
        <v>2885611.5</v>
      </c>
      <c r="M83" s="204"/>
      <c r="N83" s="197" t="s">
        <v>171</v>
      </c>
      <c r="CT83" s="37"/>
      <c r="CU83" s="37"/>
      <c r="CV83" s="37"/>
      <c r="CW83" s="37"/>
      <c r="CX83" s="37"/>
      <c r="CY83" s="37"/>
      <c r="CZ83" s="37"/>
      <c r="DA83" s="37"/>
    </row>
    <row r="84" spans="1:105" s="192" customFormat="1" ht="26.4" x14ac:dyDescent="0.25">
      <c r="A84" s="190"/>
      <c r="B84" s="14"/>
      <c r="C84" s="193" t="s">
        <v>28</v>
      </c>
      <c r="D84" s="194" t="s">
        <v>92</v>
      </c>
      <c r="E84" s="195">
        <v>1</v>
      </c>
      <c r="F84" s="196">
        <v>2012</v>
      </c>
      <c r="G84" s="197">
        <v>603</v>
      </c>
      <c r="H84" s="196" t="s">
        <v>93</v>
      </c>
      <c r="I84" s="198">
        <v>53532625</v>
      </c>
      <c r="J84" s="198">
        <f t="shared" si="5"/>
        <v>56744582.5</v>
      </c>
      <c r="K84" s="199">
        <v>5673429</v>
      </c>
      <c r="L84" s="200">
        <f t="shared" si="6"/>
        <v>51071153.5</v>
      </c>
      <c r="M84" s="201"/>
      <c r="N84" s="202" t="s">
        <v>171</v>
      </c>
      <c r="O84" s="190"/>
      <c r="P84" s="190"/>
      <c r="Q84" s="190"/>
      <c r="R84" s="190"/>
      <c r="S84" s="190"/>
      <c r="T84" s="190"/>
      <c r="U84" s="190"/>
      <c r="V84" s="190"/>
      <c r="W84" s="190"/>
      <c r="X84" s="190"/>
      <c r="Y84" s="190"/>
      <c r="Z84" s="190"/>
      <c r="AA84" s="190"/>
      <c r="AB84" s="190"/>
      <c r="AC84" s="190"/>
      <c r="AD84" s="190"/>
      <c r="AE84" s="190"/>
      <c r="AF84" s="190"/>
      <c r="AG84" s="190"/>
    </row>
    <row r="85" spans="1:105" s="190" customFormat="1" ht="26.4" x14ac:dyDescent="0.25">
      <c r="B85" s="14"/>
      <c r="C85" s="193" t="s">
        <v>64</v>
      </c>
      <c r="D85" s="203" t="s">
        <v>92</v>
      </c>
      <c r="E85" s="195">
        <v>1</v>
      </c>
      <c r="F85" s="196">
        <v>2012</v>
      </c>
      <c r="G85" s="197">
        <v>604</v>
      </c>
      <c r="H85" s="196" t="s">
        <v>94</v>
      </c>
      <c r="I85" s="198">
        <v>53532625</v>
      </c>
      <c r="J85" s="198">
        <f t="shared" si="5"/>
        <v>56744582.5</v>
      </c>
      <c r="K85" s="199">
        <v>5673429</v>
      </c>
      <c r="L85" s="200">
        <f t="shared" si="6"/>
        <v>51071153.5</v>
      </c>
      <c r="M85" s="201"/>
      <c r="N85" s="202" t="s">
        <v>171</v>
      </c>
      <c r="CT85" s="191"/>
      <c r="CU85" s="191"/>
      <c r="CV85" s="191"/>
      <c r="CW85" s="191"/>
      <c r="CX85" s="191"/>
      <c r="CY85" s="191"/>
      <c r="CZ85" s="191"/>
      <c r="DA85" s="191"/>
    </row>
    <row r="86" spans="1:105" s="190" customFormat="1" ht="26.4" x14ac:dyDescent="0.25">
      <c r="B86" s="14"/>
      <c r="C86" s="193" t="s">
        <v>64</v>
      </c>
      <c r="D86" s="203" t="s">
        <v>92</v>
      </c>
      <c r="E86" s="195">
        <v>1</v>
      </c>
      <c r="F86" s="196">
        <v>2012</v>
      </c>
      <c r="G86" s="197">
        <v>605</v>
      </c>
      <c r="H86" s="196" t="s">
        <v>95</v>
      </c>
      <c r="I86" s="198">
        <v>53532625</v>
      </c>
      <c r="J86" s="198">
        <f t="shared" si="5"/>
        <v>56744582.5</v>
      </c>
      <c r="K86" s="199">
        <v>5673429</v>
      </c>
      <c r="L86" s="200">
        <f t="shared" si="6"/>
        <v>51071153.5</v>
      </c>
      <c r="M86" s="201"/>
      <c r="N86" s="202" t="s">
        <v>171</v>
      </c>
      <c r="CT86" s="191"/>
      <c r="CU86" s="191"/>
      <c r="CV86" s="191"/>
      <c r="CW86" s="191"/>
      <c r="CX86" s="191"/>
      <c r="CY86" s="191"/>
      <c r="CZ86" s="191"/>
      <c r="DA86" s="191"/>
    </row>
    <row r="87" spans="1:105" s="32" customFormat="1" x14ac:dyDescent="0.25">
      <c r="B87" s="14"/>
      <c r="C87" s="193" t="s">
        <v>39</v>
      </c>
      <c r="D87" s="194" t="s">
        <v>6</v>
      </c>
      <c r="E87" s="195">
        <v>1</v>
      </c>
      <c r="F87" s="196">
        <v>2009</v>
      </c>
      <c r="G87" s="197">
        <v>563</v>
      </c>
      <c r="H87" s="196">
        <v>501478</v>
      </c>
      <c r="I87" s="198">
        <v>13668600</v>
      </c>
      <c r="J87" s="198">
        <f t="shared" si="5"/>
        <v>14488716</v>
      </c>
      <c r="K87" s="199">
        <v>3712000</v>
      </c>
      <c r="L87" s="200">
        <f t="shared" si="6"/>
        <v>10776716</v>
      </c>
      <c r="M87" s="201"/>
      <c r="N87" s="202" t="s">
        <v>171</v>
      </c>
      <c r="CT87" s="37"/>
      <c r="CU87" s="37"/>
      <c r="CV87" s="37"/>
      <c r="CW87" s="37"/>
      <c r="CX87" s="37"/>
      <c r="CY87" s="37"/>
      <c r="CZ87" s="37"/>
      <c r="DA87" s="37"/>
    </row>
    <row r="88" spans="1:105" s="32" customFormat="1" x14ac:dyDescent="0.25">
      <c r="B88" s="14"/>
      <c r="C88" s="193" t="s">
        <v>41</v>
      </c>
      <c r="D88" s="205" t="s">
        <v>6</v>
      </c>
      <c r="E88" s="195">
        <v>1</v>
      </c>
      <c r="F88" s="197">
        <v>2009</v>
      </c>
      <c r="G88" s="197">
        <v>82</v>
      </c>
      <c r="H88" s="197" t="s">
        <v>81</v>
      </c>
      <c r="I88" s="198">
        <v>13668600</v>
      </c>
      <c r="J88" s="198">
        <f t="shared" si="5"/>
        <v>14488716</v>
      </c>
      <c r="K88" s="199">
        <v>3712000</v>
      </c>
      <c r="L88" s="198">
        <f t="shared" si="6"/>
        <v>10776716</v>
      </c>
      <c r="M88" s="201"/>
      <c r="N88" s="202" t="s">
        <v>171</v>
      </c>
      <c r="CT88" s="37"/>
      <c r="CU88" s="37"/>
      <c r="CV88" s="37"/>
      <c r="CW88" s="37"/>
      <c r="CX88" s="37"/>
      <c r="CY88" s="37"/>
      <c r="CZ88" s="37"/>
      <c r="DA88" s="37"/>
    </row>
    <row r="89" spans="1:105" s="190" customFormat="1" x14ac:dyDescent="0.25">
      <c r="B89" s="14"/>
      <c r="C89" s="193" t="s">
        <v>41</v>
      </c>
      <c r="D89" s="205" t="s">
        <v>6</v>
      </c>
      <c r="E89" s="195">
        <v>1</v>
      </c>
      <c r="F89" s="197">
        <v>2009</v>
      </c>
      <c r="G89" s="197">
        <v>255</v>
      </c>
      <c r="H89" s="197" t="s">
        <v>82</v>
      </c>
      <c r="I89" s="198">
        <v>13668600</v>
      </c>
      <c r="J89" s="198">
        <f t="shared" si="5"/>
        <v>14488716</v>
      </c>
      <c r="K89" s="199">
        <v>3712000</v>
      </c>
      <c r="L89" s="198">
        <f t="shared" si="6"/>
        <v>10776716</v>
      </c>
      <c r="M89" s="201"/>
      <c r="N89" s="202" t="s">
        <v>171</v>
      </c>
      <c r="CT89" s="191"/>
      <c r="CU89" s="191"/>
      <c r="CV89" s="191"/>
      <c r="CW89" s="191"/>
      <c r="CX89" s="191"/>
      <c r="CY89" s="191"/>
      <c r="CZ89" s="191"/>
      <c r="DA89" s="191"/>
    </row>
    <row r="90" spans="1:105" s="190" customFormat="1" x14ac:dyDescent="0.25">
      <c r="B90" s="14"/>
      <c r="C90" s="193" t="s">
        <v>41</v>
      </c>
      <c r="D90" s="205" t="s">
        <v>6</v>
      </c>
      <c r="E90" s="195">
        <v>1</v>
      </c>
      <c r="F90" s="197">
        <v>2009</v>
      </c>
      <c r="G90" s="197">
        <v>262</v>
      </c>
      <c r="H90" s="197" t="s">
        <v>83</v>
      </c>
      <c r="I90" s="198">
        <v>13668600</v>
      </c>
      <c r="J90" s="198">
        <f t="shared" si="5"/>
        <v>14488716</v>
      </c>
      <c r="K90" s="199">
        <v>3712000</v>
      </c>
      <c r="L90" s="198">
        <f t="shared" si="6"/>
        <v>10776716</v>
      </c>
      <c r="M90" s="201"/>
      <c r="N90" s="202" t="s">
        <v>171</v>
      </c>
      <c r="CT90" s="191"/>
      <c r="CU90" s="191"/>
      <c r="CV90" s="191"/>
      <c r="CW90" s="191"/>
      <c r="CX90" s="191"/>
      <c r="CY90" s="191"/>
      <c r="CZ90" s="191"/>
      <c r="DA90" s="191"/>
    </row>
    <row r="91" spans="1:105" s="190" customFormat="1" x14ac:dyDescent="0.25">
      <c r="B91" s="14"/>
      <c r="C91" s="193" t="s">
        <v>41</v>
      </c>
      <c r="D91" s="205" t="s">
        <v>6</v>
      </c>
      <c r="E91" s="195">
        <v>1</v>
      </c>
      <c r="F91" s="197">
        <v>2009</v>
      </c>
      <c r="G91" s="197">
        <v>147</v>
      </c>
      <c r="H91" s="197" t="s">
        <v>84</v>
      </c>
      <c r="I91" s="198">
        <v>13668600</v>
      </c>
      <c r="J91" s="198">
        <f t="shared" si="5"/>
        <v>14488716</v>
      </c>
      <c r="K91" s="199">
        <v>3712000</v>
      </c>
      <c r="L91" s="198">
        <f t="shared" si="6"/>
        <v>10776716</v>
      </c>
      <c r="M91" s="201"/>
      <c r="N91" s="202" t="s">
        <v>171</v>
      </c>
      <c r="CT91" s="191"/>
      <c r="CU91" s="191"/>
      <c r="CV91" s="191"/>
      <c r="CW91" s="191"/>
      <c r="CX91" s="191"/>
      <c r="CY91" s="191"/>
      <c r="CZ91" s="191"/>
      <c r="DA91" s="191"/>
    </row>
    <row r="92" spans="1:105" s="190" customFormat="1" x14ac:dyDescent="0.25">
      <c r="B92" s="14"/>
      <c r="C92" s="193" t="s">
        <v>41</v>
      </c>
      <c r="D92" s="205" t="s">
        <v>6</v>
      </c>
      <c r="E92" s="195">
        <v>1</v>
      </c>
      <c r="F92" s="197">
        <v>2013</v>
      </c>
      <c r="G92" s="197" t="s">
        <v>138</v>
      </c>
      <c r="H92" s="197" t="s">
        <v>139</v>
      </c>
      <c r="I92" s="198">
        <v>13668600</v>
      </c>
      <c r="J92" s="198">
        <f t="shared" si="5"/>
        <v>14488716</v>
      </c>
      <c r="K92" s="199">
        <v>0</v>
      </c>
      <c r="L92" s="198">
        <f t="shared" si="6"/>
        <v>14488716</v>
      </c>
      <c r="M92" s="201"/>
      <c r="N92" s="202" t="s">
        <v>171</v>
      </c>
      <c r="CT92" s="191"/>
      <c r="CU92" s="191"/>
      <c r="CV92" s="191"/>
      <c r="CW92" s="191"/>
      <c r="CX92" s="191"/>
      <c r="CY92" s="191"/>
      <c r="CZ92" s="191"/>
      <c r="DA92" s="191"/>
    </row>
    <row r="93" spans="1:105" s="190" customFormat="1" x14ac:dyDescent="0.25">
      <c r="B93" s="14"/>
      <c r="C93" s="193" t="s">
        <v>41</v>
      </c>
      <c r="D93" s="205" t="s">
        <v>6</v>
      </c>
      <c r="E93" s="195">
        <v>1</v>
      </c>
      <c r="F93" s="197">
        <v>2013</v>
      </c>
      <c r="G93" s="197"/>
      <c r="H93" s="197" t="s">
        <v>141</v>
      </c>
      <c r="I93" s="198">
        <v>13668600</v>
      </c>
      <c r="J93" s="198">
        <f t="shared" si="5"/>
        <v>14488716</v>
      </c>
      <c r="K93" s="199">
        <v>0</v>
      </c>
      <c r="L93" s="198">
        <f t="shared" si="6"/>
        <v>14488716</v>
      </c>
      <c r="M93" s="201"/>
      <c r="N93" s="202" t="s">
        <v>171</v>
      </c>
    </row>
    <row r="94" spans="1:105" s="32" customFormat="1" ht="26.4" x14ac:dyDescent="0.25">
      <c r="B94" s="14"/>
      <c r="C94" s="193" t="s">
        <v>35</v>
      </c>
      <c r="D94" s="194" t="s">
        <v>10</v>
      </c>
      <c r="E94" s="195">
        <v>1</v>
      </c>
      <c r="F94" s="196">
        <v>2009</v>
      </c>
      <c r="G94" s="197">
        <v>514</v>
      </c>
      <c r="H94" s="196" t="s">
        <v>166</v>
      </c>
      <c r="I94" s="198">
        <v>2722275</v>
      </c>
      <c r="J94" s="198">
        <f t="shared" si="5"/>
        <v>2885611.5</v>
      </c>
      <c r="K94" s="199">
        <v>0</v>
      </c>
      <c r="L94" s="200">
        <f t="shared" si="6"/>
        <v>2885611.5</v>
      </c>
      <c r="M94" s="201"/>
      <c r="N94" s="202" t="s">
        <v>171</v>
      </c>
      <c r="CT94" s="37"/>
      <c r="CU94" s="37"/>
      <c r="CV94" s="37"/>
      <c r="CW94" s="37"/>
      <c r="CX94" s="37"/>
      <c r="CY94" s="37"/>
      <c r="CZ94" s="37"/>
      <c r="DA94" s="37"/>
    </row>
    <row r="95" spans="1:105" s="32" customFormat="1" ht="26.4" x14ac:dyDescent="0.25">
      <c r="B95" s="14"/>
      <c r="C95" s="193" t="s">
        <v>40</v>
      </c>
      <c r="D95" s="194" t="s">
        <v>10</v>
      </c>
      <c r="E95" s="195">
        <v>1</v>
      </c>
      <c r="F95" s="196">
        <v>2009</v>
      </c>
      <c r="G95" s="197">
        <v>511</v>
      </c>
      <c r="H95" s="196" t="s">
        <v>163</v>
      </c>
      <c r="I95" s="198">
        <v>2722275</v>
      </c>
      <c r="J95" s="198">
        <f t="shared" si="5"/>
        <v>2885611.5</v>
      </c>
      <c r="K95" s="199">
        <v>0</v>
      </c>
      <c r="L95" s="200">
        <f t="shared" si="6"/>
        <v>2885611.5</v>
      </c>
      <c r="M95" s="201"/>
      <c r="N95" s="202" t="s">
        <v>171</v>
      </c>
      <c r="CT95" s="37"/>
      <c r="CU95" s="37"/>
      <c r="CV95" s="37"/>
      <c r="CW95" s="37"/>
      <c r="CX95" s="37"/>
      <c r="CY95" s="37"/>
      <c r="CZ95" s="37"/>
      <c r="DA95" s="37"/>
    </row>
    <row r="96" spans="1:105" s="32" customFormat="1" x14ac:dyDescent="0.25">
      <c r="B96" s="14"/>
      <c r="C96" s="206" t="s">
        <v>85</v>
      </c>
      <c r="D96" s="194" t="s">
        <v>6</v>
      </c>
      <c r="E96" s="195">
        <v>1</v>
      </c>
      <c r="F96" s="196">
        <v>2012</v>
      </c>
      <c r="G96" s="197">
        <v>257</v>
      </c>
      <c r="H96" s="196" t="s">
        <v>86</v>
      </c>
      <c r="I96" s="198">
        <v>13668600</v>
      </c>
      <c r="J96" s="198">
        <f t="shared" si="5"/>
        <v>14488716</v>
      </c>
      <c r="K96" s="199">
        <v>3712000</v>
      </c>
      <c r="L96" s="200">
        <f t="shared" si="6"/>
        <v>10776716</v>
      </c>
      <c r="M96" s="201"/>
      <c r="N96" s="202" t="s">
        <v>171</v>
      </c>
      <c r="CT96" s="37"/>
      <c r="CU96" s="37"/>
      <c r="CV96" s="37"/>
      <c r="CW96" s="37"/>
      <c r="CX96" s="37"/>
      <c r="CY96" s="37"/>
      <c r="CZ96" s="37"/>
      <c r="DA96" s="37"/>
    </row>
    <row r="97" spans="1:105" s="32" customFormat="1" ht="26.4" x14ac:dyDescent="0.25">
      <c r="B97" s="14"/>
      <c r="C97" s="206" t="s">
        <v>233</v>
      </c>
      <c r="D97" s="205" t="s">
        <v>10</v>
      </c>
      <c r="E97" s="195">
        <v>1</v>
      </c>
      <c r="F97" s="196">
        <v>2009</v>
      </c>
      <c r="G97" s="197"/>
      <c r="H97" s="196" t="s">
        <v>140</v>
      </c>
      <c r="I97" s="198">
        <v>2722275</v>
      </c>
      <c r="J97" s="198">
        <f t="shared" si="5"/>
        <v>2885611.5</v>
      </c>
      <c r="K97" s="199">
        <v>0</v>
      </c>
      <c r="L97" s="200">
        <f t="shared" si="6"/>
        <v>2885611.5</v>
      </c>
      <c r="M97" s="201"/>
      <c r="N97" s="202" t="s">
        <v>171</v>
      </c>
      <c r="CT97" s="37"/>
      <c r="CU97" s="37"/>
      <c r="CV97" s="37"/>
      <c r="CW97" s="37"/>
      <c r="CX97" s="37"/>
      <c r="CY97" s="37"/>
      <c r="CZ97" s="37"/>
      <c r="DA97" s="37"/>
    </row>
    <row r="98" spans="1:105" s="32" customFormat="1" x14ac:dyDescent="0.25">
      <c r="B98" s="14"/>
      <c r="C98" s="207" t="s">
        <v>148</v>
      </c>
      <c r="D98" s="208" t="s">
        <v>149</v>
      </c>
      <c r="E98" s="195">
        <v>1</v>
      </c>
      <c r="F98" s="197">
        <v>2009</v>
      </c>
      <c r="G98" s="197" t="s">
        <v>147</v>
      </c>
      <c r="H98" s="197" t="s">
        <v>151</v>
      </c>
      <c r="I98" s="198">
        <v>24000000</v>
      </c>
      <c r="J98" s="198">
        <f t="shared" si="5"/>
        <v>25440000</v>
      </c>
      <c r="K98" s="199">
        <v>3712000</v>
      </c>
      <c r="L98" s="198">
        <f t="shared" si="6"/>
        <v>21728000</v>
      </c>
      <c r="M98" s="201"/>
      <c r="N98" s="202" t="s">
        <v>171</v>
      </c>
      <c r="CT98" s="37"/>
      <c r="CU98" s="37"/>
      <c r="CV98" s="37"/>
      <c r="CW98" s="37"/>
      <c r="CX98" s="37"/>
      <c r="CY98" s="37"/>
      <c r="CZ98" s="37"/>
      <c r="DA98" s="37"/>
    </row>
    <row r="99" spans="1:105" s="190" customFormat="1" ht="26.4" x14ac:dyDescent="0.25">
      <c r="B99" s="14"/>
      <c r="C99" s="205" t="s">
        <v>61</v>
      </c>
      <c r="D99" s="205" t="s">
        <v>10</v>
      </c>
      <c r="E99" s="195">
        <v>1</v>
      </c>
      <c r="F99" s="197">
        <v>2009</v>
      </c>
      <c r="G99" s="197">
        <v>510</v>
      </c>
      <c r="H99" s="197" t="s">
        <v>164</v>
      </c>
      <c r="I99" s="198">
        <v>2722276</v>
      </c>
      <c r="J99" s="198">
        <f t="shared" si="5"/>
        <v>2885612.56</v>
      </c>
      <c r="K99" s="199">
        <v>0</v>
      </c>
      <c r="L99" s="198">
        <f t="shared" si="6"/>
        <v>2885612.56</v>
      </c>
      <c r="M99" s="201"/>
      <c r="N99" s="202" t="s">
        <v>171</v>
      </c>
    </row>
    <row r="100" spans="1:105" s="190" customFormat="1" x14ac:dyDescent="0.25">
      <c r="B100" s="14"/>
      <c r="C100" s="226" t="s">
        <v>42</v>
      </c>
      <c r="D100" s="227"/>
      <c r="E100" s="30">
        <f>SUM(E101:E113)</f>
        <v>13</v>
      </c>
      <c r="F100" s="277"/>
      <c r="G100" s="278"/>
      <c r="H100" s="278"/>
      <c r="I100" s="278"/>
      <c r="J100" s="278"/>
      <c r="K100" s="279"/>
      <c r="L100" s="29">
        <f>SUM(L101:L113)</f>
        <v>234388822.40000001</v>
      </c>
      <c r="M100" s="201"/>
      <c r="N100" s="202"/>
    </row>
    <row r="101" spans="1:105" s="51" customFormat="1" x14ac:dyDescent="0.25">
      <c r="A101" s="32"/>
      <c r="B101" s="14"/>
      <c r="C101" s="228" t="s">
        <v>117</v>
      </c>
      <c r="D101" s="40" t="s">
        <v>154</v>
      </c>
      <c r="E101" s="59">
        <v>1</v>
      </c>
      <c r="F101" s="41">
        <v>2009</v>
      </c>
      <c r="G101" s="41">
        <v>381</v>
      </c>
      <c r="H101" s="41">
        <v>784801</v>
      </c>
      <c r="I101" s="43">
        <v>24000000</v>
      </c>
      <c r="J101" s="43">
        <f t="shared" ref="J101:J113" si="7">(I101*6%)+I101</f>
        <v>25440000</v>
      </c>
      <c r="K101" s="180">
        <v>5400000</v>
      </c>
      <c r="L101" s="43">
        <v>20039998</v>
      </c>
      <c r="M101" s="35"/>
      <c r="N101" s="36" t="s">
        <v>171</v>
      </c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2"/>
      <c r="AP101" s="32"/>
      <c r="AQ101" s="32"/>
      <c r="AR101" s="32"/>
      <c r="AS101" s="32"/>
      <c r="AT101" s="32"/>
      <c r="AU101" s="32"/>
      <c r="AV101" s="32"/>
      <c r="AW101" s="32"/>
      <c r="AX101" s="32"/>
      <c r="AY101" s="32"/>
      <c r="AZ101" s="32"/>
      <c r="BA101" s="32"/>
      <c r="BB101" s="32"/>
      <c r="BC101" s="32"/>
      <c r="BD101" s="32"/>
      <c r="BE101" s="32"/>
      <c r="BF101" s="32"/>
      <c r="BG101" s="32"/>
      <c r="BH101" s="32"/>
      <c r="BI101" s="32"/>
      <c r="BJ101" s="32"/>
      <c r="BK101" s="32"/>
      <c r="BL101" s="32"/>
      <c r="BM101" s="32"/>
      <c r="BN101" s="32"/>
      <c r="BO101" s="32"/>
      <c r="BP101" s="32"/>
      <c r="BQ101" s="32"/>
      <c r="BR101" s="32"/>
      <c r="BS101" s="32"/>
      <c r="BT101" s="32"/>
      <c r="BU101" s="32"/>
      <c r="BV101" s="32"/>
      <c r="BW101" s="32"/>
      <c r="BX101" s="32"/>
      <c r="BY101" s="32"/>
      <c r="BZ101" s="32"/>
      <c r="CA101" s="32"/>
      <c r="CB101" s="32"/>
      <c r="CC101" s="32"/>
      <c r="CD101" s="32"/>
      <c r="CE101" s="32"/>
      <c r="CF101" s="32"/>
      <c r="CG101" s="32"/>
      <c r="CH101" s="32"/>
      <c r="CI101" s="32"/>
      <c r="CJ101" s="32"/>
      <c r="CK101" s="32"/>
      <c r="CL101" s="32"/>
      <c r="CM101" s="32"/>
      <c r="CN101" s="32"/>
      <c r="CO101" s="32"/>
      <c r="CP101" s="32"/>
      <c r="CQ101" s="32"/>
      <c r="CR101" s="32"/>
      <c r="CS101" s="32"/>
      <c r="CT101" s="37"/>
      <c r="CU101" s="37"/>
      <c r="CV101" s="37"/>
      <c r="CW101" s="37"/>
      <c r="CX101" s="37"/>
      <c r="CY101" s="37"/>
      <c r="CZ101" s="37"/>
      <c r="DA101" s="37"/>
    </row>
    <row r="102" spans="1:105" s="31" customFormat="1" x14ac:dyDescent="0.25">
      <c r="A102" s="29">
        <v>375543336</v>
      </c>
      <c r="B102" s="14"/>
      <c r="C102" s="230"/>
      <c r="D102" s="40" t="s">
        <v>154</v>
      </c>
      <c r="E102" s="59">
        <v>1</v>
      </c>
      <c r="F102" s="41">
        <v>2009</v>
      </c>
      <c r="G102" s="41">
        <v>382</v>
      </c>
      <c r="H102" s="41">
        <v>784805</v>
      </c>
      <c r="I102" s="43">
        <v>24000000</v>
      </c>
      <c r="J102" s="43">
        <f t="shared" si="7"/>
        <v>25440000</v>
      </c>
      <c r="K102" s="180">
        <v>5400000</v>
      </c>
      <c r="L102" s="43">
        <v>20039998</v>
      </c>
      <c r="M102" s="35"/>
      <c r="N102" s="36" t="s">
        <v>171</v>
      </c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  <c r="AQ102" s="32"/>
      <c r="AR102" s="32"/>
      <c r="AS102" s="32"/>
      <c r="AT102" s="32"/>
      <c r="AU102" s="32"/>
      <c r="AV102" s="32"/>
      <c r="AW102" s="32"/>
      <c r="AX102" s="32"/>
      <c r="AY102" s="32"/>
      <c r="AZ102" s="32"/>
      <c r="BA102" s="32"/>
      <c r="BB102" s="32"/>
      <c r="BC102" s="32"/>
      <c r="BD102" s="32"/>
      <c r="BE102" s="32"/>
      <c r="BF102" s="32"/>
      <c r="BG102" s="32"/>
      <c r="BH102" s="32"/>
      <c r="BI102" s="32"/>
      <c r="BJ102" s="32"/>
      <c r="BK102" s="32"/>
      <c r="BL102" s="32"/>
      <c r="BM102" s="32"/>
      <c r="BN102" s="32"/>
      <c r="BO102" s="32"/>
      <c r="BP102" s="32"/>
      <c r="BQ102" s="32"/>
      <c r="BR102" s="32"/>
      <c r="BS102" s="32"/>
      <c r="BT102" s="32"/>
      <c r="BU102" s="32"/>
      <c r="BV102" s="32"/>
      <c r="BW102" s="32"/>
      <c r="BX102" s="32"/>
      <c r="BY102" s="32"/>
      <c r="BZ102" s="32"/>
      <c r="CA102" s="32"/>
      <c r="CB102" s="32"/>
      <c r="CC102" s="32"/>
      <c r="CD102" s="32"/>
      <c r="CE102" s="32"/>
      <c r="CF102" s="32"/>
      <c r="CG102" s="32"/>
      <c r="CH102" s="32"/>
      <c r="CI102" s="32"/>
      <c r="CJ102" s="32"/>
      <c r="CK102" s="32"/>
      <c r="CL102" s="32"/>
      <c r="CM102" s="32"/>
      <c r="CN102" s="32"/>
      <c r="CO102" s="32"/>
      <c r="CP102" s="32"/>
      <c r="CQ102" s="32"/>
      <c r="CR102" s="32"/>
      <c r="CS102" s="32"/>
    </row>
    <row r="103" spans="1:105" s="32" customFormat="1" x14ac:dyDescent="0.25">
      <c r="B103" s="14"/>
      <c r="C103" s="230"/>
      <c r="D103" s="40" t="s">
        <v>154</v>
      </c>
      <c r="E103" s="59">
        <v>1</v>
      </c>
      <c r="F103" s="41">
        <v>2009</v>
      </c>
      <c r="G103" s="41">
        <v>383</v>
      </c>
      <c r="H103" s="41">
        <v>784774</v>
      </c>
      <c r="I103" s="43">
        <v>24000000</v>
      </c>
      <c r="J103" s="43">
        <f t="shared" si="7"/>
        <v>25440000</v>
      </c>
      <c r="K103" s="180">
        <v>5400000</v>
      </c>
      <c r="L103" s="43">
        <f>(J103-K103)*E103</f>
        <v>20040000</v>
      </c>
      <c r="M103" s="35"/>
      <c r="N103" s="36" t="s">
        <v>171</v>
      </c>
      <c r="CT103" s="37"/>
      <c r="CU103" s="37"/>
      <c r="CV103" s="37"/>
      <c r="CW103" s="37"/>
      <c r="CX103" s="37"/>
      <c r="CY103" s="37"/>
      <c r="CZ103" s="37"/>
      <c r="DA103" s="37"/>
    </row>
    <row r="104" spans="1:105" s="32" customFormat="1" x14ac:dyDescent="0.25">
      <c r="B104" s="14"/>
      <c r="C104" s="230"/>
      <c r="D104" s="53" t="s">
        <v>6</v>
      </c>
      <c r="E104" s="59">
        <v>1</v>
      </c>
      <c r="F104" s="60">
        <v>2009</v>
      </c>
      <c r="G104" s="41">
        <v>426</v>
      </c>
      <c r="H104" s="60">
        <v>792802</v>
      </c>
      <c r="I104" s="43">
        <v>13668600</v>
      </c>
      <c r="J104" s="43">
        <f t="shared" si="7"/>
        <v>14488716</v>
      </c>
      <c r="K104" s="180">
        <v>3712000</v>
      </c>
      <c r="L104" s="45">
        <v>10776716</v>
      </c>
      <c r="M104" s="35"/>
      <c r="N104" s="36" t="s">
        <v>171</v>
      </c>
      <c r="CT104" s="37"/>
      <c r="CU104" s="37"/>
      <c r="CV104" s="37"/>
      <c r="CW104" s="37"/>
      <c r="CX104" s="37"/>
      <c r="CY104" s="37"/>
      <c r="CZ104" s="37"/>
      <c r="DA104" s="37"/>
    </row>
    <row r="105" spans="1:105" s="32" customFormat="1" x14ac:dyDescent="0.25">
      <c r="B105" s="14"/>
      <c r="C105" s="229"/>
      <c r="D105" s="53" t="s">
        <v>6</v>
      </c>
      <c r="E105" s="59">
        <v>1</v>
      </c>
      <c r="F105" s="60">
        <v>2009</v>
      </c>
      <c r="G105" s="41">
        <v>437</v>
      </c>
      <c r="H105" s="60">
        <v>792764</v>
      </c>
      <c r="I105" s="43">
        <v>13668600</v>
      </c>
      <c r="J105" s="43">
        <f t="shared" si="7"/>
        <v>14488716</v>
      </c>
      <c r="K105" s="180">
        <v>3712000</v>
      </c>
      <c r="L105" s="45">
        <v>10776716</v>
      </c>
      <c r="M105" s="35"/>
      <c r="N105" s="36" t="s">
        <v>171</v>
      </c>
      <c r="CT105" s="37"/>
      <c r="CU105" s="37"/>
      <c r="CV105" s="37"/>
      <c r="CW105" s="37"/>
      <c r="CX105" s="37"/>
      <c r="CY105" s="37"/>
      <c r="CZ105" s="37"/>
      <c r="DA105" s="37"/>
    </row>
    <row r="106" spans="1:105" s="32" customFormat="1" x14ac:dyDescent="0.25">
      <c r="B106" s="14"/>
      <c r="C106" s="228" t="s">
        <v>122</v>
      </c>
      <c r="D106" s="53" t="s">
        <v>6</v>
      </c>
      <c r="E106" s="59">
        <v>1</v>
      </c>
      <c r="F106" s="60">
        <v>2007</v>
      </c>
      <c r="G106" s="41">
        <v>167</v>
      </c>
      <c r="H106" s="60">
        <v>50093</v>
      </c>
      <c r="I106" s="43">
        <v>13668600</v>
      </c>
      <c r="J106" s="43">
        <f t="shared" si="7"/>
        <v>14488716</v>
      </c>
      <c r="K106" s="180">
        <v>3712000</v>
      </c>
      <c r="L106" s="45">
        <v>10776716</v>
      </c>
      <c r="M106" s="35"/>
      <c r="N106" s="36" t="s">
        <v>171</v>
      </c>
      <c r="CT106" s="37"/>
      <c r="CU106" s="37"/>
      <c r="CV106" s="37"/>
      <c r="CW106" s="37"/>
      <c r="CX106" s="37"/>
      <c r="CY106" s="37"/>
      <c r="CZ106" s="37"/>
      <c r="DA106" s="37"/>
    </row>
    <row r="107" spans="1:105" s="32" customFormat="1" ht="26.4" x14ac:dyDescent="0.25">
      <c r="B107" s="14"/>
      <c r="C107" s="230"/>
      <c r="D107" s="53" t="s">
        <v>8</v>
      </c>
      <c r="E107" s="59">
        <v>1</v>
      </c>
      <c r="F107" s="60">
        <v>2007</v>
      </c>
      <c r="G107" s="41">
        <v>152</v>
      </c>
      <c r="H107" s="60" t="s">
        <v>125</v>
      </c>
      <c r="I107" s="43">
        <v>28066490</v>
      </c>
      <c r="J107" s="43">
        <f t="shared" si="7"/>
        <v>29750479.399999999</v>
      </c>
      <c r="K107" s="180">
        <v>5673429</v>
      </c>
      <c r="L107" s="45">
        <v>24077049</v>
      </c>
      <c r="M107" s="35"/>
      <c r="N107" s="36" t="s">
        <v>171</v>
      </c>
      <c r="CT107" s="37"/>
      <c r="CU107" s="37"/>
      <c r="CV107" s="37"/>
      <c r="CW107" s="37"/>
      <c r="CX107" s="37"/>
      <c r="CY107" s="37"/>
      <c r="CZ107" s="37"/>
      <c r="DA107" s="37"/>
    </row>
    <row r="108" spans="1:105" s="32" customFormat="1" x14ac:dyDescent="0.25">
      <c r="B108" s="14"/>
      <c r="C108" s="230"/>
      <c r="D108" s="53" t="s">
        <v>8</v>
      </c>
      <c r="E108" s="59">
        <v>1</v>
      </c>
      <c r="F108" s="60">
        <v>2007</v>
      </c>
      <c r="G108" s="41">
        <v>251</v>
      </c>
      <c r="H108" s="60">
        <v>676366</v>
      </c>
      <c r="I108" s="43">
        <v>28066490</v>
      </c>
      <c r="J108" s="43">
        <f t="shared" si="7"/>
        <v>29750479.399999999</v>
      </c>
      <c r="K108" s="180">
        <v>5673429</v>
      </c>
      <c r="L108" s="45">
        <f>(J108-K108)*E108</f>
        <v>24077050.399999999</v>
      </c>
      <c r="M108" s="35"/>
      <c r="N108" s="36" t="s">
        <v>171</v>
      </c>
      <c r="CT108" s="37"/>
      <c r="CU108" s="37"/>
      <c r="CV108" s="37"/>
      <c r="CW108" s="37"/>
      <c r="CX108" s="37"/>
      <c r="CY108" s="37"/>
      <c r="CZ108" s="37"/>
      <c r="DA108" s="37"/>
    </row>
    <row r="109" spans="1:105" s="32" customFormat="1" x14ac:dyDescent="0.25">
      <c r="B109" s="14"/>
      <c r="C109" s="229"/>
      <c r="D109" s="53" t="s">
        <v>6</v>
      </c>
      <c r="E109" s="59">
        <v>1</v>
      </c>
      <c r="F109" s="60">
        <v>2007</v>
      </c>
      <c r="G109" s="41">
        <v>142</v>
      </c>
      <c r="H109" s="60">
        <v>672374</v>
      </c>
      <c r="I109" s="43">
        <v>13668600</v>
      </c>
      <c r="J109" s="43">
        <f t="shared" si="7"/>
        <v>14488716</v>
      </c>
      <c r="K109" s="180">
        <v>3712000</v>
      </c>
      <c r="L109" s="45">
        <v>10776716</v>
      </c>
      <c r="M109" s="35"/>
      <c r="N109" s="36" t="s">
        <v>171</v>
      </c>
      <c r="CT109" s="37"/>
      <c r="CU109" s="37"/>
      <c r="CV109" s="37"/>
      <c r="CW109" s="37"/>
      <c r="CX109" s="37"/>
      <c r="CY109" s="37"/>
      <c r="CZ109" s="37"/>
      <c r="DA109" s="37"/>
    </row>
    <row r="110" spans="1:105" s="32" customFormat="1" ht="26.4" x14ac:dyDescent="0.25">
      <c r="B110" s="14"/>
      <c r="C110" s="228" t="s">
        <v>118</v>
      </c>
      <c r="D110" s="53" t="s">
        <v>8</v>
      </c>
      <c r="E110" s="59">
        <v>1</v>
      </c>
      <c r="F110" s="60">
        <v>2007</v>
      </c>
      <c r="G110" s="41">
        <v>314</v>
      </c>
      <c r="H110" s="60" t="s">
        <v>119</v>
      </c>
      <c r="I110" s="43">
        <v>28066490</v>
      </c>
      <c r="J110" s="43">
        <f t="shared" si="7"/>
        <v>29750479.399999999</v>
      </c>
      <c r="K110" s="180">
        <v>5673429</v>
      </c>
      <c r="L110" s="45">
        <v>24077049</v>
      </c>
      <c r="M110" s="35"/>
      <c r="N110" s="36" t="s">
        <v>171</v>
      </c>
      <c r="CT110" s="37"/>
      <c r="CU110" s="37"/>
      <c r="CV110" s="37"/>
      <c r="CW110" s="37"/>
      <c r="CX110" s="37"/>
      <c r="CY110" s="37"/>
      <c r="CZ110" s="37"/>
      <c r="DA110" s="37"/>
    </row>
    <row r="111" spans="1:105" s="32" customFormat="1" ht="39.6" x14ac:dyDescent="0.25">
      <c r="B111" s="14"/>
      <c r="C111" s="228" t="s">
        <v>120</v>
      </c>
      <c r="D111" s="53" t="s">
        <v>8</v>
      </c>
      <c r="E111" s="59">
        <v>1</v>
      </c>
      <c r="F111" s="60">
        <v>2007</v>
      </c>
      <c r="G111" s="41">
        <v>112</v>
      </c>
      <c r="H111" s="60" t="s">
        <v>121</v>
      </c>
      <c r="I111" s="43">
        <v>28066490</v>
      </c>
      <c r="J111" s="43">
        <f t="shared" si="7"/>
        <v>29750479.399999999</v>
      </c>
      <c r="K111" s="180">
        <v>5673429</v>
      </c>
      <c r="L111" s="45">
        <v>24077049</v>
      </c>
      <c r="M111" s="35"/>
      <c r="N111" s="36" t="s">
        <v>171</v>
      </c>
      <c r="CT111" s="37"/>
      <c r="CU111" s="37"/>
      <c r="CV111" s="37"/>
      <c r="CW111" s="37"/>
      <c r="CX111" s="37"/>
      <c r="CY111" s="37"/>
      <c r="CZ111" s="37"/>
      <c r="DA111" s="37"/>
    </row>
    <row r="112" spans="1:105" s="32" customFormat="1" x14ac:dyDescent="0.25">
      <c r="B112" s="14"/>
      <c r="C112" s="228" t="s">
        <v>142</v>
      </c>
      <c r="D112" s="53" t="s">
        <v>6</v>
      </c>
      <c r="E112" s="59">
        <v>1</v>
      </c>
      <c r="F112" s="60">
        <v>2007</v>
      </c>
      <c r="G112" s="41">
        <v>168</v>
      </c>
      <c r="H112" s="60">
        <v>672381</v>
      </c>
      <c r="I112" s="43">
        <v>13668600</v>
      </c>
      <c r="J112" s="43">
        <f t="shared" si="7"/>
        <v>14488716</v>
      </c>
      <c r="K112" s="180">
        <v>3712000</v>
      </c>
      <c r="L112" s="45">
        <f>(J112-K112)*E112</f>
        <v>10776716</v>
      </c>
      <c r="M112" s="35"/>
      <c r="N112" s="36" t="s">
        <v>171</v>
      </c>
      <c r="CT112" s="37"/>
      <c r="CU112" s="37"/>
      <c r="CV112" s="37"/>
      <c r="CW112" s="37"/>
      <c r="CX112" s="37"/>
      <c r="CY112" s="37"/>
      <c r="CZ112" s="37"/>
      <c r="DA112" s="37"/>
    </row>
    <row r="113" spans="2:105" s="32" customFormat="1" ht="26.4" x14ac:dyDescent="0.25">
      <c r="B113" s="14"/>
      <c r="C113" s="228" t="s">
        <v>123</v>
      </c>
      <c r="D113" s="53" t="s">
        <v>8</v>
      </c>
      <c r="E113" s="59">
        <v>1</v>
      </c>
      <c r="F113" s="60">
        <v>2007</v>
      </c>
      <c r="G113" s="41">
        <v>102</v>
      </c>
      <c r="H113" s="60" t="s">
        <v>124</v>
      </c>
      <c r="I113" s="43">
        <v>28066490</v>
      </c>
      <c r="J113" s="43">
        <f t="shared" si="7"/>
        <v>29750479.399999999</v>
      </c>
      <c r="K113" s="180">
        <v>5673429</v>
      </c>
      <c r="L113" s="45">
        <v>24077049</v>
      </c>
      <c r="M113" s="35"/>
      <c r="N113" s="36" t="s">
        <v>171</v>
      </c>
      <c r="O113" s="222"/>
      <c r="CT113" s="37"/>
      <c r="CU113" s="37"/>
      <c r="CV113" s="37"/>
      <c r="CW113" s="37"/>
      <c r="CX113" s="37"/>
      <c r="CY113" s="37"/>
      <c r="CZ113" s="37"/>
      <c r="DA113" s="37"/>
    </row>
    <row r="114" spans="2:105" s="32" customFormat="1" ht="26.4" x14ac:dyDescent="0.25">
      <c r="B114" s="14"/>
      <c r="C114" s="226" t="s">
        <v>0</v>
      </c>
      <c r="D114" s="227"/>
      <c r="E114" s="30">
        <f>+E115</f>
        <v>1</v>
      </c>
      <c r="F114" s="277"/>
      <c r="G114" s="278"/>
      <c r="H114" s="278"/>
      <c r="I114" s="278"/>
      <c r="J114" s="278"/>
      <c r="K114" s="279"/>
      <c r="L114" s="29">
        <f>+L115</f>
        <v>20039999</v>
      </c>
      <c r="M114" s="95"/>
      <c r="N114" s="66"/>
      <c r="CT114" s="37"/>
      <c r="CU114" s="37"/>
      <c r="CV114" s="37"/>
      <c r="CW114" s="37"/>
      <c r="CX114" s="37"/>
      <c r="CY114" s="37"/>
      <c r="CZ114" s="37"/>
      <c r="DA114" s="37"/>
    </row>
    <row r="115" spans="2:105" s="32" customFormat="1" x14ac:dyDescent="0.25">
      <c r="B115" s="14"/>
      <c r="C115" s="39" t="s">
        <v>1</v>
      </c>
      <c r="D115" s="40" t="s">
        <v>204</v>
      </c>
      <c r="E115" s="41">
        <v>1</v>
      </c>
      <c r="F115" s="41">
        <v>2012</v>
      </c>
      <c r="G115" s="41" t="s">
        <v>143</v>
      </c>
      <c r="H115" s="41" t="s">
        <v>96</v>
      </c>
      <c r="I115" s="43">
        <v>24000000</v>
      </c>
      <c r="J115" s="43">
        <f>(I115*6%)+I115</f>
        <v>25440000</v>
      </c>
      <c r="K115" s="180">
        <v>5400000</v>
      </c>
      <c r="L115" s="43">
        <f>20040000-1</f>
        <v>20039999</v>
      </c>
      <c r="M115" s="35"/>
      <c r="N115" s="36" t="s">
        <v>171</v>
      </c>
    </row>
    <row r="116" spans="2:105" x14ac:dyDescent="0.25">
      <c r="O116" s="32"/>
      <c r="P116" s="32"/>
    </row>
    <row r="117" spans="2:105" x14ac:dyDescent="0.25">
      <c r="O117" s="32"/>
      <c r="P117" s="32"/>
    </row>
    <row r="118" spans="2:105" x14ac:dyDescent="0.25">
      <c r="C118" s="83"/>
    </row>
    <row r="123" spans="2:105" x14ac:dyDescent="0.25">
      <c r="C123" s="84"/>
    </row>
  </sheetData>
  <mergeCells count="39">
    <mergeCell ref="C16:D16"/>
    <mergeCell ref="F16:K16"/>
    <mergeCell ref="C18:D18"/>
    <mergeCell ref="F18:K18"/>
    <mergeCell ref="C30:C31"/>
    <mergeCell ref="C19:C22"/>
    <mergeCell ref="C23:D23"/>
    <mergeCell ref="F23:K23"/>
    <mergeCell ref="C24:C28"/>
    <mergeCell ref="F29:K29"/>
    <mergeCell ref="C29:D29"/>
    <mergeCell ref="C1:L1"/>
    <mergeCell ref="C5:D5"/>
    <mergeCell ref="F5:K5"/>
    <mergeCell ref="C8:D8"/>
    <mergeCell ref="F8:K8"/>
    <mergeCell ref="C6:D6"/>
    <mergeCell ref="F6:K6"/>
    <mergeCell ref="C10:D10"/>
    <mergeCell ref="F10:K10"/>
    <mergeCell ref="C12:D12"/>
    <mergeCell ref="F12:K12"/>
    <mergeCell ref="C14:D14"/>
    <mergeCell ref="F14:K14"/>
    <mergeCell ref="C32:D32"/>
    <mergeCell ref="F32:K32"/>
    <mergeCell ref="C56:C63"/>
    <mergeCell ref="F114:K114"/>
    <mergeCell ref="F64:K64"/>
    <mergeCell ref="F65:K65"/>
    <mergeCell ref="C69:C70"/>
    <mergeCell ref="C37:C52"/>
    <mergeCell ref="C36:D36"/>
    <mergeCell ref="C33:C35"/>
    <mergeCell ref="F100:K100"/>
    <mergeCell ref="F75:K75"/>
    <mergeCell ref="F53:K53"/>
    <mergeCell ref="F54:K54"/>
    <mergeCell ref="F36:K36"/>
  </mergeCells>
  <pageMargins left="0.7" right="0.7" top="0.75" bottom="0.75" header="0.3" footer="0.3"/>
  <pageSetup orientation="portrait" horizontalDpi="4294967294" verticalDpi="4294967294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4"/>
  <sheetViews>
    <sheetView workbookViewId="0"/>
  </sheetViews>
  <sheetFormatPr baseColWidth="10" defaultColWidth="11.44140625" defaultRowHeight="13.2" x14ac:dyDescent="0.25"/>
  <cols>
    <col min="1" max="1" width="11.44140625" style="125"/>
    <col min="2" max="2" width="43.5546875" style="125" customWidth="1"/>
    <col min="3" max="3" width="10.44140625" style="125" bestFit="1" customWidth="1"/>
    <col min="4" max="4" width="11.109375" style="125" bestFit="1" customWidth="1"/>
    <col min="5" max="5" width="10.6640625" style="125" customWidth="1"/>
    <col min="6" max="6" width="10.109375" style="125" bestFit="1" customWidth="1"/>
    <col min="7" max="7" width="10.44140625" style="125" bestFit="1" customWidth="1"/>
    <col min="8" max="8" width="12.6640625" style="125" bestFit="1" customWidth="1"/>
    <col min="9" max="9" width="10.44140625" style="125" bestFit="1" customWidth="1"/>
    <col min="10" max="10" width="11.109375" style="125" bestFit="1" customWidth="1"/>
    <col min="11" max="11" width="10.44140625" style="125" bestFit="1" customWidth="1"/>
    <col min="12" max="12" width="10.109375" style="125" bestFit="1" customWidth="1"/>
    <col min="13" max="13" width="10.44140625" style="125" bestFit="1" customWidth="1"/>
    <col min="14" max="14" width="12.6640625" style="125" bestFit="1" customWidth="1"/>
    <col min="15" max="15" width="13.88671875" style="125" bestFit="1" customWidth="1"/>
    <col min="16" max="16" width="12.6640625" style="125" bestFit="1" customWidth="1"/>
    <col min="17" max="16384" width="11.44140625" style="125"/>
  </cols>
  <sheetData>
    <row r="1" spans="2:16" x14ac:dyDescent="0.25">
      <c r="J1" s="135"/>
    </row>
    <row r="3" spans="2:16" ht="12.75" customHeight="1" x14ac:dyDescent="0.25">
      <c r="B3" s="338" t="s">
        <v>230</v>
      </c>
      <c r="C3" s="339"/>
      <c r="D3" s="339"/>
      <c r="E3" s="339"/>
      <c r="F3" s="339"/>
      <c r="G3" s="339"/>
      <c r="H3" s="339"/>
      <c r="I3" s="339"/>
      <c r="J3" s="339"/>
      <c r="K3" s="339"/>
      <c r="L3" s="339"/>
      <c r="M3" s="339"/>
      <c r="N3" s="339"/>
      <c r="P3"/>
    </row>
    <row r="4" spans="2:16" ht="12" customHeight="1" x14ac:dyDescent="0.25">
      <c r="B4" s="174"/>
      <c r="C4" s="340" t="s">
        <v>209</v>
      </c>
      <c r="D4" s="340"/>
      <c r="E4" s="340" t="s">
        <v>210</v>
      </c>
      <c r="F4" s="340"/>
      <c r="G4" s="340" t="s">
        <v>211</v>
      </c>
      <c r="H4" s="340"/>
      <c r="I4" s="340" t="s">
        <v>212</v>
      </c>
      <c r="J4" s="340"/>
      <c r="K4" s="340" t="s">
        <v>213</v>
      </c>
      <c r="L4" s="340"/>
      <c r="M4" s="340" t="s">
        <v>201</v>
      </c>
      <c r="N4" s="340"/>
    </row>
    <row r="5" spans="2:16" ht="12" customHeight="1" x14ac:dyDescent="0.25">
      <c r="B5" s="126" t="s">
        <v>214</v>
      </c>
      <c r="C5" s="126" t="s">
        <v>215</v>
      </c>
      <c r="D5" s="126" t="s">
        <v>216</v>
      </c>
      <c r="E5" s="126" t="s">
        <v>215</v>
      </c>
      <c r="F5" s="126" t="s">
        <v>216</v>
      </c>
      <c r="G5" s="126" t="s">
        <v>215</v>
      </c>
      <c r="H5" s="126" t="s">
        <v>216</v>
      </c>
      <c r="I5" s="126" t="s">
        <v>215</v>
      </c>
      <c r="J5" s="126" t="s">
        <v>216</v>
      </c>
      <c r="K5" s="126" t="s">
        <v>215</v>
      </c>
      <c r="L5" s="126" t="s">
        <v>216</v>
      </c>
      <c r="M5" s="126" t="s">
        <v>215</v>
      </c>
      <c r="N5" s="126" t="s">
        <v>216</v>
      </c>
    </row>
    <row r="6" spans="2:16" ht="12" customHeight="1" x14ac:dyDescent="0.25">
      <c r="B6" s="127" t="s">
        <v>217</v>
      </c>
      <c r="C6" s="107">
        <f>SUM(C7:C15)</f>
        <v>5</v>
      </c>
      <c r="D6" s="107">
        <f t="shared" ref="D6:L6" si="0">SUM(D7:D15)</f>
        <v>85932155</v>
      </c>
      <c r="E6" s="107">
        <f>SUM(E7:E15)</f>
        <v>1</v>
      </c>
      <c r="F6" s="107">
        <f>SUM(F7:F15)</f>
        <v>25440000</v>
      </c>
      <c r="G6" s="107">
        <f>SUM(G7:G15)</f>
        <v>93</v>
      </c>
      <c r="H6" s="107">
        <f t="shared" si="0"/>
        <v>2686918429</v>
      </c>
      <c r="I6" s="107">
        <f t="shared" si="0"/>
        <v>0</v>
      </c>
      <c r="J6" s="107">
        <f t="shared" si="0"/>
        <v>0</v>
      </c>
      <c r="K6" s="107">
        <f t="shared" si="0"/>
        <v>1</v>
      </c>
      <c r="L6" s="107">
        <f t="shared" si="0"/>
        <v>29750479</v>
      </c>
      <c r="M6" s="107">
        <f>+K6+G6+E6+C6</f>
        <v>100</v>
      </c>
      <c r="N6" s="128">
        <f>SUM(N7:N15)</f>
        <v>2828041063</v>
      </c>
      <c r="O6" s="214"/>
    </row>
    <row r="7" spans="2:16" ht="12" customHeight="1" x14ac:dyDescent="0.25">
      <c r="B7" s="129" t="s">
        <v>198</v>
      </c>
      <c r="C7" s="130">
        <v>1</v>
      </c>
      <c r="D7" s="131">
        <v>4310480</v>
      </c>
      <c r="E7" s="130">
        <v>1</v>
      </c>
      <c r="F7" s="131">
        <v>25440000</v>
      </c>
      <c r="G7" s="130">
        <v>1</v>
      </c>
      <c r="H7" s="131">
        <v>25440000</v>
      </c>
      <c r="I7" s="130"/>
      <c r="J7" s="131"/>
      <c r="K7" s="130">
        <v>1</v>
      </c>
      <c r="L7" s="131">
        <v>29750479</v>
      </c>
      <c r="M7" s="132">
        <f>+K7+G7+E7+C7</f>
        <v>4</v>
      </c>
      <c r="N7" s="133">
        <f>+L7+J7+H7+F7+D7</f>
        <v>84940959</v>
      </c>
      <c r="O7" s="214"/>
    </row>
    <row r="8" spans="2:16" ht="12" customHeight="1" x14ac:dyDescent="0.25">
      <c r="B8" s="129" t="s">
        <v>144</v>
      </c>
      <c r="C8" s="130"/>
      <c r="D8" s="131"/>
      <c r="E8" s="131"/>
      <c r="F8" s="130"/>
      <c r="G8" s="130">
        <v>9</v>
      </c>
      <c r="H8" s="131">
        <v>510701242</v>
      </c>
      <c r="I8" s="130"/>
      <c r="J8" s="131"/>
      <c r="K8" s="130"/>
      <c r="L8" s="131"/>
      <c r="M8" s="132">
        <f t="shared" ref="M8:M15" si="1">+K8+G8+E8+C8</f>
        <v>9</v>
      </c>
      <c r="N8" s="133">
        <f t="shared" ref="N8:N15" si="2">+L8+J8+H8+F8+D8</f>
        <v>510701242</v>
      </c>
      <c r="O8" s="214"/>
      <c r="P8" s="215"/>
    </row>
    <row r="9" spans="2:16" ht="12" customHeight="1" x14ac:dyDescent="0.25">
      <c r="B9" s="134" t="s">
        <v>56</v>
      </c>
      <c r="C9" s="130">
        <v>1</v>
      </c>
      <c r="D9" s="131">
        <v>7632000</v>
      </c>
      <c r="E9" s="131"/>
      <c r="F9" s="130"/>
      <c r="G9" s="130"/>
      <c r="H9" s="131"/>
      <c r="I9" s="130"/>
      <c r="J9" s="131"/>
      <c r="K9" s="130"/>
      <c r="L9" s="131"/>
      <c r="M9" s="132">
        <f t="shared" si="1"/>
        <v>1</v>
      </c>
      <c r="N9" s="133">
        <f t="shared" si="2"/>
        <v>7632000</v>
      </c>
      <c r="O9" s="214"/>
    </row>
    <row r="10" spans="2:16" ht="12" customHeight="1" x14ac:dyDescent="0.25">
      <c r="B10" s="148" t="s">
        <v>102</v>
      </c>
      <c r="C10" s="130"/>
      <c r="D10" s="131"/>
      <c r="E10" s="131"/>
      <c r="F10" s="130"/>
      <c r="G10" s="130">
        <v>1</v>
      </c>
      <c r="H10" s="131">
        <v>7643603</v>
      </c>
      <c r="I10" s="130"/>
      <c r="J10" s="131"/>
      <c r="K10" s="130"/>
      <c r="L10" s="131"/>
      <c r="M10" s="132">
        <f t="shared" si="1"/>
        <v>1</v>
      </c>
      <c r="N10" s="133">
        <f t="shared" si="2"/>
        <v>7643603</v>
      </c>
      <c r="O10" s="214"/>
    </row>
    <row r="11" spans="2:16" ht="12" customHeight="1" x14ac:dyDescent="0.25">
      <c r="B11" s="129" t="s">
        <v>199</v>
      </c>
      <c r="C11" s="130">
        <v>0</v>
      </c>
      <c r="D11" s="131">
        <v>0</v>
      </c>
      <c r="E11" s="131"/>
      <c r="F11" s="130"/>
      <c r="G11" s="130">
        <v>1</v>
      </c>
      <c r="H11" s="131">
        <v>34404420</v>
      </c>
      <c r="I11" s="130"/>
      <c r="J11" s="131"/>
      <c r="K11" s="130"/>
      <c r="L11" s="131"/>
      <c r="M11" s="132">
        <f t="shared" si="1"/>
        <v>1</v>
      </c>
      <c r="N11" s="133">
        <f t="shared" si="2"/>
        <v>34404420</v>
      </c>
      <c r="O11" s="214"/>
    </row>
    <row r="12" spans="2:16" ht="12" customHeight="1" x14ac:dyDescent="0.25">
      <c r="B12" s="129" t="s">
        <v>65</v>
      </c>
      <c r="C12" s="130"/>
      <c r="D12" s="131"/>
      <c r="E12" s="131"/>
      <c r="F12" s="130"/>
      <c r="G12" s="130">
        <v>4</v>
      </c>
      <c r="H12" s="131">
        <v>226978330</v>
      </c>
      <c r="I12" s="130"/>
      <c r="J12" s="131"/>
      <c r="K12" s="130"/>
      <c r="L12" s="131"/>
      <c r="M12" s="132">
        <f t="shared" si="1"/>
        <v>4</v>
      </c>
      <c r="N12" s="133">
        <f t="shared" si="2"/>
        <v>226978330</v>
      </c>
      <c r="O12" s="214"/>
    </row>
    <row r="13" spans="2:16" ht="12" customHeight="1" x14ac:dyDescent="0.25">
      <c r="B13" s="134" t="s">
        <v>57</v>
      </c>
      <c r="C13" s="130"/>
      <c r="D13" s="131"/>
      <c r="E13" s="131"/>
      <c r="F13" s="130"/>
      <c r="G13" s="130">
        <v>5</v>
      </c>
      <c r="H13" s="131">
        <v>14428058</v>
      </c>
      <c r="I13" s="130"/>
      <c r="J13" s="131"/>
      <c r="K13" s="130"/>
      <c r="L13" s="131"/>
      <c r="M13" s="132">
        <f t="shared" si="1"/>
        <v>5</v>
      </c>
      <c r="N13" s="133">
        <f t="shared" si="2"/>
        <v>14428058</v>
      </c>
      <c r="O13" s="214"/>
    </row>
    <row r="14" spans="2:16" ht="12" customHeight="1" x14ac:dyDescent="0.25">
      <c r="B14" s="148" t="s">
        <v>52</v>
      </c>
      <c r="C14" s="130">
        <v>2</v>
      </c>
      <c r="D14" s="131">
        <v>59500959</v>
      </c>
      <c r="E14" s="131"/>
      <c r="F14" s="130"/>
      <c r="G14" s="130">
        <v>54</v>
      </c>
      <c r="H14" s="131">
        <v>1606525888</v>
      </c>
      <c r="I14" s="130"/>
      <c r="J14" s="131"/>
      <c r="K14" s="130"/>
      <c r="L14" s="131"/>
      <c r="M14" s="132">
        <f t="shared" si="1"/>
        <v>56</v>
      </c>
      <c r="N14" s="133">
        <f t="shared" si="2"/>
        <v>1666026847</v>
      </c>
      <c r="O14" s="214"/>
    </row>
    <row r="15" spans="2:16" ht="12" customHeight="1" x14ac:dyDescent="0.25">
      <c r="B15" s="129" t="s">
        <v>63</v>
      </c>
      <c r="C15" s="130">
        <v>1</v>
      </c>
      <c r="D15" s="131">
        <v>14488716</v>
      </c>
      <c r="E15" s="131"/>
      <c r="F15" s="130"/>
      <c r="G15" s="130">
        <v>18</v>
      </c>
      <c r="H15" s="131">
        <v>260796888</v>
      </c>
      <c r="I15" s="130"/>
      <c r="J15" s="131"/>
      <c r="K15" s="130"/>
      <c r="L15" s="131"/>
      <c r="M15" s="132">
        <f t="shared" si="1"/>
        <v>19</v>
      </c>
      <c r="N15" s="133">
        <f t="shared" si="2"/>
        <v>275285604</v>
      </c>
      <c r="O15" s="214"/>
    </row>
    <row r="16" spans="2:16" ht="12" customHeight="1" x14ac:dyDescent="0.25">
      <c r="B16" s="149" t="s">
        <v>218</v>
      </c>
      <c r="C16" s="107">
        <f t="shared" ref="C16:L16" si="3">SUM(C17:C26)</f>
        <v>36</v>
      </c>
      <c r="D16" s="107">
        <f t="shared" si="3"/>
        <v>471740075</v>
      </c>
      <c r="E16" s="107">
        <f t="shared" si="3"/>
        <v>9</v>
      </c>
      <c r="F16" s="107">
        <f t="shared" si="3"/>
        <v>25970504</v>
      </c>
      <c r="G16" s="107">
        <f t="shared" si="3"/>
        <v>33</v>
      </c>
      <c r="H16" s="107">
        <f t="shared" si="3"/>
        <v>412880883</v>
      </c>
      <c r="I16" s="107">
        <f t="shared" si="3"/>
        <v>13</v>
      </c>
      <c r="J16" s="107">
        <f t="shared" si="3"/>
        <v>234388822</v>
      </c>
      <c r="K16" s="107">
        <f t="shared" si="3"/>
        <v>1</v>
      </c>
      <c r="L16" s="107">
        <f t="shared" si="3"/>
        <v>20040000</v>
      </c>
      <c r="M16" s="107">
        <f t="shared" ref="M16:M26" si="4">+K16+I16+G16+E16+C16</f>
        <v>92</v>
      </c>
      <c r="N16" s="128">
        <f>SUM(N17:N26)</f>
        <v>1165020284</v>
      </c>
      <c r="O16" s="135"/>
      <c r="P16" s="135"/>
    </row>
    <row r="17" spans="2:16" ht="12" customHeight="1" x14ac:dyDescent="0.25">
      <c r="B17" s="136" t="s">
        <v>51</v>
      </c>
      <c r="C17" s="130">
        <v>1</v>
      </c>
      <c r="D17" s="131">
        <v>1750108</v>
      </c>
      <c r="E17" s="130"/>
      <c r="F17" s="131"/>
      <c r="G17" s="130"/>
      <c r="H17" s="131"/>
      <c r="I17" s="130"/>
      <c r="J17" s="131"/>
      <c r="K17" s="130"/>
      <c r="L17" s="131"/>
      <c r="M17" s="132">
        <f t="shared" si="4"/>
        <v>1</v>
      </c>
      <c r="N17" s="133">
        <f>+L17+J17+H17+F17+D17</f>
        <v>1750108</v>
      </c>
    </row>
    <row r="18" spans="2:16" ht="12" customHeight="1" x14ac:dyDescent="0.25">
      <c r="B18" s="136" t="s">
        <v>99</v>
      </c>
      <c r="C18" s="130">
        <v>1</v>
      </c>
      <c r="D18" s="131">
        <v>5393884</v>
      </c>
      <c r="E18" s="130"/>
      <c r="F18" s="131"/>
      <c r="G18" s="269"/>
      <c r="H18" s="267"/>
      <c r="I18" s="269"/>
      <c r="J18" s="267"/>
      <c r="K18" s="269"/>
      <c r="L18" s="267"/>
      <c r="M18" s="132">
        <f t="shared" si="4"/>
        <v>1</v>
      </c>
      <c r="N18" s="133">
        <f t="shared" ref="N18:N26" si="5">+L18+J18+H18+F18+D18</f>
        <v>5393884</v>
      </c>
    </row>
    <row r="19" spans="2:16" ht="12" customHeight="1" x14ac:dyDescent="0.25">
      <c r="B19" s="136" t="s">
        <v>7</v>
      </c>
      <c r="C19" s="130">
        <v>2</v>
      </c>
      <c r="D19" s="131">
        <v>53608840</v>
      </c>
      <c r="E19" s="130"/>
      <c r="F19" s="131"/>
      <c r="G19" s="269">
        <v>1</v>
      </c>
      <c r="H19" s="267">
        <v>26804418</v>
      </c>
      <c r="I19" s="269"/>
      <c r="J19" s="267"/>
      <c r="K19" s="269"/>
      <c r="L19" s="267"/>
      <c r="M19" s="132">
        <f t="shared" si="4"/>
        <v>3</v>
      </c>
      <c r="N19" s="133">
        <f t="shared" si="5"/>
        <v>80413258</v>
      </c>
    </row>
    <row r="20" spans="2:16" ht="12" customHeight="1" x14ac:dyDescent="0.25">
      <c r="B20" s="136" t="s">
        <v>50</v>
      </c>
      <c r="C20" s="130">
        <v>1</v>
      </c>
      <c r="D20" s="131">
        <v>5216879</v>
      </c>
      <c r="E20" s="130"/>
      <c r="F20" s="131"/>
      <c r="G20" s="269"/>
      <c r="H20" s="267"/>
      <c r="I20" s="269"/>
      <c r="J20" s="267"/>
      <c r="K20" s="269"/>
      <c r="L20" s="267"/>
      <c r="M20" s="132">
        <f t="shared" si="4"/>
        <v>1</v>
      </c>
      <c r="N20" s="133">
        <f t="shared" si="5"/>
        <v>5216879</v>
      </c>
      <c r="P20" s="135"/>
    </row>
    <row r="21" spans="2:16" ht="12" customHeight="1" x14ac:dyDescent="0.25">
      <c r="B21" s="129" t="s">
        <v>92</v>
      </c>
      <c r="C21" s="130"/>
      <c r="D21" s="131"/>
      <c r="E21" s="130"/>
      <c r="F21" s="131"/>
      <c r="G21" s="269">
        <v>3</v>
      </c>
      <c r="H21" s="267">
        <v>153213461</v>
      </c>
      <c r="I21" s="269"/>
      <c r="J21" s="267"/>
      <c r="K21" s="269"/>
      <c r="L21" s="267"/>
      <c r="M21" s="132">
        <f t="shared" si="4"/>
        <v>3</v>
      </c>
      <c r="N21" s="133">
        <f t="shared" si="5"/>
        <v>153213461</v>
      </c>
    </row>
    <row r="22" spans="2:16" ht="12" customHeight="1" x14ac:dyDescent="0.25">
      <c r="B22" s="137" t="s">
        <v>10</v>
      </c>
      <c r="C22" s="130">
        <v>14</v>
      </c>
      <c r="D22" s="131">
        <v>40398561</v>
      </c>
      <c r="E22" s="130">
        <v>9</v>
      </c>
      <c r="F22" s="131">
        <v>25970504</v>
      </c>
      <c r="G22" s="269">
        <v>12</v>
      </c>
      <c r="H22" s="267">
        <v>34627336</v>
      </c>
      <c r="I22" s="269"/>
      <c r="J22" s="267"/>
      <c r="K22" s="269"/>
      <c r="L22" s="267"/>
      <c r="M22" s="132">
        <f t="shared" si="4"/>
        <v>35</v>
      </c>
      <c r="N22" s="133">
        <f t="shared" si="5"/>
        <v>100996401</v>
      </c>
    </row>
    <row r="23" spans="2:16" ht="12" customHeight="1" x14ac:dyDescent="0.25">
      <c r="B23" s="129" t="s">
        <v>195</v>
      </c>
      <c r="C23" s="130"/>
      <c r="D23" s="131"/>
      <c r="E23" s="130"/>
      <c r="F23" s="131"/>
      <c r="G23" s="269"/>
      <c r="H23" s="267"/>
      <c r="I23" s="269"/>
      <c r="J23" s="267"/>
      <c r="K23" s="269"/>
      <c r="L23" s="267"/>
      <c r="M23" s="132">
        <f t="shared" si="4"/>
        <v>0</v>
      </c>
      <c r="N23" s="133">
        <f t="shared" si="5"/>
        <v>0</v>
      </c>
    </row>
    <row r="24" spans="2:16" ht="12" customHeight="1" x14ac:dyDescent="0.25">
      <c r="B24" s="129" t="s">
        <v>8</v>
      </c>
      <c r="C24" s="130">
        <v>13</v>
      </c>
      <c r="D24" s="131">
        <v>313001655</v>
      </c>
      <c r="E24" s="130"/>
      <c r="F24" s="131"/>
      <c r="G24" s="269">
        <v>1</v>
      </c>
      <c r="H24" s="267">
        <v>7432929</v>
      </c>
      <c r="I24" s="269">
        <v>5</v>
      </c>
      <c r="J24" s="267">
        <v>120385246</v>
      </c>
      <c r="K24" s="269">
        <v>1</v>
      </c>
      <c r="L24" s="272">
        <v>20040000</v>
      </c>
      <c r="M24" s="132">
        <f t="shared" si="4"/>
        <v>20</v>
      </c>
      <c r="N24" s="133">
        <f t="shared" si="5"/>
        <v>460859830</v>
      </c>
    </row>
    <row r="25" spans="2:16" ht="12" customHeight="1" x14ac:dyDescent="0.25">
      <c r="B25" s="134" t="s">
        <v>196</v>
      </c>
      <c r="C25" s="138">
        <v>1</v>
      </c>
      <c r="D25" s="139">
        <v>20040000</v>
      </c>
      <c r="E25" s="138"/>
      <c r="F25" s="139"/>
      <c r="G25" s="270">
        <v>1</v>
      </c>
      <c r="H25" s="271">
        <v>21728000</v>
      </c>
      <c r="I25" s="270">
        <v>3</v>
      </c>
      <c r="J25" s="271">
        <v>60119996</v>
      </c>
      <c r="K25" s="270"/>
      <c r="L25" s="271"/>
      <c r="M25" s="132">
        <f t="shared" si="4"/>
        <v>5</v>
      </c>
      <c r="N25" s="133">
        <f t="shared" si="5"/>
        <v>101887996</v>
      </c>
      <c r="O25" s="140"/>
    </row>
    <row r="26" spans="2:16" ht="12" customHeight="1" thickBot="1" x14ac:dyDescent="0.3">
      <c r="B26" s="141" t="s">
        <v>197</v>
      </c>
      <c r="C26" s="142">
        <v>3</v>
      </c>
      <c r="D26" s="143">
        <v>32330148</v>
      </c>
      <c r="E26" s="142"/>
      <c r="F26" s="143"/>
      <c r="G26" s="142">
        <v>15</v>
      </c>
      <c r="H26" s="143">
        <v>169074739</v>
      </c>
      <c r="I26" s="142">
        <v>5</v>
      </c>
      <c r="J26" s="143">
        <v>53883580</v>
      </c>
      <c r="K26" s="142"/>
      <c r="L26" s="143"/>
      <c r="M26" s="144">
        <f t="shared" si="4"/>
        <v>23</v>
      </c>
      <c r="N26" s="133">
        <f t="shared" si="5"/>
        <v>255288467</v>
      </c>
    </row>
    <row r="27" spans="2:16" ht="12" customHeight="1" thickBot="1" x14ac:dyDescent="0.3">
      <c r="B27" s="145" t="s">
        <v>193</v>
      </c>
      <c r="C27" s="146">
        <f>+C16+C6</f>
        <v>41</v>
      </c>
      <c r="D27" s="147">
        <f t="shared" ref="D27:M27" si="6">+D6+D16</f>
        <v>557672230</v>
      </c>
      <c r="E27" s="147">
        <f t="shared" si="6"/>
        <v>10</v>
      </c>
      <c r="F27" s="147">
        <f t="shared" si="6"/>
        <v>51410504</v>
      </c>
      <c r="G27" s="147">
        <f t="shared" si="6"/>
        <v>126</v>
      </c>
      <c r="H27" s="147">
        <f t="shared" si="6"/>
        <v>3099799312</v>
      </c>
      <c r="I27" s="147">
        <f t="shared" si="6"/>
        <v>13</v>
      </c>
      <c r="J27" s="147">
        <f t="shared" si="6"/>
        <v>234388822</v>
      </c>
      <c r="K27" s="147">
        <f t="shared" si="6"/>
        <v>2</v>
      </c>
      <c r="L27" s="147">
        <f t="shared" si="6"/>
        <v>49790479</v>
      </c>
      <c r="M27" s="147">
        <f t="shared" si="6"/>
        <v>192</v>
      </c>
      <c r="N27" s="221">
        <f>+N16+N6</f>
        <v>3993061347</v>
      </c>
    </row>
    <row r="30" spans="2:16" x14ac:dyDescent="0.25">
      <c r="N30" s="135"/>
    </row>
    <row r="31" spans="2:16" x14ac:dyDescent="0.25">
      <c r="G31" s="135"/>
      <c r="N31" s="214"/>
    </row>
    <row r="32" spans="2:16" x14ac:dyDescent="0.25">
      <c r="H32" s="135"/>
      <c r="I32" s="135"/>
    </row>
    <row r="33" spans="10:14" x14ac:dyDescent="0.25">
      <c r="J33" s="135"/>
    </row>
    <row r="34" spans="10:14" x14ac:dyDescent="0.25">
      <c r="N34" s="215"/>
    </row>
  </sheetData>
  <mergeCells count="7">
    <mergeCell ref="B3:N3"/>
    <mergeCell ref="C4:D4"/>
    <mergeCell ref="E4:F4"/>
    <mergeCell ref="G4:H4"/>
    <mergeCell ref="I4:J4"/>
    <mergeCell ref="K4:L4"/>
    <mergeCell ref="M4:N4"/>
  </mergeCells>
  <pageMargins left="0" right="0" top="0.74803149606299213" bottom="0.74803149606299213" header="0.31496062992125984" footer="0.31496062992125984"/>
  <pageSetup scale="75" orientation="landscape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6:I30"/>
  <sheetViews>
    <sheetView workbookViewId="0"/>
  </sheetViews>
  <sheetFormatPr baseColWidth="10" defaultColWidth="11.44140625" defaultRowHeight="13.2" x14ac:dyDescent="0.25"/>
  <cols>
    <col min="1" max="1" width="11.44140625" style="125"/>
    <col min="2" max="2" width="47.109375" style="125" customWidth="1"/>
    <col min="3" max="3" width="13.6640625" style="125" bestFit="1" customWidth="1"/>
    <col min="4" max="4" width="12.6640625" style="125" bestFit="1" customWidth="1"/>
    <col min="5" max="5" width="12.5546875" style="125" bestFit="1" customWidth="1"/>
    <col min="6" max="6" width="11.33203125" style="125" bestFit="1" customWidth="1"/>
    <col min="7" max="7" width="14.44140625" style="125" bestFit="1" customWidth="1"/>
    <col min="8" max="8" width="13.88671875" style="125" bestFit="1" customWidth="1"/>
    <col min="9" max="9" width="12.33203125" style="125" bestFit="1" customWidth="1"/>
    <col min="10" max="16384" width="11.44140625" style="125"/>
  </cols>
  <sheetData>
    <row r="6" spans="2:9" ht="18.75" customHeight="1" thickBot="1" x14ac:dyDescent="0.3">
      <c r="B6" s="341" t="s">
        <v>231</v>
      </c>
      <c r="C6" s="342"/>
      <c r="D6" s="342"/>
      <c r="E6" s="342"/>
      <c r="F6" s="342"/>
      <c r="G6" s="343"/>
    </row>
    <row r="7" spans="2:9" ht="39.6" x14ac:dyDescent="0.25">
      <c r="B7" s="150" t="s">
        <v>184</v>
      </c>
      <c r="C7" s="151" t="s">
        <v>185</v>
      </c>
      <c r="D7" s="152" t="s">
        <v>186</v>
      </c>
      <c r="E7" s="152" t="s">
        <v>187</v>
      </c>
      <c r="F7" s="152" t="s">
        <v>188</v>
      </c>
      <c r="G7" s="153" t="s">
        <v>194</v>
      </c>
    </row>
    <row r="8" spans="2:9" x14ac:dyDescent="0.25">
      <c r="B8" s="106" t="s">
        <v>189</v>
      </c>
      <c r="C8" s="107">
        <f>SUM(C9:C19)</f>
        <v>92</v>
      </c>
      <c r="D8" s="108"/>
      <c r="E8" s="108"/>
      <c r="F8" s="108"/>
      <c r="G8" s="109">
        <f>SUM(G9:G19)</f>
        <v>1165020281.9000001</v>
      </c>
      <c r="H8" s="189"/>
      <c r="I8" s="189"/>
    </row>
    <row r="9" spans="2:9" x14ac:dyDescent="0.25">
      <c r="B9" s="161" t="s">
        <v>205</v>
      </c>
      <c r="C9" s="209">
        <v>1</v>
      </c>
      <c r="D9" s="210">
        <v>1750108</v>
      </c>
      <c r="E9" s="276">
        <v>0</v>
      </c>
      <c r="F9" s="159">
        <f t="shared" ref="F9:F14" si="0">D9-E9</f>
        <v>1750108</v>
      </c>
      <c r="G9" s="160">
        <f t="shared" ref="G9:G19" si="1">+F9*C9</f>
        <v>1750108</v>
      </c>
      <c r="H9" s="216"/>
    </row>
    <row r="10" spans="2:9" x14ac:dyDescent="0.25">
      <c r="B10" s="161" t="s">
        <v>219</v>
      </c>
      <c r="C10" s="209">
        <v>1</v>
      </c>
      <c r="D10" s="210">
        <v>6670186</v>
      </c>
      <c r="E10" s="210">
        <v>1276302</v>
      </c>
      <c r="F10" s="210">
        <f t="shared" si="0"/>
        <v>5393884</v>
      </c>
      <c r="G10" s="160">
        <f t="shared" si="1"/>
        <v>5393884</v>
      </c>
      <c r="H10" s="216"/>
    </row>
    <row r="11" spans="2:9" x14ac:dyDescent="0.25">
      <c r="B11" s="161" t="s">
        <v>206</v>
      </c>
      <c r="C11" s="209">
        <v>3</v>
      </c>
      <c r="D11" s="210">
        <v>34404420</v>
      </c>
      <c r="E11" s="210">
        <v>7600000</v>
      </c>
      <c r="F11" s="210">
        <f t="shared" si="0"/>
        <v>26804420</v>
      </c>
      <c r="G11" s="160">
        <f>+F11*C11-2</f>
        <v>80413258</v>
      </c>
      <c r="H11" s="216"/>
    </row>
    <row r="12" spans="2:9" x14ac:dyDescent="0.25">
      <c r="B12" s="161" t="s">
        <v>207</v>
      </c>
      <c r="C12" s="209">
        <v>1</v>
      </c>
      <c r="D12" s="210">
        <v>6451298</v>
      </c>
      <c r="E12" s="210">
        <v>1234419</v>
      </c>
      <c r="F12" s="210">
        <f t="shared" si="0"/>
        <v>5216879</v>
      </c>
      <c r="G12" s="160">
        <f t="shared" si="1"/>
        <v>5216879</v>
      </c>
      <c r="H12" s="216"/>
    </row>
    <row r="13" spans="2:9" x14ac:dyDescent="0.25">
      <c r="B13" s="119" t="s">
        <v>92</v>
      </c>
      <c r="C13" s="209">
        <v>3</v>
      </c>
      <c r="D13" s="210">
        <v>56744583</v>
      </c>
      <c r="E13" s="210">
        <v>5673429</v>
      </c>
      <c r="F13" s="210">
        <f t="shared" si="0"/>
        <v>51071154</v>
      </c>
      <c r="G13" s="160">
        <f>+F13*C13-1</f>
        <v>153213461</v>
      </c>
      <c r="H13" s="216"/>
    </row>
    <row r="14" spans="2:9" x14ac:dyDescent="0.25">
      <c r="B14" s="123" t="s">
        <v>208</v>
      </c>
      <c r="C14" s="274">
        <v>35</v>
      </c>
      <c r="D14" s="210">
        <v>2885611.5</v>
      </c>
      <c r="E14" s="276">
        <v>0</v>
      </c>
      <c r="F14" s="210">
        <f t="shared" si="0"/>
        <v>2885611.5</v>
      </c>
      <c r="G14" s="160">
        <f>+F14*C14-2</f>
        <v>100996400.5</v>
      </c>
      <c r="H14" s="217"/>
    </row>
    <row r="15" spans="2:9" x14ac:dyDescent="0.25">
      <c r="B15" s="119" t="s">
        <v>8</v>
      </c>
      <c r="C15" s="209">
        <v>20</v>
      </c>
      <c r="D15" s="210">
        <v>29750479</v>
      </c>
      <c r="E15" s="210">
        <v>5673429</v>
      </c>
      <c r="F15" s="210">
        <f>D15-E15</f>
        <v>24077050</v>
      </c>
      <c r="G15" s="220">
        <v>460859830</v>
      </c>
      <c r="H15" s="216"/>
    </row>
    <row r="16" spans="2:9" x14ac:dyDescent="0.25">
      <c r="B16" s="124" t="s">
        <v>196</v>
      </c>
      <c r="C16" s="274">
        <v>4</v>
      </c>
      <c r="D16" s="275">
        <v>25440000</v>
      </c>
      <c r="E16" s="275">
        <v>5400000</v>
      </c>
      <c r="F16" s="275">
        <v>20039999.600000001</v>
      </c>
      <c r="G16" s="273">
        <f>+C16*F16-5</f>
        <v>80159993.400000006</v>
      </c>
      <c r="H16" s="216"/>
    </row>
    <row r="17" spans="2:9" x14ac:dyDescent="0.25">
      <c r="B17" s="124" t="s">
        <v>196</v>
      </c>
      <c r="C17" s="274">
        <v>1</v>
      </c>
      <c r="D17" s="275">
        <v>25440000</v>
      </c>
      <c r="E17" s="275">
        <v>3712000</v>
      </c>
      <c r="F17" s="275">
        <f>+D17-E17</f>
        <v>21728000</v>
      </c>
      <c r="G17" s="273">
        <f>+F17</f>
        <v>21728000</v>
      </c>
      <c r="H17" s="216"/>
    </row>
    <row r="18" spans="2:9" x14ac:dyDescent="0.25">
      <c r="B18" s="161" t="s">
        <v>197</v>
      </c>
      <c r="C18" s="209">
        <v>21</v>
      </c>
      <c r="D18" s="210">
        <v>14488716</v>
      </c>
      <c r="E18" s="210">
        <v>3712000</v>
      </c>
      <c r="F18" s="210">
        <f>+D18-E18</f>
        <v>10776716</v>
      </c>
      <c r="G18" s="160">
        <v>226311036</v>
      </c>
      <c r="H18" s="218"/>
    </row>
    <row r="19" spans="2:9" x14ac:dyDescent="0.25">
      <c r="B19" s="161" t="s">
        <v>197</v>
      </c>
      <c r="C19" s="209">
        <v>2</v>
      </c>
      <c r="D19" s="210">
        <v>14488716</v>
      </c>
      <c r="E19" s="276">
        <v>0</v>
      </c>
      <c r="F19" s="210">
        <f>+D19</f>
        <v>14488716</v>
      </c>
      <c r="G19" s="160">
        <f t="shared" si="1"/>
        <v>28977432</v>
      </c>
      <c r="I19" s="189"/>
    </row>
    <row r="20" spans="2:9" x14ac:dyDescent="0.25">
      <c r="B20" s="110" t="s">
        <v>190</v>
      </c>
      <c r="C20" s="111">
        <f>SUM(C21:C29)</f>
        <v>100</v>
      </c>
      <c r="D20" s="112"/>
      <c r="E20" s="112"/>
      <c r="F20" s="112"/>
      <c r="G20" s="113">
        <f>SUM(G21:G29)</f>
        <v>2828041063.3999996</v>
      </c>
    </row>
    <row r="21" spans="2:9" x14ac:dyDescent="0.25">
      <c r="B21" s="119" t="s">
        <v>198</v>
      </c>
      <c r="C21" s="209">
        <v>4</v>
      </c>
      <c r="D21" s="210">
        <v>25440000</v>
      </c>
      <c r="E21" s="210"/>
      <c r="F21" s="210">
        <f t="shared" ref="F21:F29" si="2">D21-E21</f>
        <v>25440000</v>
      </c>
      <c r="G21" s="160">
        <v>84940959</v>
      </c>
    </row>
    <row r="22" spans="2:9" x14ac:dyDescent="0.25">
      <c r="B22" s="119" t="s">
        <v>144</v>
      </c>
      <c r="C22" s="209">
        <v>9</v>
      </c>
      <c r="D22" s="210">
        <v>56744582.5</v>
      </c>
      <c r="E22" s="210">
        <v>0</v>
      </c>
      <c r="F22" s="210">
        <f t="shared" si="2"/>
        <v>56744582.5</v>
      </c>
      <c r="G22" s="160">
        <f>F22*C22-1</f>
        <v>510701241.5</v>
      </c>
    </row>
    <row r="23" spans="2:9" x14ac:dyDescent="0.25">
      <c r="B23" s="119" t="s">
        <v>191</v>
      </c>
      <c r="C23" s="209">
        <v>1</v>
      </c>
      <c r="D23" s="210">
        <v>7632000</v>
      </c>
      <c r="E23" s="210">
        <v>0</v>
      </c>
      <c r="F23" s="210">
        <f t="shared" si="2"/>
        <v>7632000</v>
      </c>
      <c r="G23" s="160">
        <f t="shared" ref="G23:G29" si="3">F23*C23</f>
        <v>7632000</v>
      </c>
    </row>
    <row r="24" spans="2:9" x14ac:dyDescent="0.25">
      <c r="B24" s="161" t="s">
        <v>102</v>
      </c>
      <c r="C24" s="209">
        <v>1</v>
      </c>
      <c r="D24" s="210">
        <v>37100000</v>
      </c>
      <c r="E24" s="210">
        <v>0</v>
      </c>
      <c r="F24" s="210">
        <f t="shared" si="2"/>
        <v>37100000</v>
      </c>
      <c r="G24" s="160">
        <v>7643603</v>
      </c>
    </row>
    <row r="25" spans="2:9" x14ac:dyDescent="0.25">
      <c r="B25" s="119" t="s">
        <v>199</v>
      </c>
      <c r="C25" s="209">
        <v>1</v>
      </c>
      <c r="D25" s="210">
        <v>34404420</v>
      </c>
      <c r="E25" s="210">
        <v>0</v>
      </c>
      <c r="F25" s="210">
        <f t="shared" si="2"/>
        <v>34404420</v>
      </c>
      <c r="G25" s="160">
        <f t="shared" si="3"/>
        <v>34404420</v>
      </c>
    </row>
    <row r="26" spans="2:9" x14ac:dyDescent="0.25">
      <c r="B26" s="119" t="s">
        <v>65</v>
      </c>
      <c r="C26" s="209">
        <v>4</v>
      </c>
      <c r="D26" s="210">
        <v>56744582.5</v>
      </c>
      <c r="E26" s="210">
        <v>0</v>
      </c>
      <c r="F26" s="210">
        <f t="shared" si="2"/>
        <v>56744582.5</v>
      </c>
      <c r="G26" s="160">
        <f t="shared" si="3"/>
        <v>226978330</v>
      </c>
    </row>
    <row r="27" spans="2:9" x14ac:dyDescent="0.25">
      <c r="B27" s="119" t="s">
        <v>192</v>
      </c>
      <c r="C27" s="209">
        <v>5</v>
      </c>
      <c r="D27" s="210">
        <v>2885611.5</v>
      </c>
      <c r="E27" s="210">
        <v>0</v>
      </c>
      <c r="F27" s="210">
        <f t="shared" si="2"/>
        <v>2885611.5</v>
      </c>
      <c r="G27" s="160">
        <f t="shared" si="3"/>
        <v>14428057.5</v>
      </c>
    </row>
    <row r="28" spans="2:9" x14ac:dyDescent="0.25">
      <c r="B28" s="161" t="s">
        <v>52</v>
      </c>
      <c r="C28" s="209">
        <v>56</v>
      </c>
      <c r="D28" s="210">
        <v>29750479.399999999</v>
      </c>
      <c r="E28" s="210">
        <v>0</v>
      </c>
      <c r="F28" s="210">
        <f t="shared" si="2"/>
        <v>29750479.399999999</v>
      </c>
      <c r="G28" s="160">
        <f>F28*C28+2</f>
        <v>1666026848.3999999</v>
      </c>
    </row>
    <row r="29" spans="2:9" x14ac:dyDescent="0.25">
      <c r="B29" s="119" t="s">
        <v>63</v>
      </c>
      <c r="C29" s="209">
        <v>19</v>
      </c>
      <c r="D29" s="210">
        <v>14488716</v>
      </c>
      <c r="E29" s="210">
        <v>0</v>
      </c>
      <c r="F29" s="210">
        <f t="shared" si="2"/>
        <v>14488716</v>
      </c>
      <c r="G29" s="160">
        <f t="shared" si="3"/>
        <v>275285604</v>
      </c>
    </row>
    <row r="30" spans="2:9" ht="13.8" thickBot="1" x14ac:dyDescent="0.3">
      <c r="B30" s="154" t="s">
        <v>200</v>
      </c>
      <c r="C30" s="155">
        <f>+C20+C8</f>
        <v>192</v>
      </c>
      <c r="D30" s="156"/>
      <c r="E30" s="156"/>
      <c r="F30" s="156"/>
      <c r="G30" s="157">
        <f>+G8+G20</f>
        <v>3993061345.2999997</v>
      </c>
      <c r="I30" s="189"/>
    </row>
  </sheetData>
  <mergeCells count="1">
    <mergeCell ref="B6:G6"/>
  </mergeCells>
  <pageMargins left="0.7" right="0.7" top="0.75" bottom="0.75" header="0.3" footer="0.3"/>
  <pageSetup orientation="portrait" horizontalDpi="4294967294" verticalDpi="4294967294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36416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1-Detalle Vehículos 2018</vt:lpstr>
      <vt:lpstr>2-Detalle Compra </vt:lpstr>
      <vt:lpstr>3-Detalle Sustitución</vt:lpstr>
      <vt:lpstr>4- Resumen x Prog. </vt:lpstr>
      <vt:lpstr>5- Detalle Vehículo x Tipo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Hellen</dc:creator>
  <cp:lastModifiedBy>pmena</cp:lastModifiedBy>
  <cp:revision>52</cp:revision>
  <cp:lastPrinted>2017-09-08T15:15:58Z</cp:lastPrinted>
  <dcterms:created xsi:type="dcterms:W3CDTF">2015-02-03T19:42:41Z</dcterms:created>
  <dcterms:modified xsi:type="dcterms:W3CDTF">2017-12-01T15:39:39Z</dcterms:modified>
</cp:coreProperties>
</file>