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D:\Paulo\2019\Presupuesto 2020\Asamblea Legislativa\Publicación Presupuesto 2020 Aprobado\"/>
    </mc:Choice>
  </mc:AlternateContent>
  <xr:revisionPtr revIDLastSave="0" documentId="13_ncr:1_{FD4D688E-38A7-4561-AE0F-055D39AD55BE}" xr6:coauthVersionLast="41" xr6:coauthVersionMax="41" xr10:uidLastSave="{00000000-0000-0000-0000-000000000000}"/>
  <bookViews>
    <workbookView xWindow="-108" yWindow="-108" windowWidth="23256" windowHeight="12600" tabRatio="834" xr2:uid="{00000000-000D-0000-FFFF-FFFF00000000}"/>
  </bookViews>
  <sheets>
    <sheet name="REPORTE GENERAL" sheetId="1" r:id="rId1"/>
    <sheet name="Detalle Sustituciones " sheetId="13" r:id="rId2"/>
    <sheet name="Detalle Compras" sheetId="10" r:id="rId3"/>
    <sheet name="Hoja3" sheetId="16" state="hidden" r:id="rId4"/>
    <sheet name="Hoja2" sheetId="17" state="hidden" r:id="rId5"/>
    <sheet name="Borrador" sheetId="15" state="hidden" r:id="rId6"/>
    <sheet name="C3. Detalle compra pro Prog. " sheetId="4" state="hidden" r:id="rId7"/>
    <sheet name="Hoja5" sheetId="12" state="hidden" r:id="rId8"/>
    <sheet name="C4 Detalle Sust. y Compra OIJ" sheetId="5" state="hidden" r:id="rId9"/>
    <sheet name="VEHICULOS INCLUIDOS ADIC. 2019" sheetId="7" state="hidden" r:id="rId10"/>
  </sheets>
  <definedNames>
    <definedName name="_10Excel_BuiltIn_Print_Titles_1_1_1_1_1">'C4 Detalle Sust. y Compra OIJ'!#REF!</definedName>
    <definedName name="_1Excel_BuiltIn__FilterDatabase_1_1_1_1_1_1_1_1">#REF!</definedName>
    <definedName name="_2Excel_BuiltIn__FilterDatabase_1_1_1_1_1_1_1_1_1">#REF!</definedName>
    <definedName name="_3Excel_BuiltIn__FilterDatabase_1_1_1_1_1_1_1_1_1_1">#REF!</definedName>
    <definedName name="_4Excel_BuiltIn__FilterDatabase_1_1_1_1_1_1_1_1_1_1_1">#REF!</definedName>
    <definedName name="_5Excel_BuiltIn__FilterDatabase_1_1_1_1_1_1_1_1_1_1_1_1">#REF!</definedName>
    <definedName name="_6Excel_BuiltIn__FilterDatabase_1_1_1_1_1_1_1_1_1_1_1_1_1">#REF!</definedName>
    <definedName name="_7Excel_BuiltIn__FilterDatabase_1_1_1_1_1_1_1_1_1_1_1_1_1_1">#REF!</definedName>
    <definedName name="_8Excel_BuiltIn__FilterDatabase_1_1_1_1_1_1_1_1_1_1_1_1_1_1_1">#REF!</definedName>
    <definedName name="_9Excel_BuiltIn_Print_Titles_1_1_1">'C4 Detalle Sust. y Compra OIJ'!#REF!</definedName>
    <definedName name="_xlnm._FilterDatabase" localSheetId="5" hidden="1">Borrador!$A$2:$J$71</definedName>
    <definedName name="_xlnm._FilterDatabase" localSheetId="2" hidden="1">'Detalle Compras'!$B$6:$F$69</definedName>
    <definedName name="_xlnm._FilterDatabase" localSheetId="0" hidden="1">'REPORTE GENERAL'!$B$17:$N$328</definedName>
    <definedName name="_xlnm.Print_Area" localSheetId="0">'REPORTE GENERAL'!$B$2:$O$326</definedName>
    <definedName name="CUARO">#REF!</definedName>
    <definedName name="CUARO_1">#REF!</definedName>
    <definedName name="CUARO_1_1">#REF!</definedName>
    <definedName name="CUARO_1_1_1">#REF!</definedName>
    <definedName name="d">#REF!</definedName>
    <definedName name="d_1">#REF!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1">#REF!</definedName>
    <definedName name="Excel_BuiltIn__FilterDatabase_1_1_1_1_1_1_1">#REF!</definedName>
    <definedName name="Excel_BuiltIn__FilterDatabase_1_1_1_1_1_1_1_1">#REF!</definedName>
    <definedName name="Excel_BuiltIn__FilterDatabase_1_1_1_1_1_1_1_1_1">#REF!</definedName>
    <definedName name="Excel_BuiltIn__FilterDatabase_1_1_1_1_1_1_1_1_1_1">#REF!</definedName>
    <definedName name="Excel_BuiltIn__FilterDatabase_1_1_1_1_1_1_1_1_1_1_1">#REF!</definedName>
    <definedName name="Excel_BuiltIn__FilterDatabase_1_1_1_1_1_1_1_1_1_1_1_1">#REF!</definedName>
    <definedName name="Excel_BuiltIn__FilterDatabase_1_1_1_1_1_1_1_1_1_1_1_1_1">#REF!</definedName>
    <definedName name="Excel_BuiltIn__FilterDatabase_1_1_1_1_1_1_1_1_1_1_1_1_1_1">#REF!</definedName>
    <definedName name="Excel_BuiltIn__FilterDatabase_1_1_1_1_1_1_1_1_1_1_1_1_2">#REF!</definedName>
    <definedName name="Excel_BuiltIn__FilterDatabase_1_1_1_1_1_1_1_1_1_1_1_1_3">#REF!</definedName>
    <definedName name="Excel_BuiltIn__FilterDatabase_1_1_1_1_1_1_1_1_1_1_1_2">#REF!</definedName>
    <definedName name="Excel_BuiltIn__FilterDatabase_1_1_1_1_1_1_1_1_1_1_1_2_1">#REF!</definedName>
    <definedName name="Excel_BuiltIn__FilterDatabase_1_1_1_1_1_1_1_1_1_1_1_2_1_1">#REF!</definedName>
    <definedName name="Excel_BuiltIn__FilterDatabase_1_1_1_1_1_1_1_1_1_1_1_3">#REF!</definedName>
    <definedName name="Excel_BuiltIn__FilterDatabase_1_1_1_1_1_1_1_1_1_1_1_3_1">#REF!</definedName>
    <definedName name="Excel_BuiltIn__FilterDatabase_1_1_1_1_1_1_1_1_1_1_1_3_1_1">#REF!</definedName>
    <definedName name="Excel_BuiltIn__FilterDatabase_1_1_1_1_1_1_1_1_1_1_1_4">#REF!</definedName>
    <definedName name="Excel_BuiltIn__FilterDatabase_1_1_1_1_1_1_1_1_1_1_1_4_1">#REF!</definedName>
    <definedName name="Excel_BuiltIn__FilterDatabase_1_1_1_1_1_1_1_1_1_1_1_5">#REF!</definedName>
    <definedName name="Excel_BuiltIn__FilterDatabase_1_1_1_1_1_1_1_1_1_1_1_5_1">#REF!</definedName>
    <definedName name="Excel_BuiltIn__FilterDatabase_1_1_1_1_1_1_1_1_1_1_1_6">#REF!</definedName>
    <definedName name="Excel_BuiltIn__FilterDatabase_1_1_1_1_1_1_1_1_1_1_1_6_1">#REF!</definedName>
    <definedName name="Excel_BuiltIn__FilterDatabase_1_1_1_1_1_1_1_1_1_1_1_7">#REF!</definedName>
    <definedName name="Excel_BuiltIn__FilterDatabase_1_1_1_1_1_1_1_1_1_1_1_7_1">#REF!</definedName>
    <definedName name="Excel_BuiltIn__FilterDatabase_1_1_1_1_1_1_1_1_1_1_2">#REF!</definedName>
    <definedName name="Excel_BuiltIn__FilterDatabase_1_1_1_1_1_1_1_1_1_1_2_1">#REF!</definedName>
    <definedName name="Excel_BuiltIn__FilterDatabase_1_1_1_1_1_1_1_1_1_1_2_1_1">#REF!</definedName>
    <definedName name="Excel_BuiltIn__FilterDatabase_1_1_1_1_1_1_1_1_1_1_3">#REF!</definedName>
    <definedName name="Excel_BuiltIn__FilterDatabase_1_1_1_1_1_1_1_1_1_1_3_1">#REF!</definedName>
    <definedName name="Excel_BuiltIn__FilterDatabase_1_1_1_1_1_1_1_1_1_1_3_1_1">#REF!</definedName>
    <definedName name="Excel_BuiltIn__FilterDatabase_1_1_1_1_1_1_1_1_1_1_4">#REF!</definedName>
    <definedName name="Excel_BuiltIn__FilterDatabase_1_1_1_1_1_1_1_1_1_1_4_1">#REF!</definedName>
    <definedName name="Excel_BuiltIn__FilterDatabase_1_1_1_1_1_1_1_1_1_1_5">#REF!</definedName>
    <definedName name="Excel_BuiltIn__FilterDatabase_1_1_1_1_1_1_1_1_1_1_5_1">#REF!</definedName>
    <definedName name="Excel_BuiltIn__FilterDatabase_1_1_1_1_1_1_1_1_1_1_6">#REF!</definedName>
    <definedName name="Excel_BuiltIn__FilterDatabase_1_1_1_1_1_1_1_1_1_1_6_1">#REF!</definedName>
    <definedName name="Excel_BuiltIn__FilterDatabase_1_1_1_1_1_1_1_1_1_1_7">#REF!</definedName>
    <definedName name="Excel_BuiltIn__FilterDatabase_1_1_1_1_1_1_1_1_1_1_7_1">#REF!</definedName>
    <definedName name="Excel_BuiltIn__FilterDatabase_1_1_1_1_1_1_1_1_1_2">#REF!</definedName>
    <definedName name="Excel_BuiltIn__FilterDatabase_1_1_1_1_1_1_1_1_1_2_1">#REF!</definedName>
    <definedName name="Excel_BuiltIn__FilterDatabase_1_1_1_1_1_1_1_1_1_2_1_1">#REF!</definedName>
    <definedName name="Excel_BuiltIn__FilterDatabase_1_1_1_1_1_1_1_1_1_3">#REF!</definedName>
    <definedName name="Excel_BuiltIn__FilterDatabase_1_1_1_1_1_1_1_1_1_3_1">#REF!</definedName>
    <definedName name="Excel_BuiltIn__FilterDatabase_1_1_1_1_1_1_1_1_1_3_1_1">#REF!</definedName>
    <definedName name="Excel_BuiltIn__FilterDatabase_1_1_1_1_1_1_1_1_1_4">#REF!</definedName>
    <definedName name="Excel_BuiltIn__FilterDatabase_1_1_1_1_1_1_1_1_1_4_1">#REF!</definedName>
    <definedName name="Excel_BuiltIn__FilterDatabase_1_1_1_1_1_1_1_1_1_5">#REF!</definedName>
    <definedName name="Excel_BuiltIn__FilterDatabase_1_1_1_1_1_1_1_1_1_5_1">#REF!</definedName>
    <definedName name="Excel_BuiltIn__FilterDatabase_1_1_1_1_1_1_1_1_1_6">#REF!</definedName>
    <definedName name="Excel_BuiltIn__FilterDatabase_1_1_1_1_1_1_1_1_1_6_1">#REF!</definedName>
    <definedName name="Excel_BuiltIn__FilterDatabase_1_1_1_1_1_1_1_1_1_7">#REF!</definedName>
    <definedName name="Excel_BuiltIn__FilterDatabase_1_1_1_1_1_1_1_1_1_7_1">#REF!</definedName>
    <definedName name="Excel_BuiltIn__FilterDatabase_1_1_1_1_1_1_1_1_2">#REF!</definedName>
    <definedName name="Excel_BuiltIn__FilterDatabase_1_1_1_1_1_1_1_1_2_1">#REF!</definedName>
    <definedName name="Excel_BuiltIn__FilterDatabase_1_1_1_1_1_1_1_1_2_1_1">#REF!</definedName>
    <definedName name="Excel_BuiltIn__FilterDatabase_1_1_1_1_1_1_1_1_3">#REF!</definedName>
    <definedName name="Excel_BuiltIn__FilterDatabase_1_1_1_1_1_1_1_1_3_1">#REF!</definedName>
    <definedName name="Excel_BuiltIn__FilterDatabase_1_1_1_1_1_1_1_1_3_1_1">#REF!</definedName>
    <definedName name="Excel_BuiltIn__FilterDatabase_1_1_1_1_1_1_1_1_4">#REF!</definedName>
    <definedName name="Excel_BuiltIn__FilterDatabase_1_1_1_1_1_1_1_1_4_1">#REF!</definedName>
    <definedName name="Excel_BuiltIn__FilterDatabase_1_1_1_1_1_1_1_1_5">#REF!</definedName>
    <definedName name="Excel_BuiltIn__FilterDatabase_1_1_1_1_1_1_1_1_5_1">#REF!</definedName>
    <definedName name="Excel_BuiltIn__FilterDatabase_1_1_1_1_1_1_1_1_6">#REF!</definedName>
    <definedName name="Excel_BuiltIn__FilterDatabase_1_1_1_1_1_1_1_1_6_1">#REF!</definedName>
    <definedName name="Excel_BuiltIn__FilterDatabase_1_1_1_1_1_1_1_1_7">#REF!</definedName>
    <definedName name="Excel_BuiltIn__FilterDatabase_1_1_1_1_1_1_1_1_7_1">#REF!</definedName>
    <definedName name="Excel_BuiltIn__FilterDatabase_1_1_1_1_1_1_1_2">#REF!</definedName>
    <definedName name="Excel_BuiltIn__FilterDatabase_1_1_1_1_1_1_1_2_1">#REF!</definedName>
    <definedName name="Excel_BuiltIn__FilterDatabase_1_1_1_1_1_1_1_2_1_1">#REF!</definedName>
    <definedName name="Excel_BuiltIn__FilterDatabase_1_1_1_1_1_1_1_3">#REF!</definedName>
    <definedName name="Excel_BuiltIn__FilterDatabase_1_1_1_1_1_1_1_3_1">#REF!</definedName>
    <definedName name="Excel_BuiltIn__FilterDatabase_1_1_1_1_1_1_1_3_1_1">#REF!</definedName>
    <definedName name="Excel_BuiltIn__FilterDatabase_1_1_1_1_1_1_1_4">#REF!</definedName>
    <definedName name="Excel_BuiltIn__FilterDatabase_1_1_1_1_1_1_1_4_1">#REF!</definedName>
    <definedName name="Excel_BuiltIn__FilterDatabase_1_1_1_1_1_1_1_5">#REF!</definedName>
    <definedName name="Excel_BuiltIn__FilterDatabase_1_1_1_1_1_1_1_5_1">#REF!</definedName>
    <definedName name="Excel_BuiltIn__FilterDatabase_1_1_1_1_1_1_1_6">#REF!</definedName>
    <definedName name="Excel_BuiltIn__FilterDatabase_1_1_1_1_1_1_1_6_1">#REF!</definedName>
    <definedName name="Excel_BuiltIn__FilterDatabase_1_1_1_1_1_1_1_7">#REF!</definedName>
    <definedName name="Excel_BuiltIn__FilterDatabase_1_1_1_1_1_1_1_7_1">#REF!</definedName>
    <definedName name="Excel_BuiltIn__FilterDatabase_1_1_1_1_1_1_2">#REF!</definedName>
    <definedName name="Excel_BuiltIn__FilterDatabase_1_1_1_1_1_1_2_1">#REF!</definedName>
    <definedName name="Excel_BuiltIn__FilterDatabase_1_1_1_1_1_1_2_1_1">#REF!</definedName>
    <definedName name="Excel_BuiltIn__FilterDatabase_1_1_1_1_1_1_3">#REF!</definedName>
    <definedName name="Excel_BuiltIn__FilterDatabase_1_1_1_1_1_1_3_1">#REF!</definedName>
    <definedName name="Excel_BuiltIn__FilterDatabase_1_1_1_1_1_1_3_1_1">#REF!</definedName>
    <definedName name="Excel_BuiltIn__FilterDatabase_1_1_1_1_1_1_4">#REF!</definedName>
    <definedName name="Excel_BuiltIn__FilterDatabase_1_1_1_1_1_1_4_1">#REF!</definedName>
    <definedName name="Excel_BuiltIn__FilterDatabase_1_1_1_1_1_1_5">#REF!</definedName>
    <definedName name="Excel_BuiltIn__FilterDatabase_1_1_1_1_1_1_5_1">#REF!</definedName>
    <definedName name="Excel_BuiltIn__FilterDatabase_1_1_1_1_1_1_6">#REF!</definedName>
    <definedName name="Excel_BuiltIn__FilterDatabase_1_1_1_1_1_1_6_1">#REF!</definedName>
    <definedName name="Excel_BuiltIn__FilterDatabase_1_1_1_1_1_1_7">#REF!</definedName>
    <definedName name="Excel_BuiltIn__FilterDatabase_1_1_1_1_1_1_7_1">#REF!</definedName>
    <definedName name="Excel_BuiltIn__FilterDatabase_1_1_1_1_1_2">#REF!</definedName>
    <definedName name="Excel_BuiltIn__FilterDatabase_1_1_1_1_1_2_1">#REF!</definedName>
    <definedName name="Excel_BuiltIn__FilterDatabase_1_1_1_1_1_2_1_1">#REF!</definedName>
    <definedName name="Excel_BuiltIn__FilterDatabase_1_1_1_1_1_3">#REF!</definedName>
    <definedName name="Excel_BuiltIn__FilterDatabase_1_1_1_1_1_3_1">#REF!</definedName>
    <definedName name="Excel_BuiltIn__FilterDatabase_1_1_1_1_1_3_1_1">#REF!</definedName>
    <definedName name="Excel_BuiltIn__FilterDatabase_1_1_1_1_1_4">#REF!</definedName>
    <definedName name="Excel_BuiltIn__FilterDatabase_1_1_1_1_1_4_1">#REF!</definedName>
    <definedName name="Excel_BuiltIn__FilterDatabase_1_1_1_1_1_5">#REF!</definedName>
    <definedName name="Excel_BuiltIn__FilterDatabase_1_1_1_1_1_5_1">#REF!</definedName>
    <definedName name="Excel_BuiltIn__FilterDatabase_1_1_1_1_1_6">#REF!</definedName>
    <definedName name="Excel_BuiltIn__FilterDatabase_1_1_1_1_1_6_1">#REF!</definedName>
    <definedName name="Excel_BuiltIn__FilterDatabase_1_1_1_1_1_7">#REF!</definedName>
    <definedName name="Excel_BuiltIn__FilterDatabase_1_1_1_1_1_7_1">#REF!</definedName>
    <definedName name="Excel_BuiltIn__FilterDatabase_1_1_1_1_2">#REF!</definedName>
    <definedName name="Excel_BuiltIn__FilterDatabase_1_1_1_1_2_1">#REF!</definedName>
    <definedName name="Excel_BuiltIn__FilterDatabase_1_1_1_1_3">#REF!</definedName>
    <definedName name="Excel_BuiltIn__FilterDatabase_1_1_1_1_3_1">#REF!</definedName>
    <definedName name="Excel_BuiltIn__FilterDatabase_1_1_1_1_4">#REF!</definedName>
    <definedName name="Excel_BuiltIn__FilterDatabase_1_1_1_1_4_1">#REF!</definedName>
    <definedName name="Excel_BuiltIn__FilterDatabase_1_1_1_1_5">#REF!</definedName>
    <definedName name="Excel_BuiltIn__FilterDatabase_1_1_1_1_5_1">#REF!</definedName>
    <definedName name="Excel_BuiltIn__FilterDatabase_1_1_1_1_6">#REF!</definedName>
    <definedName name="Excel_BuiltIn__FilterDatabase_1_1_1_1_6_1">#REF!</definedName>
    <definedName name="Excel_BuiltIn__FilterDatabase_1_1_1_1_7">#REF!</definedName>
    <definedName name="Excel_BuiltIn__FilterDatabase_1_1_1_1_7_1">#REF!</definedName>
    <definedName name="Excel_BuiltIn__FilterDatabase_1_1_1_2">#REF!</definedName>
    <definedName name="Excel_BuiltIn__FilterDatabase_1_1_1_2_1">#REF!</definedName>
    <definedName name="Excel_BuiltIn__FilterDatabase_1_1_1_3">#REF!</definedName>
    <definedName name="Excel_BuiltIn__FilterDatabase_1_1_1_3_1">#REF!</definedName>
    <definedName name="Excel_BuiltIn__FilterDatabase_1_1_1_4">#REF!</definedName>
    <definedName name="Excel_BuiltIn__FilterDatabase_1_1_1_4_1">#REF!</definedName>
    <definedName name="Excel_BuiltIn__FilterDatabase_1_1_1_5">#REF!</definedName>
    <definedName name="Excel_BuiltIn__FilterDatabase_1_1_1_5_1">#REF!</definedName>
    <definedName name="Excel_BuiltIn__FilterDatabase_1_1_1_6">#REF!</definedName>
    <definedName name="Excel_BuiltIn__FilterDatabase_1_1_1_6_1">#REF!</definedName>
    <definedName name="Excel_BuiltIn__FilterDatabase_1_1_1_7">#REF!</definedName>
    <definedName name="Excel_BuiltIn__FilterDatabase_1_1_1_7_1">#REF!</definedName>
    <definedName name="Excel_BuiltIn__FilterDatabase_1_1_2">#REF!</definedName>
    <definedName name="Excel_BuiltIn__FilterDatabase_1_1_2_1">#REF!</definedName>
    <definedName name="Excel_BuiltIn__FilterDatabase_1_1_2_1_1">#REF!</definedName>
    <definedName name="Excel_BuiltIn__FilterDatabase_1_1_2_1_1_1">#REF!</definedName>
    <definedName name="Excel_BuiltIn__FilterDatabase_1_1_2_2">#REF!</definedName>
    <definedName name="Excel_BuiltIn__FilterDatabase_1_1_2_2_1">#REF!</definedName>
    <definedName name="Excel_BuiltIn__FilterDatabase_1_1_2_3">#REF!</definedName>
    <definedName name="Excel_BuiltIn__FilterDatabase_1_1_2_3_1">#REF!</definedName>
    <definedName name="Excel_BuiltIn__FilterDatabase_1_1_2_4">#REF!</definedName>
    <definedName name="Excel_BuiltIn__FilterDatabase_1_1_2_4_1">#REF!</definedName>
    <definedName name="Excel_BuiltIn__FilterDatabase_1_1_2_5">#REF!</definedName>
    <definedName name="Excel_BuiltIn__FilterDatabase_1_1_2_5_1">#REF!</definedName>
    <definedName name="Excel_BuiltIn__FilterDatabase_1_1_2_6">#REF!</definedName>
    <definedName name="Excel_BuiltIn__FilterDatabase_1_1_2_6_1">#REF!</definedName>
    <definedName name="Excel_BuiltIn__FilterDatabase_1_1_2_7">#REF!</definedName>
    <definedName name="Excel_BuiltIn__FilterDatabase_1_1_2_7_1">#REF!</definedName>
    <definedName name="Excel_BuiltIn__FilterDatabase_3">'C4 Detalle Sust. y Compra OIJ'!#REF!</definedName>
    <definedName name="Excel_BuiltIn__FilterDatabase_3_1">'C4 Detalle Sust. y Compra OIJ'!#REF!</definedName>
    <definedName name="Excel_BuiltIn__FilterDatabase_3_1_1">#REF!</definedName>
    <definedName name="Excel_BuiltIn__FilterDatabase_3_2">#REF!</definedName>
    <definedName name="Excel_BuiltIn__FilterDatabase_3_3">'REPORTE GENERAL'!$B$2:$M$326</definedName>
    <definedName name="Excel_BuiltIn__FilterDatabase_3_4">#REF!</definedName>
    <definedName name="Excel_BuiltIn__FilterDatabase_3_5">#REF!</definedName>
    <definedName name="Excel_BuiltIn_Print_Area_4">'C4 Detalle Sust. y Compra OIJ'!#REF!</definedName>
    <definedName name="Excel_BuiltIn_Print_Area_4_1">'C4 Detalle Sust. y Compra OIJ'!#REF!</definedName>
    <definedName name="Excel_BuiltIn_Print_Titles_1">'C4 Detalle Sust. y Compra OIJ'!#REF!</definedName>
    <definedName name="Excel_BuiltIn_Print_Titles_1_1">'C4 Detalle Sust. y Compra OIJ'!#REF!</definedName>
    <definedName name="Excel_BuiltIn_Print_Titles_1_1_1">'C4 Detalle Sust. y Compra OIJ'!#REF!</definedName>
    <definedName name="Excel_BuiltIn_Print_Titles_1_1_1_1">#REF!</definedName>
    <definedName name="Excel_BuiltIn_Print_Titles_1_1_1_1_1">'C4 Detalle Sust. y Compra OIJ'!#REF!</definedName>
    <definedName name="Excel_BuiltIn_Print_Titles_1_1_1_2">#REF!</definedName>
    <definedName name="Excel_BuiltIn_Print_Titles_1_1_2">#REF!</definedName>
    <definedName name="Excel_BuiltIn_Print_Titles_1_1_3">'REPORTE GENERAL'!$B$15:$GX$15</definedName>
    <definedName name="Excel_BuiltIn_Print_Titles_1_1_4">#REF!</definedName>
    <definedName name="Excel_BuiltIn_Print_Titles_1_1_5">#REF!</definedName>
    <definedName name="Excel_BuiltIn_Print_Titles_1_2">#REF!</definedName>
    <definedName name="Excel_BuiltIn_Print_Titles_1_3">'REPORTE GENERAL'!$B$15:$GD$15</definedName>
    <definedName name="Excel_BuiltIn_Print_Titles_1_4">#REF!</definedName>
    <definedName name="Excel_BuiltIn_Print_Titles_1_5">#REF!</definedName>
    <definedName name="Excel_BuiltIn_Print_Titles_2">#REF!</definedName>
    <definedName name="Excel_BuiltIn_Print_Titles_2_1">#REF!</definedName>
    <definedName name="Excel_BuiltIn_Print_Titles_3">#REF!</definedName>
    <definedName name="Excel_BuiltIn_Print_Titles_4">#REF!</definedName>
    <definedName name="Excel_BuiltIn_Print_Titles_4_1">'C4 Detalle Sust. y Compra OIJ'!#REF!</definedName>
    <definedName name="Excel_BuiltIn_Print_Titles_4_1_1">#REF!</definedName>
    <definedName name="Excel_BuiltIn_Print_Titles_4_1_1_1">#REF!</definedName>
    <definedName name="Excel_BuiltIn_Print_Titles_4_2">'C4 Detalle Sust. y Compra OIJ'!#REF!</definedName>
    <definedName name="Excel_BuiltIn_Print_Titles_4_2_1">#REF!</definedName>
    <definedName name="Excel_BuiltIn_Print_Titles_4_3">'REPORTE GENERAL'!$B$15:$FW$15</definedName>
    <definedName name="Excel_BuiltIn_Print_Titles_4_4">#REF!</definedName>
    <definedName name="Excel_BuiltIn_Print_Titles_4_5">#REF!</definedName>
    <definedName name="Hola">#REF!</definedName>
    <definedName name="Hola_1">#REF!</definedName>
    <definedName name="Hola_1_1">#REF!</definedName>
    <definedName name="Hola_1_1_1">#REF!</definedName>
    <definedName name="Hola_2">#REF!</definedName>
    <definedName name="Hola_2_1">#REF!</definedName>
    <definedName name="Hola_3">#REF!</definedName>
    <definedName name="Hola_3_1">#REF!</definedName>
    <definedName name="s">#REF!</definedName>
    <definedName name="s_1">#REF!</definedName>
    <definedName name="s_1_1">#REF!</definedName>
    <definedName name="s_1_1_1">#REF!</definedName>
    <definedName name="s_2">#REF!</definedName>
    <definedName name="s_2_1">#REF!</definedName>
    <definedName name="s_3">#REF!</definedName>
    <definedName name="s_3_1">#REF!</definedName>
    <definedName name="ss">'C4 Detalle Sust. y Compra OIJ'!#REF!</definedName>
    <definedName name="ss_1">'C4 Detalle Sust. y Compra OIJ'!#REF!</definedName>
    <definedName name="sss">'C4 Detalle Sust. y Compra OIJ'!#REF!</definedName>
    <definedName name="sss_1">'C4 Detalle Sust. y Compra OIJ'!#REF!</definedName>
    <definedName name="ssss">#REF!</definedName>
    <definedName name="ssss_1">#REF!</definedName>
    <definedName name="_xlnm.Print_Titles" localSheetId="0">'REPORTE GENERAL'!$2:$15</definedName>
    <definedName name="VE">#REF!</definedName>
    <definedName name="VE_1">#REF!</definedName>
    <definedName name="VE_1_1">#REF!</definedName>
    <definedName name="VE_1_1_1">#REF!</definedName>
    <definedName name="Veh">#REF!</definedName>
    <definedName name="Veh_1">#REF!</definedName>
    <definedName name="Veh_1_1">#REF!</definedName>
    <definedName name="Veh_1_1_1">#REF!</definedName>
    <definedName name="Veh_2">#REF!</definedName>
    <definedName name="Veh_2_1">#REF!</definedName>
    <definedName name="Veh_3">#REF!</definedName>
    <definedName name="Veh_3_1">#REF!</definedName>
    <definedName name="Vehh">#REF!</definedName>
    <definedName name="Vehh_1">#REF!</definedName>
    <definedName name="Vehh_1_1">#REF!</definedName>
    <definedName name="Vehh_1_1_1">#REF!</definedName>
    <definedName name="Vehh_2">#REF!</definedName>
    <definedName name="Vehh_2_1">#REF!</definedName>
    <definedName name="Vehh_3">#REF!</definedName>
    <definedName name="Vehh_3_1">#REF!</definedName>
    <definedName name="VVVVVVVVVV">#REF!</definedName>
    <definedName name="VVVVVVVVVV_1">#REF!</definedName>
    <definedName name="VVVVVVVVVV_1_1">#REF!</definedName>
    <definedName name="VVVVVVVVVV_1_1_1">#REF!</definedName>
    <definedName name="VVVVVVVVVV_2">#REF!</definedName>
    <definedName name="VVVVVVVVVV_2_1">#REF!</definedName>
    <definedName name="VVVVVVVVVV_3">#REF!</definedName>
    <definedName name="VVVVVVVVVV_3_1">#REF!</definedName>
  </definedNames>
  <calcPr calcId="191029"/>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5" i="1" l="1"/>
  <c r="J190" i="1"/>
  <c r="M188" i="1"/>
  <c r="M62" i="1"/>
  <c r="J8" i="10"/>
  <c r="J25" i="10" l="1"/>
  <c r="F25" i="10"/>
  <c r="J21" i="10"/>
  <c r="F289" i="1" l="1"/>
  <c r="C9" i="1" s="1"/>
  <c r="F237" i="13" l="1"/>
  <c r="J47" i="7" l="1"/>
  <c r="L47" i="7" s="1"/>
  <c r="L46" i="7"/>
  <c r="J46" i="7"/>
  <c r="J45" i="7"/>
  <c r="L45" i="7" s="1"/>
  <c r="L44" i="7" s="1"/>
  <c r="E44" i="7"/>
  <c r="J43" i="7"/>
  <c r="L43" i="7" s="1"/>
  <c r="L42" i="7"/>
  <c r="J42" i="7"/>
  <c r="J41" i="7"/>
  <c r="L41" i="7" s="1"/>
  <c r="L40" i="7"/>
  <c r="J40" i="7"/>
  <c r="J39" i="7"/>
  <c r="L39" i="7" s="1"/>
  <c r="L38" i="7"/>
  <c r="J38" i="7"/>
  <c r="J37" i="7"/>
  <c r="L37" i="7" s="1"/>
  <c r="L36" i="7"/>
  <c r="J36" i="7"/>
  <c r="J35" i="7"/>
  <c r="L35" i="7" s="1"/>
  <c r="L34" i="7"/>
  <c r="L33" i="7" s="1"/>
  <c r="J34" i="7"/>
  <c r="E33" i="7"/>
  <c r="L32" i="7"/>
  <c r="L31" i="7" s="1"/>
  <c r="J32" i="7"/>
  <c r="E31" i="7"/>
  <c r="L30" i="7"/>
  <c r="J30" i="7"/>
  <c r="J29" i="7"/>
  <c r="L29" i="7" s="1"/>
  <c r="L28" i="7"/>
  <c r="J28" i="7"/>
  <c r="E27" i="7"/>
  <c r="L26" i="7"/>
  <c r="J26" i="7"/>
  <c r="J25" i="7"/>
  <c r="L25" i="7" s="1"/>
  <c r="L24" i="7"/>
  <c r="J24" i="7"/>
  <c r="J23" i="7"/>
  <c r="L23" i="7" s="1"/>
  <c r="L22" i="7"/>
  <c r="J22" i="7"/>
  <c r="E21" i="7"/>
  <c r="E20" i="7"/>
  <c r="E4" i="7" s="1"/>
  <c r="J19" i="7"/>
  <c r="L19" i="7" s="1"/>
  <c r="L18" i="7"/>
  <c r="E18" i="7"/>
  <c r="J17" i="7"/>
  <c r="L17" i="7" s="1"/>
  <c r="L16" i="7"/>
  <c r="L15" i="7" s="1"/>
  <c r="J16" i="7"/>
  <c r="E15" i="7"/>
  <c r="L14" i="7"/>
  <c r="L13" i="7" s="1"/>
  <c r="J14" i="7"/>
  <c r="E13" i="7"/>
  <c r="L12" i="7"/>
  <c r="L11" i="7" s="1"/>
  <c r="J12" i="7"/>
  <c r="E11" i="7"/>
  <c r="L10" i="7"/>
  <c r="E10" i="7"/>
  <c r="E9" i="7" s="1"/>
  <c r="E3" i="7"/>
  <c r="E5" i="7" s="1"/>
  <c r="G28" i="5"/>
  <c r="F28" i="5"/>
  <c r="F27" i="5"/>
  <c r="G27" i="5" s="1"/>
  <c r="G26" i="5"/>
  <c r="F26" i="5"/>
  <c r="F25" i="5"/>
  <c r="G25" i="5" s="1"/>
  <c r="G24" i="5"/>
  <c r="F24" i="5"/>
  <c r="F23" i="5"/>
  <c r="G23" i="5" s="1"/>
  <c r="G22" i="5"/>
  <c r="F22" i="5"/>
  <c r="F21" i="5"/>
  <c r="G21" i="5" s="1"/>
  <c r="G20" i="5"/>
  <c r="F20" i="5"/>
  <c r="F19" i="5"/>
  <c r="G19" i="5" s="1"/>
  <c r="G18" i="5"/>
  <c r="G17" i="5" s="1"/>
  <c r="F18" i="5"/>
  <c r="C17" i="5"/>
  <c r="C29" i="5" s="1"/>
  <c r="G16" i="5"/>
  <c r="F16" i="5"/>
  <c r="F15" i="5"/>
  <c r="G15" i="5" s="1"/>
  <c r="G14" i="5"/>
  <c r="F14" i="5"/>
  <c r="F13" i="5"/>
  <c r="G13" i="5" s="1"/>
  <c r="G12" i="5"/>
  <c r="F12" i="5"/>
  <c r="F11" i="5"/>
  <c r="G11" i="5" s="1"/>
  <c r="G10" i="5"/>
  <c r="F10" i="5"/>
  <c r="F9" i="5"/>
  <c r="G9" i="5" s="1"/>
  <c r="G8" i="5"/>
  <c r="F8" i="5"/>
  <c r="C7" i="5"/>
  <c r="Q14" i="12"/>
  <c r="P14" i="12"/>
  <c r="O14" i="12"/>
  <c r="R14" i="12" s="1"/>
  <c r="N14" i="12"/>
  <c r="F14" i="12"/>
  <c r="G13" i="12"/>
  <c r="J13" i="12" s="1"/>
  <c r="F13" i="12"/>
  <c r="J12" i="12"/>
  <c r="G12" i="12"/>
  <c r="F12" i="12"/>
  <c r="G11" i="12"/>
  <c r="J11" i="12" s="1"/>
  <c r="F11" i="12"/>
  <c r="G10" i="12"/>
  <c r="J10" i="12" s="1"/>
  <c r="F10" i="12"/>
  <c r="J9" i="12"/>
  <c r="G9" i="12"/>
  <c r="F9" i="12"/>
  <c r="J8" i="12"/>
  <c r="G8" i="12"/>
  <c r="G14" i="12" s="1"/>
  <c r="J14" i="12" s="1"/>
  <c r="F8" i="12"/>
  <c r="C14" i="4"/>
  <c r="D9" i="4" s="1"/>
  <c r="B14" i="4"/>
  <c r="D10" i="4"/>
  <c r="D8" i="4"/>
  <c r="J71" i="15"/>
  <c r="H71" i="15"/>
  <c r="H70" i="15"/>
  <c r="J70" i="15" s="1"/>
  <c r="J69" i="15"/>
  <c r="H69" i="15"/>
  <c r="H68" i="15"/>
  <c r="J68" i="15" s="1"/>
  <c r="J67" i="15"/>
  <c r="H67" i="15"/>
  <c r="H66" i="15"/>
  <c r="J66" i="15" s="1"/>
  <c r="J65" i="15"/>
  <c r="H65" i="15"/>
  <c r="H64" i="15"/>
  <c r="J64" i="15" s="1"/>
  <c r="H63" i="15"/>
  <c r="J63" i="15" s="1"/>
  <c r="H62" i="15"/>
  <c r="J62" i="15" s="1"/>
  <c r="H61" i="15"/>
  <c r="J61" i="15" s="1"/>
  <c r="H60" i="15"/>
  <c r="J60" i="15" s="1"/>
  <c r="H59" i="15"/>
  <c r="J59" i="15" s="1"/>
  <c r="H58" i="15"/>
  <c r="J58" i="15" s="1"/>
  <c r="H57" i="15"/>
  <c r="J57" i="15" s="1"/>
  <c r="H56" i="15"/>
  <c r="J56" i="15" s="1"/>
  <c r="H55" i="15"/>
  <c r="J55" i="15" s="1"/>
  <c r="H54" i="15"/>
  <c r="J54" i="15" s="1"/>
  <c r="H53" i="15"/>
  <c r="J53" i="15" s="1"/>
  <c r="H52" i="15"/>
  <c r="J52" i="15" s="1"/>
  <c r="H51" i="15"/>
  <c r="J51" i="15" s="1"/>
  <c r="H50" i="15"/>
  <c r="J50" i="15" s="1"/>
  <c r="H49" i="15"/>
  <c r="J49" i="15" s="1"/>
  <c r="H48" i="15"/>
  <c r="J48" i="15" s="1"/>
  <c r="H47" i="15"/>
  <c r="J47" i="15" s="1"/>
  <c r="H46" i="15"/>
  <c r="J46" i="15" s="1"/>
  <c r="H45" i="15"/>
  <c r="J45" i="15" s="1"/>
  <c r="H44" i="15"/>
  <c r="J44" i="15" s="1"/>
  <c r="H43" i="15"/>
  <c r="J43" i="15" s="1"/>
  <c r="H42" i="15"/>
  <c r="J42" i="15" s="1"/>
  <c r="H41" i="15"/>
  <c r="J41" i="15" s="1"/>
  <c r="H40" i="15"/>
  <c r="J40" i="15" s="1"/>
  <c r="H39" i="15"/>
  <c r="J39" i="15" s="1"/>
  <c r="H38" i="15"/>
  <c r="J38" i="15" s="1"/>
  <c r="H37" i="15"/>
  <c r="J37" i="15" s="1"/>
  <c r="H36" i="15"/>
  <c r="J36" i="15" s="1"/>
  <c r="H35" i="15"/>
  <c r="J35" i="15" s="1"/>
  <c r="H34" i="15"/>
  <c r="J34" i="15" s="1"/>
  <c r="H33" i="15"/>
  <c r="J33" i="15" s="1"/>
  <c r="H32" i="15"/>
  <c r="J32" i="15" s="1"/>
  <c r="H31" i="15"/>
  <c r="J31" i="15" s="1"/>
  <c r="H30" i="15"/>
  <c r="J30" i="15" s="1"/>
  <c r="H29" i="15"/>
  <c r="J29" i="15" s="1"/>
  <c r="H28" i="15"/>
  <c r="J28" i="15" s="1"/>
  <c r="H27" i="15"/>
  <c r="J27" i="15" s="1"/>
  <c r="H26" i="15"/>
  <c r="J26" i="15" s="1"/>
  <c r="H25" i="15"/>
  <c r="J25" i="15" s="1"/>
  <c r="H24" i="15"/>
  <c r="J24" i="15" s="1"/>
  <c r="H23" i="15"/>
  <c r="J23" i="15" s="1"/>
  <c r="H22" i="15"/>
  <c r="J22" i="15" s="1"/>
  <c r="H21" i="15"/>
  <c r="J21" i="15" s="1"/>
  <c r="H20" i="15"/>
  <c r="J20" i="15" s="1"/>
  <c r="H19" i="15"/>
  <c r="J19" i="15" s="1"/>
  <c r="H18" i="15"/>
  <c r="J18" i="15" s="1"/>
  <c r="J17" i="15"/>
  <c r="H17" i="15"/>
  <c r="J16" i="15"/>
  <c r="H16" i="15"/>
  <c r="J15" i="15"/>
  <c r="H15" i="15"/>
  <c r="H14" i="15"/>
  <c r="J14" i="15" s="1"/>
  <c r="H13" i="15"/>
  <c r="J13" i="15" s="1"/>
  <c r="H12" i="15"/>
  <c r="J12" i="15" s="1"/>
  <c r="H11" i="15"/>
  <c r="H10" i="15"/>
  <c r="H9" i="15"/>
  <c r="J9" i="15" s="1"/>
  <c r="H8" i="15"/>
  <c r="J8" i="15" s="1"/>
  <c r="H7" i="15"/>
  <c r="J7" i="15" s="1"/>
  <c r="H6" i="15"/>
  <c r="J6" i="15" s="1"/>
  <c r="H5" i="15"/>
  <c r="J5" i="15" s="1"/>
  <c r="H4" i="15"/>
  <c r="J4" i="15" s="1"/>
  <c r="H3" i="15"/>
  <c r="J3" i="15" s="1"/>
  <c r="H69" i="10"/>
  <c r="J69" i="10" s="1"/>
  <c r="H68" i="10"/>
  <c r="J68" i="10" s="1"/>
  <c r="H67" i="10"/>
  <c r="J67" i="10" s="1"/>
  <c r="H66" i="10"/>
  <c r="J66" i="10" s="1"/>
  <c r="H65" i="10"/>
  <c r="J65" i="10" s="1"/>
  <c r="H64" i="10"/>
  <c r="J64" i="10" s="1"/>
  <c r="H63" i="10"/>
  <c r="J63" i="10" s="1"/>
  <c r="H62" i="10"/>
  <c r="J62" i="10" s="1"/>
  <c r="H61" i="10"/>
  <c r="J61" i="10" s="1"/>
  <c r="H60" i="10"/>
  <c r="J60" i="10" s="1"/>
  <c r="H59" i="10"/>
  <c r="J59" i="10" s="1"/>
  <c r="H58" i="10"/>
  <c r="J58" i="10" s="1"/>
  <c r="H57" i="10"/>
  <c r="J57" i="10" s="1"/>
  <c r="H56" i="10"/>
  <c r="J56" i="10" s="1"/>
  <c r="H55" i="10"/>
  <c r="J55" i="10" s="1"/>
  <c r="H54" i="10"/>
  <c r="J54" i="10" s="1"/>
  <c r="H53" i="10"/>
  <c r="J53" i="10" s="1"/>
  <c r="H52" i="10"/>
  <c r="J52" i="10" s="1"/>
  <c r="H51" i="10"/>
  <c r="J51" i="10" s="1"/>
  <c r="H50" i="10"/>
  <c r="J50" i="10" s="1"/>
  <c r="H49" i="10"/>
  <c r="J49" i="10" s="1"/>
  <c r="H48" i="10"/>
  <c r="J48" i="10" s="1"/>
  <c r="H47" i="10"/>
  <c r="J47" i="10" s="1"/>
  <c r="H46" i="10"/>
  <c r="J46" i="10" s="1"/>
  <c r="H45" i="10"/>
  <c r="J45" i="10" s="1"/>
  <c r="H44" i="10"/>
  <c r="J44" i="10" s="1"/>
  <c r="H43" i="10"/>
  <c r="J43" i="10" s="1"/>
  <c r="H42" i="10"/>
  <c r="J42" i="10" s="1"/>
  <c r="H41" i="10"/>
  <c r="J41" i="10" s="1"/>
  <c r="H40" i="10"/>
  <c r="J40" i="10" s="1"/>
  <c r="H39" i="10"/>
  <c r="J39" i="10" s="1"/>
  <c r="H38" i="10"/>
  <c r="J38" i="10" s="1"/>
  <c r="H37" i="10"/>
  <c r="J37" i="10" s="1"/>
  <c r="H36" i="10"/>
  <c r="J36" i="10" s="1"/>
  <c r="H35" i="10"/>
  <c r="J35" i="10" s="1"/>
  <c r="H34" i="10"/>
  <c r="J34" i="10" s="1"/>
  <c r="H33" i="10"/>
  <c r="J33" i="10" s="1"/>
  <c r="H32" i="10"/>
  <c r="J32" i="10" s="1"/>
  <c r="H31" i="10"/>
  <c r="J31" i="10" s="1"/>
  <c r="H30" i="10"/>
  <c r="J30" i="10" s="1"/>
  <c r="H29" i="10"/>
  <c r="J29" i="10" s="1"/>
  <c r="H28" i="10"/>
  <c r="J28" i="10" s="1"/>
  <c r="H27" i="10"/>
  <c r="J27" i="10" s="1"/>
  <c r="H26" i="10"/>
  <c r="J26" i="10" s="1"/>
  <c r="H24" i="10"/>
  <c r="J24" i="10" s="1"/>
  <c r="J23" i="10"/>
  <c r="H23" i="10"/>
  <c r="J22" i="10"/>
  <c r="H22" i="10"/>
  <c r="H21" i="10"/>
  <c r="H20" i="10"/>
  <c r="J20" i="10" s="1"/>
  <c r="H19" i="10"/>
  <c r="J19" i="10" s="1"/>
  <c r="H18" i="10"/>
  <c r="H17" i="10"/>
  <c r="F16" i="10"/>
  <c r="H15" i="10"/>
  <c r="J15" i="10" s="1"/>
  <c r="H14" i="10"/>
  <c r="J14" i="10" s="1"/>
  <c r="F13" i="10"/>
  <c r="H12" i="10"/>
  <c r="J12" i="10" s="1"/>
  <c r="J11" i="10" s="1"/>
  <c r="F11" i="10"/>
  <c r="H10" i="10"/>
  <c r="J10" i="10" s="1"/>
  <c r="J9" i="10" s="1"/>
  <c r="F9" i="10"/>
  <c r="H8" i="10"/>
  <c r="J7" i="10" s="1"/>
  <c r="J6" i="10" s="1"/>
  <c r="J5" i="10" s="1"/>
  <c r="F7" i="10"/>
  <c r="K255" i="13"/>
  <c r="M255" i="13" s="1"/>
  <c r="K254" i="13"/>
  <c r="M254" i="13" s="1"/>
  <c r="K253" i="13"/>
  <c r="M253" i="13" s="1"/>
  <c r="K252" i="13"/>
  <c r="M252" i="13" s="1"/>
  <c r="K251" i="13"/>
  <c r="M251" i="13" s="1"/>
  <c r="K250" i="13"/>
  <c r="M250" i="13" s="1"/>
  <c r="K249" i="13"/>
  <c r="M249" i="13" s="1"/>
  <c r="K248" i="13"/>
  <c r="M248" i="13" s="1"/>
  <c r="K247" i="13"/>
  <c r="M247" i="13" s="1"/>
  <c r="K246" i="13"/>
  <c r="M246" i="13" s="1"/>
  <c r="K245" i="13"/>
  <c r="M245" i="13" s="1"/>
  <c r="K244" i="13"/>
  <c r="M244" i="13" s="1"/>
  <c r="K243" i="13"/>
  <c r="M243" i="13" s="1"/>
  <c r="K242" i="13"/>
  <c r="M242" i="13" s="1"/>
  <c r="K241" i="13"/>
  <c r="M241" i="13" s="1"/>
  <c r="K240" i="13"/>
  <c r="M240" i="13" s="1"/>
  <c r="K239" i="13"/>
  <c r="M239" i="13" s="1"/>
  <c r="K238" i="13"/>
  <c r="M238" i="13" s="1"/>
  <c r="K236" i="13"/>
  <c r="M236" i="13" s="1"/>
  <c r="K235" i="13"/>
  <c r="M235" i="13" s="1"/>
  <c r="K234" i="13"/>
  <c r="M234" i="13" s="1"/>
  <c r="K233" i="13"/>
  <c r="M233" i="13" s="1"/>
  <c r="K232" i="13"/>
  <c r="M232" i="13" s="1"/>
  <c r="K231" i="13"/>
  <c r="M231" i="13" s="1"/>
  <c r="K230" i="13"/>
  <c r="M230" i="13" s="1"/>
  <c r="F229" i="13"/>
  <c r="K228" i="13"/>
  <c r="M228" i="13" s="1"/>
  <c r="K227" i="13"/>
  <c r="M227" i="13" s="1"/>
  <c r="K226" i="13"/>
  <c r="M226" i="13" s="1"/>
  <c r="K225" i="13"/>
  <c r="M225" i="13" s="1"/>
  <c r="K224" i="13"/>
  <c r="M224" i="13" s="1"/>
  <c r="K223" i="13"/>
  <c r="M223" i="13" s="1"/>
  <c r="K222" i="13"/>
  <c r="M222" i="13" s="1"/>
  <c r="K221" i="13"/>
  <c r="M221" i="13" s="1"/>
  <c r="K220" i="13"/>
  <c r="M220" i="13" s="1"/>
  <c r="K219" i="13"/>
  <c r="M219" i="13" s="1"/>
  <c r="K218" i="13"/>
  <c r="M218" i="13" s="1"/>
  <c r="K217" i="13"/>
  <c r="M217" i="13" s="1"/>
  <c r="F216" i="13"/>
  <c r="K215" i="13"/>
  <c r="K214" i="13"/>
  <c r="K213" i="13"/>
  <c r="K212" i="13"/>
  <c r="K211" i="13"/>
  <c r="K210" i="13"/>
  <c r="K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80" i="13"/>
  <c r="K179" i="13"/>
  <c r="K178" i="13"/>
  <c r="K177" i="13"/>
  <c r="K176" i="13"/>
  <c r="K175"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45" i="13"/>
  <c r="K144" i="13"/>
  <c r="K143" i="13"/>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K68" i="13"/>
  <c r="K67" i="13"/>
  <c r="K66" i="13"/>
  <c r="K65" i="13"/>
  <c r="K64" i="13"/>
  <c r="K63" i="13"/>
  <c r="K62" i="13"/>
  <c r="K61" i="13"/>
  <c r="K60" i="13"/>
  <c r="K59" i="13"/>
  <c r="K58" i="13"/>
  <c r="K57" i="13"/>
  <c r="K56" i="13"/>
  <c r="K55" i="13"/>
  <c r="K54" i="13"/>
  <c r="M54" i="13" s="1"/>
  <c r="M53" i="13" s="1"/>
  <c r="F53" i="13"/>
  <c r="K52" i="13"/>
  <c r="M52" i="13" s="1"/>
  <c r="K51" i="13"/>
  <c r="M51" i="13" s="1"/>
  <c r="K50" i="13"/>
  <c r="M50" i="13" s="1"/>
  <c r="K49" i="13"/>
  <c r="M49" i="13" s="1"/>
  <c r="K48" i="13"/>
  <c r="M48" i="13" s="1"/>
  <c r="K47" i="13"/>
  <c r="M47" i="13" s="1"/>
  <c r="K46" i="13"/>
  <c r="M46" i="13" s="1"/>
  <c r="K45" i="13"/>
  <c r="M45" i="13" s="1"/>
  <c r="K44" i="13"/>
  <c r="M44" i="13" s="1"/>
  <c r="K43" i="13"/>
  <c r="M43" i="13" s="1"/>
  <c r="K42" i="13"/>
  <c r="M42" i="13" s="1"/>
  <c r="F41" i="13"/>
  <c r="K40" i="13"/>
  <c r="M40" i="13" s="1"/>
  <c r="M39" i="13" s="1"/>
  <c r="F39" i="13"/>
  <c r="K38" i="13"/>
  <c r="M38" i="13" s="1"/>
  <c r="M37" i="13" s="1"/>
  <c r="F37" i="13"/>
  <c r="K36" i="13"/>
  <c r="M36" i="13" s="1"/>
  <c r="M35" i="13" s="1"/>
  <c r="F35" i="13"/>
  <c r="K34" i="13"/>
  <c r="M34" i="13" s="1"/>
  <c r="M33" i="13" s="1"/>
  <c r="F33" i="13"/>
  <c r="K32" i="13"/>
  <c r="M32" i="13" s="1"/>
  <c r="K31" i="13"/>
  <c r="M31" i="13" s="1"/>
  <c r="K30" i="13"/>
  <c r="M30" i="13" s="1"/>
  <c r="F29" i="13"/>
  <c r="K28" i="13"/>
  <c r="M28" i="13" s="1"/>
  <c r="M27" i="13" s="1"/>
  <c r="F27" i="13"/>
  <c r="K26" i="13"/>
  <c r="M26" i="13" s="1"/>
  <c r="K25" i="13"/>
  <c r="M25" i="13" s="1"/>
  <c r="K24" i="13"/>
  <c r="M24" i="13" s="1"/>
  <c r="F23" i="13"/>
  <c r="K22" i="13"/>
  <c r="M22" i="13" s="1"/>
  <c r="M21" i="13" s="1"/>
  <c r="F21" i="13"/>
  <c r="K20" i="13"/>
  <c r="M20" i="13" s="1"/>
  <c r="K19" i="13"/>
  <c r="M19" i="13" s="1"/>
  <c r="K18" i="13"/>
  <c r="M18" i="13" s="1"/>
  <c r="F17" i="13"/>
  <c r="K16" i="13"/>
  <c r="M16" i="13" s="1"/>
  <c r="K15" i="13"/>
  <c r="M15" i="13" s="1"/>
  <c r="K14" i="13"/>
  <c r="M14" i="13" s="1"/>
  <c r="K13" i="13"/>
  <c r="M13" i="13" s="1"/>
  <c r="F12" i="13"/>
  <c r="K11" i="13"/>
  <c r="M11" i="13" s="1"/>
  <c r="M10" i="13" s="1"/>
  <c r="F10" i="13"/>
  <c r="K9" i="13"/>
  <c r="M9" i="13" s="1"/>
  <c r="K8" i="13"/>
  <c r="M8" i="13" s="1"/>
  <c r="F7" i="13"/>
  <c r="K328" i="1"/>
  <c r="M328" i="1" s="1"/>
  <c r="K327" i="1"/>
  <c r="M327" i="1" s="1"/>
  <c r="K326" i="1"/>
  <c r="M326" i="1" s="1"/>
  <c r="K325" i="1"/>
  <c r="M325" i="1" s="1"/>
  <c r="K324" i="1"/>
  <c r="M324" i="1" s="1"/>
  <c r="K323" i="1"/>
  <c r="M323" i="1" s="1"/>
  <c r="K322" i="1"/>
  <c r="M322" i="1" s="1"/>
  <c r="K321" i="1"/>
  <c r="M321" i="1" s="1"/>
  <c r="K320" i="1"/>
  <c r="M320" i="1" s="1"/>
  <c r="K319" i="1"/>
  <c r="M319" i="1" s="1"/>
  <c r="K318" i="1"/>
  <c r="M318" i="1" s="1"/>
  <c r="K317" i="1"/>
  <c r="M317" i="1" s="1"/>
  <c r="K316" i="1"/>
  <c r="M316" i="1" s="1"/>
  <c r="K315" i="1"/>
  <c r="M315" i="1" s="1"/>
  <c r="K314" i="1"/>
  <c r="M314" i="1" s="1"/>
  <c r="K313" i="1"/>
  <c r="M313" i="1" s="1"/>
  <c r="K312" i="1"/>
  <c r="M312" i="1" s="1"/>
  <c r="K311" i="1"/>
  <c r="M311" i="1" s="1"/>
  <c r="F310" i="1"/>
  <c r="K309" i="1"/>
  <c r="M309" i="1" s="1"/>
  <c r="K308" i="1"/>
  <c r="M308" i="1" s="1"/>
  <c r="K307" i="1"/>
  <c r="M307" i="1" s="1"/>
  <c r="K306" i="1"/>
  <c r="M306" i="1" s="1"/>
  <c r="K305" i="1"/>
  <c r="M305" i="1" s="1"/>
  <c r="K304" i="1"/>
  <c r="M304" i="1" s="1"/>
  <c r="K303" i="1"/>
  <c r="M303" i="1" s="1"/>
  <c r="F302" i="1"/>
  <c r="K301" i="1"/>
  <c r="M301" i="1" s="1"/>
  <c r="K300" i="1"/>
  <c r="M300" i="1" s="1"/>
  <c r="K299" i="1"/>
  <c r="M299" i="1" s="1"/>
  <c r="K298" i="1"/>
  <c r="M298" i="1" s="1"/>
  <c r="K297" i="1"/>
  <c r="M297" i="1" s="1"/>
  <c r="K296" i="1"/>
  <c r="M296" i="1" s="1"/>
  <c r="K295" i="1"/>
  <c r="M295" i="1" s="1"/>
  <c r="K294" i="1"/>
  <c r="M294" i="1" s="1"/>
  <c r="K293" i="1"/>
  <c r="M293" i="1" s="1"/>
  <c r="K292" i="1"/>
  <c r="M292" i="1" s="1"/>
  <c r="K291" i="1"/>
  <c r="M291" i="1" s="1"/>
  <c r="K290" i="1"/>
  <c r="M290" i="1" s="1"/>
  <c r="K288" i="1"/>
  <c r="M288" i="1" s="1"/>
  <c r="K287" i="1"/>
  <c r="M287" i="1" s="1"/>
  <c r="K286" i="1"/>
  <c r="M286" i="1" s="1"/>
  <c r="K285" i="1"/>
  <c r="M285" i="1" s="1"/>
  <c r="K284" i="1"/>
  <c r="M284" i="1" s="1"/>
  <c r="K283" i="1"/>
  <c r="M283" i="1" s="1"/>
  <c r="K282" i="1"/>
  <c r="M282" i="1" s="1"/>
  <c r="K281" i="1"/>
  <c r="M281" i="1" s="1"/>
  <c r="K280" i="1"/>
  <c r="M280" i="1" s="1"/>
  <c r="K279" i="1"/>
  <c r="M279" i="1" s="1"/>
  <c r="K278" i="1"/>
  <c r="M278" i="1" s="1"/>
  <c r="K277" i="1"/>
  <c r="M277" i="1" s="1"/>
  <c r="K276" i="1"/>
  <c r="M276" i="1" s="1"/>
  <c r="K275" i="1"/>
  <c r="M275" i="1" s="1"/>
  <c r="K274" i="1"/>
  <c r="M274" i="1" s="1"/>
  <c r="K273" i="1"/>
  <c r="M273" i="1" s="1"/>
  <c r="K272" i="1"/>
  <c r="M272" i="1" s="1"/>
  <c r="K271" i="1"/>
  <c r="M271" i="1" s="1"/>
  <c r="K270" i="1"/>
  <c r="M270" i="1" s="1"/>
  <c r="K269" i="1"/>
  <c r="M269" i="1" s="1"/>
  <c r="K268" i="1"/>
  <c r="M268" i="1" s="1"/>
  <c r="K267" i="1"/>
  <c r="M267" i="1" s="1"/>
  <c r="K266" i="1"/>
  <c r="M266" i="1" s="1"/>
  <c r="K265" i="1"/>
  <c r="M265" i="1" s="1"/>
  <c r="K264" i="1"/>
  <c r="M264" i="1" s="1"/>
  <c r="K263" i="1"/>
  <c r="M263" i="1" s="1"/>
  <c r="K262" i="1"/>
  <c r="M262" i="1" s="1"/>
  <c r="K261" i="1"/>
  <c r="M261" i="1" s="1"/>
  <c r="K260" i="1"/>
  <c r="M260" i="1" s="1"/>
  <c r="K259" i="1"/>
  <c r="M259" i="1" s="1"/>
  <c r="K258" i="1"/>
  <c r="M258" i="1" s="1"/>
  <c r="K257" i="1"/>
  <c r="M257" i="1" s="1"/>
  <c r="K256" i="1"/>
  <c r="M256" i="1" s="1"/>
  <c r="K255" i="1"/>
  <c r="M255" i="1" s="1"/>
  <c r="K254" i="1"/>
  <c r="M254" i="1" s="1"/>
  <c r="K253" i="1"/>
  <c r="M253" i="1" s="1"/>
  <c r="K252" i="1"/>
  <c r="M252" i="1" s="1"/>
  <c r="K251" i="1"/>
  <c r="M251" i="1" s="1"/>
  <c r="K250" i="1"/>
  <c r="M250" i="1" s="1"/>
  <c r="K249" i="1"/>
  <c r="M249" i="1" s="1"/>
  <c r="K248" i="1"/>
  <c r="M248" i="1" s="1"/>
  <c r="K247" i="1"/>
  <c r="M247" i="1" s="1"/>
  <c r="K246" i="1"/>
  <c r="M246" i="1" s="1"/>
  <c r="K245" i="1"/>
  <c r="M245" i="1" s="1"/>
  <c r="F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M82" i="1" s="1"/>
  <c r="M81" i="1" s="1"/>
  <c r="F81" i="1"/>
  <c r="K79" i="1"/>
  <c r="M79" i="1" s="1"/>
  <c r="K78" i="1"/>
  <c r="M78" i="1" s="1"/>
  <c r="M77" i="1"/>
  <c r="K77" i="1"/>
  <c r="M76" i="1"/>
  <c r="K76" i="1"/>
  <c r="K75" i="1"/>
  <c r="M75" i="1" s="1"/>
  <c r="M74" i="1" s="1"/>
  <c r="K74" i="1"/>
  <c r="K73" i="1"/>
  <c r="M73" i="1" s="1"/>
  <c r="K72" i="1"/>
  <c r="M72" i="1" s="1"/>
  <c r="K71" i="1"/>
  <c r="M71" i="1" s="1"/>
  <c r="K70" i="1"/>
  <c r="M70" i="1" s="1"/>
  <c r="K69" i="1"/>
  <c r="M69" i="1" s="1"/>
  <c r="K68" i="1"/>
  <c r="M68" i="1" s="1"/>
  <c r="K67" i="1"/>
  <c r="M67" i="1" s="1"/>
  <c r="K66" i="1"/>
  <c r="K65" i="1"/>
  <c r="M65" i="1" s="1"/>
  <c r="K64" i="1"/>
  <c r="M64" i="1" s="1"/>
  <c r="K63" i="1"/>
  <c r="K62" i="1"/>
  <c r="K61" i="1"/>
  <c r="M61" i="1" s="1"/>
  <c r="F60" i="1"/>
  <c r="K59" i="1"/>
  <c r="M59" i="1" s="1"/>
  <c r="F58" i="1"/>
  <c r="K57" i="1"/>
  <c r="M57" i="1" s="1"/>
  <c r="M56" i="1" s="1"/>
  <c r="F56" i="1"/>
  <c r="K55" i="1"/>
  <c r="M55" i="1" s="1"/>
  <c r="M54" i="1" s="1"/>
  <c r="F54" i="1"/>
  <c r="K53" i="1"/>
  <c r="M53" i="1" s="1"/>
  <c r="K52" i="1"/>
  <c r="M52" i="1" s="1"/>
  <c r="K51" i="1"/>
  <c r="M51" i="1" s="1"/>
  <c r="F50" i="1"/>
  <c r="K49" i="1"/>
  <c r="M49" i="1" s="1"/>
  <c r="K48" i="1"/>
  <c r="M48" i="1" s="1"/>
  <c r="K47" i="1"/>
  <c r="M47" i="1" s="1"/>
  <c r="F46" i="1"/>
  <c r="K45" i="1"/>
  <c r="M45" i="1" s="1"/>
  <c r="M44" i="1" s="1"/>
  <c r="F44" i="1"/>
  <c r="K43" i="1"/>
  <c r="M43" i="1" s="1"/>
  <c r="K42" i="1"/>
  <c r="M42" i="1" s="1"/>
  <c r="K41" i="1"/>
  <c r="M41" i="1" s="1"/>
  <c r="F40" i="1"/>
  <c r="K39" i="1"/>
  <c r="M39" i="1" s="1"/>
  <c r="M38" i="1" s="1"/>
  <c r="F38" i="1"/>
  <c r="K37" i="1"/>
  <c r="M37" i="1" s="1"/>
  <c r="M36" i="1" s="1"/>
  <c r="F36" i="1"/>
  <c r="K35" i="1"/>
  <c r="M35" i="1" s="1"/>
  <c r="M34" i="1" s="1"/>
  <c r="F34" i="1"/>
  <c r="K33" i="1"/>
  <c r="M33" i="1" s="1"/>
  <c r="K32" i="1"/>
  <c r="M32" i="1" s="1"/>
  <c r="K31" i="1"/>
  <c r="M31" i="1" s="1"/>
  <c r="F30" i="1"/>
  <c r="K29" i="1"/>
  <c r="M29" i="1" s="1"/>
  <c r="M28" i="1" s="1"/>
  <c r="F28" i="1"/>
  <c r="K27" i="1"/>
  <c r="M27" i="1" s="1"/>
  <c r="K26" i="1"/>
  <c r="M26" i="1" s="1"/>
  <c r="K25" i="1"/>
  <c r="M25" i="1" s="1"/>
  <c r="K24" i="1"/>
  <c r="M24" i="1" s="1"/>
  <c r="F23" i="1"/>
  <c r="K22" i="1"/>
  <c r="F21" i="1"/>
  <c r="K20" i="1"/>
  <c r="M20" i="1" s="1"/>
  <c r="K19" i="1"/>
  <c r="M19" i="1" s="1"/>
  <c r="F18" i="1"/>
  <c r="M22" i="1" l="1"/>
  <c r="M21" i="1" s="1"/>
  <c r="C7" i="1"/>
  <c r="C10" i="1"/>
  <c r="C11" i="1"/>
  <c r="F6" i="13"/>
  <c r="F5" i="13" s="1"/>
  <c r="F6" i="10"/>
  <c r="M289" i="1"/>
  <c r="D9" i="1" s="1"/>
  <c r="M58" i="1"/>
  <c r="M60" i="1"/>
  <c r="J13" i="10"/>
  <c r="F5" i="10"/>
  <c r="M237" i="13"/>
  <c r="M17" i="13"/>
  <c r="M41" i="13"/>
  <c r="M12" i="13"/>
  <c r="F80" i="1"/>
  <c r="M310" i="1"/>
  <c r="M23" i="1"/>
  <c r="F17" i="1"/>
  <c r="M40" i="1"/>
  <c r="M46" i="1"/>
  <c r="M18" i="1"/>
  <c r="M30" i="1"/>
  <c r="M23" i="13"/>
  <c r="M229" i="13"/>
  <c r="M302" i="1"/>
  <c r="D10" i="1" s="1"/>
  <c r="M7" i="13"/>
  <c r="M29" i="13"/>
  <c r="M216" i="13"/>
  <c r="M50" i="1"/>
  <c r="M244" i="1"/>
  <c r="M80" i="1" s="1"/>
  <c r="D8" i="1" s="1"/>
  <c r="G7" i="5"/>
  <c r="G29" i="5" s="1"/>
  <c r="F3" i="7"/>
  <c r="J16" i="10"/>
  <c r="L21" i="7"/>
  <c r="L20" i="7" s="1"/>
  <c r="F4" i="7" s="1"/>
  <c r="L27" i="7"/>
  <c r="C8" i="1" l="1"/>
  <c r="C6" i="1"/>
  <c r="D11" i="1"/>
  <c r="D7" i="1"/>
  <c r="F16" i="1"/>
  <c r="M17" i="1"/>
  <c r="M6" i="13"/>
  <c r="M5" i="13" s="1"/>
  <c r="F5" i="7"/>
  <c r="L9" i="7"/>
  <c r="C12" i="1" l="1"/>
  <c r="D6" i="1"/>
  <c r="D12" i="1" s="1"/>
  <c r="M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amurillob</author>
  </authors>
  <commentList>
    <comment ref="D5" authorId="0" shapeId="0" xr:uid="{7C1CD3D1-EC79-410A-AB93-659FADB05CA1}">
      <text>
        <r>
          <rPr>
            <sz val="14"/>
            <color indexed="81"/>
            <rFont val="Tahoma"/>
            <family val="2"/>
          </rPr>
          <t>Para obtener el costo de los Vehículos que se sustituyen se consideró el valor de  rescate de los vehículos que se entregan, según detalle: 
Tipo Ambulancia, Camión  y Morguera : ¢7,000,000
Tipo Microbus: ¢5,000,000
Tipo Pick-Ip: ¢5,250,000
Tipo Rural: ¢6,500,000
Tipo Sedan: ¢3,850,000</t>
        </r>
      </text>
    </comment>
    <comment ref="D12" authorId="0" shapeId="0" xr:uid="{A2D6C9EA-C8C7-4FFE-820F-A809C2ECC32D}">
      <text>
        <r>
          <rPr>
            <b/>
            <sz val="9"/>
            <color indexed="81"/>
            <rFont val="Tahoma"/>
            <family val="2"/>
          </rPr>
          <t>En esta columna debe quedar lo que estaba en el cuadro de prioridades (¢3,546,497,833 -31,378,736) que corresponden a los 3 vehículos que se le rebajón al Ministerio Público) . 
Menos los 4 Vehículos rebajados de los Magistrados  por un monto de ¢59,644,620</t>
        </r>
      </text>
    </comment>
    <comment ref="J15" authorId="0" shapeId="0" xr:uid="{94A4409F-FD58-4B3B-BA56-7F9E0F445A92}">
      <text>
        <r>
          <rPr>
            <b/>
            <sz val="9"/>
            <color indexed="81"/>
            <rFont val="Tahoma"/>
            <family val="2"/>
          </rPr>
          <t>Para el costo unitario se consideró el valor de rescate del vehículo a entregar, según detalle:
Tipo Ambulancia, Camión, Morguera : ¢7,000,000
Tipo Microbús: ¢ 5,000,000
Tipo Pick Up ¢5,250,000
Tipo  Rural ¢6,500,000
Tipo Sedan ¢3,850,000</t>
        </r>
      </text>
    </comment>
    <comment ref="M35" authorId="1" shapeId="0" xr:uid="{7F9821CF-BFB6-4BF4-9B40-25F08393BE5C}">
      <text>
        <r>
          <rPr>
            <sz val="9"/>
            <color indexed="81"/>
            <rFont val="Tahoma"/>
            <family val="2"/>
          </rPr>
          <t xml:space="preserve">Se requiere para máxima el servicio de transporte que se brinda a las oficinas usuarias al realizar giras conjuntas, esto debido a que actualmente hay varios días a la semana que por ejemplo  Bribri donde se tiene que enviar hasta tres vehículos el mismo día, por el tema de acceso a la justicia, ya que las oficinas deben desplazarse a realizar audiencias, juicios, visitas entre otros y al ser varias personas no caben en un  mismo vehículo. Además  el año pasado se inició con la estructura penal en Batán, lo que nos dará que pronto tendremos la misma situación que Bribri, por lo cual, con una microbús se harían un solo viaje y así brindar el servicio a más oficinas y evitar la cancelación de giras por  falta de vehículos, asimismo, debido a la distancia y el clima esta permite  mayor seguridad en el transporte de expedientes y otros activos para las oficinas.
</t>
        </r>
      </text>
    </comment>
    <comment ref="M37" authorId="1" shapeId="0" xr:uid="{32158144-A0B2-42C6-9574-C72F045D0BDD}">
      <text>
        <r>
          <rPr>
            <sz val="9"/>
            <color indexed="81"/>
            <rFont val="Tahoma"/>
            <family val="2"/>
          </rPr>
          <t xml:space="preserve">Se requiere la compra de microbús con capacidad de 11 personas. Se hace necesario e indispensable la adquisición de este tipo ya que la jurisdicción de este Circuito va en aumento y esto obliga a necesitar de mayores recursos que ayuden a solventar las necesidades. En ese crecimiento, los equipos de Trabajo Social y Psicología e Interdisciplinario, el Juzgado penal Juvenil que a mediados de este año entró en vigencia en los Juzgados Especializados donde su plan de trabajo es trasladarse a la sede del Juzgado estableciendo, evitando que sea la persona usuaria quien tenga que trasladarse a otro despacho que no sea donde se tramitaba su expediente
</t>
        </r>
      </text>
    </comment>
    <comment ref="M62" authorId="1" shapeId="0" xr:uid="{C5EEE64A-DA63-4837-BEDE-25DF63317E49}">
      <text>
        <r>
          <rPr>
            <sz val="9"/>
            <color indexed="81"/>
            <rFont val="Tahoma"/>
            <family val="2"/>
          </rPr>
          <t xml:space="preserve">Se incluye nuevamente debido a que a pesar de estar aprobado en el presupuesto del 2017, la misma se encuentra pendiente. REF 8858
</t>
        </r>
      </text>
    </comment>
    <comment ref="M63" authorId="1" shapeId="0" xr:uid="{B473EB3B-1C71-4DB1-8236-56AE6CF77FFB}">
      <text>
        <r>
          <rPr>
            <sz val="9"/>
            <color indexed="81"/>
            <rFont val="Tahoma"/>
            <family val="2"/>
          </rPr>
          <t xml:space="preserve">Se incluye nuevamente debido a que a pesar de estar aprobado en el presupuesto del 2017, la misma se encuentra pendiente. REF 8858
</t>
        </r>
      </text>
    </comment>
    <comment ref="M72" authorId="0" shapeId="0" xr:uid="{E05DA2E6-BC50-4367-8EDB-849A7198CF51}">
      <text>
        <r>
          <rPr>
            <sz val="9"/>
            <color indexed="81"/>
            <rFont val="Tahoma"/>
            <family val="2"/>
          </rPr>
          <t xml:space="preserve">En el 2019 se solicitó un Sedan. </t>
        </r>
      </text>
    </comment>
    <comment ref="M76" authorId="1" shapeId="0" xr:uid="{B91789AB-9E5A-45B7-9345-19043440F491}">
      <text>
        <r>
          <rPr>
            <sz val="9"/>
            <color indexed="81"/>
            <rFont val="Tahoma"/>
            <family val="2"/>
          </rPr>
          <t xml:space="preserve">Para mantener un adecuado control en la ejecución de las citas y notificaciones recibidas en la OCJ. Según correo electrónico de 24 de octubre de 2017.
</t>
        </r>
      </text>
    </comment>
    <comment ref="M77" authorId="1" shapeId="0" xr:uid="{DF661A16-2592-4342-AA41-680B74615822}">
      <text>
        <r>
          <rPr>
            <sz val="9"/>
            <color indexed="81"/>
            <rFont val="Tahoma"/>
            <family val="2"/>
          </rPr>
          <t xml:space="preserve">Se incluye nuevamente debido a que a pesar de estar aprobado en el presupuesto del 2017, la misma se encuentra pendiente. REF 8858
</t>
        </r>
      </text>
    </comment>
    <comment ref="M78" authorId="1" shapeId="0" xr:uid="{A1C0E9FF-7698-4DDC-B89F-E05C5099F940}">
      <text>
        <r>
          <rPr>
            <b/>
            <sz val="9"/>
            <color indexed="81"/>
            <rFont val="Tahoma"/>
            <family val="2"/>
          </rPr>
          <t xml:space="preserve">Para fortalecer la  gestión judicial moderna, eficiente, de calidad y sostenible. Mejorar la efectividad de las comunicaciones judiciales, como apoyo estratégico de la gestión judicial. Correo electrónico de 23 de octubre 2017.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J4" authorId="0" shapeId="0" xr:uid="{81DC7BD9-5DD7-472F-9839-C2E91676A638}">
      <text>
        <r>
          <rPr>
            <b/>
            <sz val="9"/>
            <color indexed="81"/>
            <rFont val="Tahoma"/>
            <family val="2"/>
          </rPr>
          <t>Para el costo unitario se consideró el valor de rescate del vehículo a entregar, según detalle:
Tipo Ambulancia, Camión, Morguera : ¢7,000,000
Tipo Microbús: ¢ 5,000,000
Tipo Pick Up ¢5,250,000
Tipo  Rural ¢6,500,000
Tipo Sedan ¢3,850,000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G4" authorId="0" shapeId="0" xr:uid="{2B12FFCE-E220-4FBA-A278-2628268DCFB3}">
      <text>
        <r>
          <rPr>
            <b/>
            <sz val="9"/>
            <color indexed="81"/>
            <rFont val="Tahoma"/>
            <family val="2"/>
          </rPr>
          <t>Para el costo unitario se consideró el valor de rescate del vehículo a entregar, según detalle:
Tipo Ambulancia, Camión, Morguera : ¢7,000,000
Tipo Microbús: ¢ 5,000,000
Tipo Pick Up ¢5,250,000
Tipo  Rural ¢6,500,000
Tipo Sedan ¢3,850,000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amurillob</author>
    <author>ana cecilia murillo berrocal</author>
  </authors>
  <commentList>
    <comment ref="J3" authorId="0" shapeId="0" xr:uid="{38973371-5BB7-4210-BA77-C04A874CA874}">
      <text>
        <r>
          <rPr>
            <sz val="9"/>
            <color indexed="81"/>
            <rFont val="Tahoma"/>
            <family val="2"/>
          </rPr>
          <t xml:space="preserve">Para brindar un servicio oportuno y de calidad a los despachos judiciales por medio de una asignación eficiente de los recursos que dispone la Sección de Transportes Administrativos. Lo anterior para lograr atender más del 90% de las solicitudes recibidas por los diferentes despachos. Según correo electrónico de 11 de octubre de 2017. REF 8726.
</t>
        </r>
      </text>
    </comment>
    <comment ref="J5" authorId="0" shapeId="0" xr:uid="{97109B70-B47C-4CEB-BE5A-871F212AF3AD}">
      <text>
        <r>
          <rPr>
            <sz val="9"/>
            <color indexed="81"/>
            <rFont val="Tahoma"/>
            <family val="2"/>
          </rPr>
          <t xml:space="preserve">Se requiere para máxima el servicio de transporte que se brinda a las oficinas usuarias al realizar giras conjuntas, esto debido a que actualmente hay varios días a la semana que por ejemplo  Bribri donde se tiene que enviar hasta tres vehículos el mismo día, por el tema de acceso a la justicia, ya que las oficinas deben desplazarse a realizar audiencias, juicios, visitas entre otros y al ser varias personas no caben en un  mismo vehículo. Además  el año pasado se inició con la estructura penal en Batán, lo que nos dará que pronto tendremos la misma situación que Bribri, por lo cual, con una microbús se harían un solo viaje y así brindar el servicio a más oficinas y evitar la cancelación de giras por  falta de vehículos, asimismo, debido a la distancia y el clima esta permite  mayor seguridad en el transporte de expedientes y otros activos para las oficinas.
</t>
        </r>
      </text>
    </comment>
    <comment ref="J6" authorId="0" shapeId="0" xr:uid="{6CFDD232-16C7-48E4-835C-2278C9A3BF69}">
      <text>
        <r>
          <rPr>
            <sz val="9"/>
            <color indexed="81"/>
            <rFont val="Tahoma"/>
            <family val="2"/>
          </rPr>
          <t xml:space="preserve">Se requiere la compra de microbús con capacidad de 11 personas. Se hace necesario e indispensable la adquisición de este tipo ya que la jurisdicción de este Circuito va en aumento y esto obliga a necesitar de mayores recursos que ayuden a solventar las necesidades. En ese crecimiento, los equipos de Trabajo Social y Psicología e Interdisciplinario, el Juzgado penal Juvenil que a mediados de este año entró en vigencia en los Juzgados Especializados donde su plan de trabajo es trasladarse a la sede del Juzgado estableciendo, evitando que sea la persona usuaria quien tenga que trasladarse a otro despacho que no sea donde se tramitaba su expediente
</t>
        </r>
      </text>
    </comment>
    <comment ref="J7" authorId="0" shapeId="0" xr:uid="{CA94D625-2CE9-4AA3-AD55-BBFFCD9564EE}">
      <text>
        <r>
          <rPr>
            <sz val="9"/>
            <color indexed="81"/>
            <rFont val="Tahoma"/>
            <family val="2"/>
          </rPr>
          <t xml:space="preserve"> Es necesario contar con un vehículo más, debido a que la Administración de Puntarenas está conformada por un total de 41 oficinas (contando la Reforma) de las cuales se deben atender solicitudes de traslados, giras, visitas carcelarias, audiencias, juicios, visitas de seguimiento, facilitadores judiciales, mantenimiento, informática, notificaciones para lugares de difícil acceso, entre otros, en el 2017 atendimos aproximadamente 479 solicitudes de vehículo, además, se debe atender las giras administrativas como correo interno. Adicionalmente, se prevé que con la entrada de las reformas los juzgados vayan a requerir de más servicios (Laboral, Civil y Familia). 
</t>
        </r>
      </text>
    </comment>
    <comment ref="J10" authorId="0" shapeId="0" xr:uid="{4C9A51B1-C505-43EF-BAF2-98AE4DD1E8D5}">
      <text>
        <r>
          <rPr>
            <sz val="9"/>
            <color indexed="81"/>
            <rFont val="Tahoma"/>
            <family val="2"/>
          </rPr>
          <t xml:space="preserve">Se incluye nuevamente debido a que a pesar de estar aprobado en el presupuesto del 2017, la misma se encuentra pendiente. REF 8858
</t>
        </r>
      </text>
    </comment>
    <comment ref="J11" authorId="0" shapeId="0" xr:uid="{3D08E19A-0257-40E4-9427-FBD3837C56CB}">
      <text>
        <r>
          <rPr>
            <sz val="9"/>
            <color indexed="81"/>
            <rFont val="Tahoma"/>
            <family val="2"/>
          </rPr>
          <t xml:space="preserve">Se incluye nuevamente debido a que a pesar de estar aprobado en el presupuesto del 2017, la misma se encuentra pendiente. REF 8858
</t>
        </r>
      </text>
    </comment>
    <comment ref="J14" authorId="1" shapeId="0" xr:uid="{401C8B7C-1205-4456-9560-76BC9ED308BB}">
      <text>
        <r>
          <rPr>
            <sz val="9"/>
            <color indexed="81"/>
            <rFont val="Tahoma"/>
            <family val="2"/>
          </rPr>
          <t xml:space="preserve">En el 2019 se solicitó un Sedan. </t>
        </r>
      </text>
    </comment>
    <comment ref="J16" authorId="0" shapeId="0" xr:uid="{FD00BB6B-BA81-45DA-A008-A7A68DA61C59}">
      <text>
        <r>
          <rPr>
            <sz val="9"/>
            <color indexed="81"/>
            <rFont val="Tahoma"/>
            <family val="2"/>
          </rPr>
          <t xml:space="preserve">Para mantener un adecuado control en la ejecución de las citas y notificaciones recibidas en la OCJ. Según correo electrónico de 24 de octubre de 2017.
</t>
        </r>
      </text>
    </comment>
    <comment ref="J17" authorId="0" shapeId="0" xr:uid="{66DCC177-A300-4C3F-ACE4-857230644D48}">
      <text>
        <r>
          <rPr>
            <sz val="9"/>
            <color indexed="81"/>
            <rFont val="Tahoma"/>
            <family val="2"/>
          </rPr>
          <t xml:space="preserve">Se incluye nuevamente debido a que a pesar de estar aprobado en el presupuesto del 2017, la misma se encuentra pendiente. REF 8858
</t>
        </r>
      </text>
    </comment>
    <comment ref="J18" authorId="0" shapeId="0" xr:uid="{ECB98226-404B-4BBB-B7C1-39FCE769B968}">
      <text>
        <r>
          <rPr>
            <b/>
            <sz val="9"/>
            <color indexed="81"/>
            <rFont val="Tahoma"/>
            <family val="2"/>
          </rPr>
          <t xml:space="preserve">Para fortalecer la  gestión judicial moderna, eficiente, de calidad y sostenible. Mejorar la efectividad de las comunicaciones judiciales, como apoyo estratégico de la gestión judicial. Correo electrónico de 23 de octubre 2017.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G7" authorId="0" shapeId="0" xr:uid="{A124C3AE-0CAC-45A5-8BF7-B047F455E117}">
      <text>
        <r>
          <rPr>
            <sz val="9"/>
            <color indexed="81"/>
            <rFont val="Tahoma"/>
            <family val="2"/>
          </rPr>
          <t>Para obtener el costo de los Vehículos que se sustituyen se consideró el valor de  rescate de los vehículos que se entregan, según detalle: 
Tipo Ambulancia, Camión  y Morguera : ¢7,000,000
Tipo Microbus: ¢5,000,000
Tipo Pick-Ip: ¢5,250,000
Tipo Rural: ¢6,500,000
Tipo Sedan: ¢3,850,000</t>
        </r>
      </text>
    </comment>
    <comment ref="Q7" authorId="0" shapeId="0" xr:uid="{4193D8A3-0CAA-427C-BB19-1CE079172FAC}">
      <text>
        <r>
          <rPr>
            <sz val="9"/>
            <color indexed="81"/>
            <rFont val="Tahoma"/>
            <family val="2"/>
          </rPr>
          <t>Para obtener el costo de los Vehículos que se sustituyen se consideró el valor de  rescate de los vehículos que se entregan, según detalle: 
Tipo Ambulancia, Camión  y Morguera : ¢7,000,000
Tipo Microbus: ¢5,000,000
Tipo Pick-Ip: ¢5,250,000
Tipo Rural: ¢6,500,000
Tipo Sedan: ¢3,850,000</t>
        </r>
      </text>
    </comment>
  </commentList>
</comments>
</file>

<file path=xl/sharedStrings.xml><?xml version="1.0" encoding="utf-8"?>
<sst xmlns="http://schemas.openxmlformats.org/spreadsheetml/2006/main" count="2788" uniqueCount="544">
  <si>
    <t xml:space="preserve">PROGRAMA 930  Defensa Pública </t>
  </si>
  <si>
    <t>DESCRIPCIÓN DE VEHÍCULO</t>
  </si>
  <si>
    <t xml:space="preserve"> VEHÍCULOS SOLICITADOS</t>
  </si>
  <si>
    <t>VALOR  DEL VEHICULO</t>
  </si>
  <si>
    <t>VALOR  DE REPOSICIÓN</t>
  </si>
  <si>
    <t xml:space="preserve">SUSTITUCIONES : </t>
  </si>
  <si>
    <t xml:space="preserve">COMPRA : </t>
  </si>
  <si>
    <t>CANTIDAD</t>
  </si>
  <si>
    <t>TOTAL PROGRAMA</t>
  </si>
  <si>
    <t>MONTO</t>
  </si>
  <si>
    <t>CANTIDAD Y MONTO TOTAL REQUERIDO</t>
  </si>
  <si>
    <t>DETALLE DE VEHÍCULOS OIJ</t>
  </si>
  <si>
    <t>TOTAL VEHÍCULOS OIJ</t>
  </si>
  <si>
    <t>Año</t>
  </si>
  <si>
    <t>Circ.</t>
  </si>
  <si>
    <t>Observaciones</t>
  </si>
  <si>
    <t>COSTO TOTAL DE VEHÍCULOS</t>
  </si>
  <si>
    <t>PROGRAMA 926 Ámbito Administrativo</t>
  </si>
  <si>
    <t>Administración Ciudad Judicial</t>
  </si>
  <si>
    <t>Departamento de Servicios Generales</t>
  </si>
  <si>
    <t xml:space="preserve">TOTAL PROGRAMA 927 Jurisdiccional </t>
  </si>
  <si>
    <t xml:space="preserve">PROGRAMA 929  Ministerio Público </t>
  </si>
  <si>
    <t>Tipo de vehículo</t>
  </si>
  <si>
    <t>Despacho solicitante</t>
  </si>
  <si>
    <t>Costo unitario</t>
  </si>
  <si>
    <t>Valor de rescate</t>
  </si>
  <si>
    <t>Monto total</t>
  </si>
  <si>
    <t>Cant</t>
  </si>
  <si>
    <t>Placa inter</t>
  </si>
  <si>
    <t>Administración II Circuito Judicial de San José</t>
  </si>
  <si>
    <t>Cuadro N°3</t>
  </si>
  <si>
    <t>Cuadro N°4</t>
  </si>
  <si>
    <t>Administración I Circuito Judicial de la Zona Atlántica, Limón</t>
  </si>
  <si>
    <t>Administración II Circuito Judicial de la Guanacaste, Nicoya</t>
  </si>
  <si>
    <t>Administración Tribunales de Osa</t>
  </si>
  <si>
    <t>Administración II Circuito Judicial de la Zona Atlántica, Pococí</t>
  </si>
  <si>
    <t>Administración Circuito Judicial de Puntarenas</t>
  </si>
  <si>
    <t>Administración Circuito Judicial de Turrialba</t>
  </si>
  <si>
    <t>TOTAL PROGRAMA 928 Organismo de Investigación Judicial</t>
  </si>
  <si>
    <t>Dirección de Tecnología de la Información</t>
  </si>
  <si>
    <t>PJ 1212</t>
  </si>
  <si>
    <t>Administración Regional de Puntarenas</t>
  </si>
  <si>
    <t>Sustitución Pick UP</t>
  </si>
  <si>
    <t>Sustitución Motocicleta</t>
  </si>
  <si>
    <t>PJ 1409</t>
  </si>
  <si>
    <t>PJ 1388</t>
  </si>
  <si>
    <t>PJ 1391</t>
  </si>
  <si>
    <t>Dirección de Tecnología de información</t>
  </si>
  <si>
    <t>Administración I Circuito Judicial de la Zona Sur, Pérez Zeledón</t>
  </si>
  <si>
    <t>Departamento de Servicios Generales, Sección de Transportes Administrativos</t>
  </si>
  <si>
    <t>PJ 1152</t>
  </si>
  <si>
    <t>PJ 1154</t>
  </si>
  <si>
    <t>PJ 1318</t>
  </si>
  <si>
    <t>Sustitución Sedán</t>
  </si>
  <si>
    <t>PROGRAMA 950 Oficina de Atención y Protección a la Victima (OAPV)  y Unidad de Protección de Víctimas y Testigos (UPROV)</t>
  </si>
  <si>
    <t>Sustitución Rural</t>
  </si>
  <si>
    <t>Administración Regional de Grecia</t>
  </si>
  <si>
    <t>Administración Regional de Pérez Zeledón</t>
  </si>
  <si>
    <t>PJ 1408</t>
  </si>
  <si>
    <t>PJ 1394</t>
  </si>
  <si>
    <t>PJ 1372</t>
  </si>
  <si>
    <t>Sustitución Ambulancia</t>
  </si>
  <si>
    <t>Sustitución Rural (Suvurban)</t>
  </si>
  <si>
    <t>Sustitución Panel</t>
  </si>
  <si>
    <t>PJ 614</t>
  </si>
  <si>
    <t>Sustitución Ambulancia  (Morguera)</t>
  </si>
  <si>
    <t>Compra Motocicleta</t>
  </si>
  <si>
    <t>Compra Grua Plataforma</t>
  </si>
  <si>
    <t>Compra Ambulancia</t>
  </si>
  <si>
    <t>Compra Sedán</t>
  </si>
  <si>
    <t>Compra Rural (Suvurban)</t>
  </si>
  <si>
    <t>Compra Microbús</t>
  </si>
  <si>
    <t>Compra Pick Up</t>
  </si>
  <si>
    <t>Compra Ambulancia (Morguera)</t>
  </si>
  <si>
    <t xml:space="preserve">Compra Rural </t>
  </si>
  <si>
    <t>Compra de Camioneta</t>
  </si>
  <si>
    <t>Compra de Camper</t>
  </si>
  <si>
    <t>Administración Regional de Limón</t>
  </si>
  <si>
    <t>Prog.</t>
  </si>
  <si>
    <t>930</t>
  </si>
  <si>
    <t>927</t>
  </si>
  <si>
    <t>Administración Regional de Turrialba</t>
  </si>
  <si>
    <t>PJ 1228</t>
  </si>
  <si>
    <t>Administración Regional de Nicoya</t>
  </si>
  <si>
    <t>Administración Regional de Pococí</t>
  </si>
  <si>
    <t>PJ 1412</t>
  </si>
  <si>
    <t>Oficina de Comunicaciones Judicial de Pococí</t>
  </si>
  <si>
    <t>PJ 1186</t>
  </si>
  <si>
    <t>PJ 1275</t>
  </si>
  <si>
    <t>PJ 1353</t>
  </si>
  <si>
    <t>Departamento de Proveeduría</t>
  </si>
  <si>
    <t>Almacén de Proveeduría</t>
  </si>
  <si>
    <t>PJ 1107</t>
  </si>
  <si>
    <t>PJ 1279</t>
  </si>
  <si>
    <t>Ofic.</t>
  </si>
  <si>
    <t>Administración Regional de Osa</t>
  </si>
  <si>
    <t>PJ 1339</t>
  </si>
  <si>
    <t>PJ 189</t>
  </si>
  <si>
    <t>PJ 348</t>
  </si>
  <si>
    <t>PJ 3002</t>
  </si>
  <si>
    <t>EE 24398</t>
  </si>
  <si>
    <t>Costo Unitario (incr.del 3%)</t>
  </si>
  <si>
    <t>BFP598</t>
  </si>
  <si>
    <t>BFP545</t>
  </si>
  <si>
    <t>bfr179</t>
  </si>
  <si>
    <t>bft701</t>
  </si>
  <si>
    <t>BFP487</t>
  </si>
  <si>
    <t>Para uso en el deposito de vehículos decomisados para la movilización de los automotores que se encuentran en el lugar</t>
  </si>
  <si>
    <t>LA FINALIDAD DE  SOLICITAR UN VEHÍCULO NUEVO QUE SEA TODO TERRENO 4X4, SE REFIERE A LA GEOGRAFIA DEL TERRENO DE LA ZONA DE TURRIALBA, MAXIME QUE SE TIENEPOBLACIÓN INDIGENA QUE SE DEBEN ATENDER Y EL ACCESO A ESTOS LUGARES ES MUY DIFIL DE HECHO A UN CON LOS VEHÍCULOS 4X4, QUE SUMINISTRA LA INSTITUCIÓN NO SE PUEDE, ES POR ELLO QUE SE REQUIERE UN VEHÍCULO 4X4, MARCA TOYOTA ESTILO PICK UP LAND CRUICER, EN REUNIÓN DEL CONSEJO AMPLIADO CELEBRADA EN ESTOS TRIBUNALES EL 31/08/2018 SE LES EXPUSO LA SITUACIÓN DEL VEHÍCULO Y NOS INDICARON QUE LO MPRESUPUESTARAMOS PARA EL AÑO 2020.</t>
  </si>
  <si>
    <t xml:space="preserve">Con el fin de sustituir motocicleta en mal estado, ya que su motor se encuentra sumamente dañado, originando ello serios inconvenientes con la calidad del servicio brindado, así como el riesgo que significa para la integridad física del encargado de esta motocicleta. </t>
  </si>
  <si>
    <t>PJ 1404</t>
  </si>
  <si>
    <t>Administración Regional de Sarapiquí</t>
  </si>
  <si>
    <t>Consejo Superior</t>
  </si>
  <si>
    <t>bcp247</t>
  </si>
  <si>
    <t>PJ 1463</t>
  </si>
  <si>
    <t xml:space="preserve">La PJ-1412 se incluyó para sustitución en la formulación del presupuesto 2019, se consultó a la Dirección Ejecutiva para que se confirmara si efectivamente fue tomada en cuenta, no se recibió información, razón por la cual se incluye.  Al 2020 la motocicleta tendrá 7 años de uso. </t>
  </si>
  <si>
    <t>La PJ-1463 pertenece al MP de Siquirres, el Consejo Superior acordó en la sesión N° 74-18 celebrada el 22 de agosto del 2018, articulo XLVI, la implementación de la OCJ de Siquirres.  De conformidad con la circular 113-18 de la Dirección Ejecutiva la motocicleta PJ-1463 tendrá 06 años de uso en el 2020.</t>
  </si>
  <si>
    <t xml:space="preserve">A partir de noviembre de 2018 dará inicio el modelo PISAV en Siquirres.Por la dinámica de la Plataforma y la vulnerabilidad en que se encuentran muchas personas del cantón de Siquirres, es necesario trasladarse al lugar de habitación donde reside la persona víctima de violencia doméstica, intrafamiliar y sexual, para tomar denuncias que ingresen por medio de 911 o algún otro medio disponible en la zona. También en el caso de la Oficina de Atención y Protección a la Víctima del Delito, se acude a efectuar reuniones con las redes de la localidad en diferentes zonas, donde también se involucra a personal de las otras oficinasadscritas a la Plataforma, para la divulgación de servicios (charlas, conversatorios, etc), en las diferentes comunidades que conforman el cantón.De igual manera en el caso de la Fiscalía, también muchas veces el profesional se debe trasladar a hacer valoraciones y tomar denuncias fuera de la oficina, cuando la persona tienen dificultades para trasladarse hasta </t>
  </si>
  <si>
    <t>Juzgado de Pensiones y Violencia Domestica Siquirres</t>
  </si>
  <si>
    <t>Oficina de Comunicaciones Judiciales Sarapiqui</t>
  </si>
  <si>
    <t>PJ 1272</t>
  </si>
  <si>
    <t>Administración Regional Sarapiqui</t>
  </si>
  <si>
    <t>Se solicita la sustitución de la unidad por cuanto los vehículos son utilizados por la diferentes oficinas del Ministerio Público ubicadas  del I Circuito Judicial de San José,  en diligencias como traslado de evidencias al depósito de objetos, arsenal, ubicación de testigos, entre otros.  Por otra parte, se debe tomar en consideración el cumplimiento de la vida útil de la unidad.</t>
  </si>
  <si>
    <t>Se solicita la sustitución de la unidad por cuanto los vehículos son utilizados por la diferentes oficinas del Ministerio Público ubicadas  del I Circuito Judicial de San José,  en diligencias como traslado de evidencias al depósito de objetos, arsenal, ubicación de testigos, entre otros.  Por otra parte, se debe tomar en consideración el cumplimiento de la vida útil de la unidad</t>
  </si>
  <si>
    <t>Dadas las características de la zona de Limón, donde los índices de criminalidad son elevados, se requiere una respuesta oportuna para la resolución de los casos, el poder sustituir la unidad PJ626 brindará una garantía al despacho que contará con un vehículo en óptimas condiciones de funcionamiento, brindado así al personal las herramientas necesarias para realizar las diversas diligencias propias de cada caso o el traslado de testigos en casos particulares, sin la limitación de transporte. Es importante considerar que el vehículo es modelo 2013 por lo que se encuentra dentro del límite de 6 años de uso y ha sido sometido a reparaciones mayores.</t>
  </si>
  <si>
    <t xml:space="preserve">Se deben sustituir los vehículos actuales, ya que todos son año 2009 y para el año 2020, los mismos ya habrán sobrepasado su vida útil para el Poder Judicial. Además, desde el año de entrega, los vehículos han sufrido daños por su uso diario, que está demás indicar que, por ser una Fiscalía con conocimiento de causas a nivel nacional, los vehículos deben salir a giras a zonas como Limón, Zona Sur, Puntarenas, San Carlos, además de la Zona Metropolitana a diario, lo que ha provocado que cada unidad tenga gran cantidad de kilometraje. Se hace hincapié que esta solicitud se viene realizando en los anteriores Anteproyectos de Presupuesto, sin embargo, a la fecha no se ha cambiado la flota vehicular, a pesar de los años y kilometrajes que presentan las unidades.  </t>
  </si>
  <si>
    <t>El vehículo BFP598 año 2014, requiere cambio por la antigüedad, y los montos de repracion como tiempo son excesivos, requiere dar un servicio de calidad al señor magistrado o magistrada</t>
  </si>
  <si>
    <t>El vehículo BFP545 año 2014, requiere cambio por la antigüedad, y los montos de repracion como tiempo son excesivos, requiere dar un servicio de calidad al señor magistrado o magistrada</t>
  </si>
  <si>
    <t>El vehículo BFr179año 2014, requiere cambio por la antigüedad, y los montos de repracion como tiempo son excesivos, requiere dar un servicio de calidad al señor magistrado o magistrada</t>
  </si>
  <si>
    <t>El vehículo BFt701año 2014, requiere cambio por la antigüedad, y los montos de repracion como tiempo son excesivos, requiere dar un servicio de calidad al señor magistrado o magistrada</t>
  </si>
  <si>
    <t>El vehículo BFp487 año 2013, requiere cambio por la antigüedad, y los montos de repracion como tiempo son excesivos, se requiere para uno de magistrados y magistradas</t>
  </si>
  <si>
    <t>Se requiere cambio de la unidad pJ1395, por cambio de flotilla para la unidad de mantenimiento, los montos son elevados en el mantenimiento</t>
  </si>
  <si>
    <t>El cuadra ciclo asignado a la administración si bien para el año 2020 tendrá cuatro años, se tramita la sustitución por el motivo que no cumple con las expectativas del uso valorando la zona  que geográficamente es muy irregular el cuadra ciclo  es acto matico, que se dificulta para el uso en la zona. lo idea es uno de cambios manuales.Otro aspecto es que se tiene que ver con la capacidad de personas el actual cuadra ciclo es para transportar solo un pasajero y se requiere que sea para transportar dos pasajeros.</t>
  </si>
  <si>
    <t xml:space="preserve">Para sustitución de motocicleta de la ocj pj-1272 con valor en libros de ¢0. </t>
  </si>
  <si>
    <t>PJ 381</t>
  </si>
  <si>
    <t>PJ 382</t>
  </si>
  <si>
    <t>PJ 383</t>
  </si>
  <si>
    <t>PJ 426</t>
  </si>
  <si>
    <t>PJ 437</t>
  </si>
  <si>
    <t>PJ 626</t>
  </si>
  <si>
    <t>PJ 142</t>
  </si>
  <si>
    <t>PJ 251</t>
  </si>
  <si>
    <t>PJ 167</t>
  </si>
  <si>
    <t xml:space="preserve">PROGRAMA </t>
  </si>
  <si>
    <t>% Variación</t>
  </si>
  <si>
    <t xml:space="preserve">PROG: 926 Dirección y Administración </t>
  </si>
  <si>
    <t xml:space="preserve">PROG: 927 Servicio Jurisdiccional </t>
  </si>
  <si>
    <t xml:space="preserve">PROG: 928 Organismo de Investigación Judicial </t>
  </si>
  <si>
    <t xml:space="preserve">PROG: 929 Ministerio Público  </t>
  </si>
  <si>
    <t xml:space="preserve">PROG: 930  Defensa Pública </t>
  </si>
  <si>
    <t xml:space="preserve">TOTAL GENERAL </t>
  </si>
  <si>
    <t>Total Aprobado 2019</t>
  </si>
  <si>
    <t>Total Solicitado 2020</t>
  </si>
  <si>
    <t>lwk105</t>
  </si>
  <si>
    <t>OFICINA REGIONAL DE OSA</t>
  </si>
  <si>
    <t>OFICINA DE PLANES Y OPERACIONES</t>
  </si>
  <si>
    <t xml:space="preserve">SERVICIO ESPECIAL DE RESPUESTA TACTICA (SERT)   </t>
  </si>
  <si>
    <t>UNIDAD DE ANTECEDENTES</t>
  </si>
  <si>
    <t>SECCION DE INVESTIGACION DE TURNO EXTRAORDINARIO</t>
  </si>
  <si>
    <t>SECCION DELITOS CONTRA LA INTEGRIDAD FISICA, TRATA Y TRAFICO DE PERSONAS</t>
  </si>
  <si>
    <t>UNIDAD DE TRANSPORTE FORENSE</t>
  </si>
  <si>
    <t>UNIDAD REGIONAL LOS CHILES</t>
  </si>
  <si>
    <t>SECCION DE LEGITIMACION DE CAPITALES</t>
  </si>
  <si>
    <t>OFICINA REGIONAL DE LA FORTUNA</t>
  </si>
  <si>
    <t>SUBDELEGACION REGIONAL DE SANTA CRUZ</t>
  </si>
  <si>
    <t>OFICINA REGIONAL DE BRIBRI</t>
  </si>
  <si>
    <t>UNIDAD DE VIGILANCIA Y SEGUIMIENTO</t>
  </si>
  <si>
    <t>UNIDAD DE PROTECCION DE PERSONAS</t>
  </si>
  <si>
    <t>UNIDAD CANINA</t>
  </si>
  <si>
    <t>SECCION DE TRANSPORTES DEL O.I.J.</t>
  </si>
  <si>
    <t>UNIDAD DE TRANSPORTE</t>
  </si>
  <si>
    <t>UNIDAD REGIONAL TARRAZU</t>
  </si>
  <si>
    <t>UNIDAD REGIONAL BUENOS AIRES</t>
  </si>
  <si>
    <t>SECCION DE ASALTOS</t>
  </si>
  <si>
    <t>SECCION DE ROBOS Y HURTOS</t>
  </si>
  <si>
    <t>SECCION ROBO DE VEHICULOS</t>
  </si>
  <si>
    <t>OFICINA REGIONAL DE BATAN</t>
  </si>
  <si>
    <t xml:space="preserve">SECCION DE LOCALIZACIONES Y PRESENTACIONES DEL O.I.J.   </t>
  </si>
  <si>
    <t>SUSTITUCION DE VEHICULO SEDAN</t>
  </si>
  <si>
    <t>SUSTITUCION DE VEHICULO MICROBUS</t>
  </si>
  <si>
    <t>SUSTITUCION DE VEHICULO PICK UP</t>
  </si>
  <si>
    <t>SUSTITUCION DE MOTOCICLETA</t>
  </si>
  <si>
    <t>SUSTITUCION DE VEHICULO TIPO PANEL</t>
  </si>
  <si>
    <t>BCY577</t>
  </si>
  <si>
    <t>BCY623</t>
  </si>
  <si>
    <t>BCY867</t>
  </si>
  <si>
    <t>VLC018</t>
  </si>
  <si>
    <t>BCP324</t>
  </si>
  <si>
    <t>BCP255</t>
  </si>
  <si>
    <t>csd218</t>
  </si>
  <si>
    <t>SCP024</t>
  </si>
  <si>
    <t>bpc849</t>
  </si>
  <si>
    <t>BCP244</t>
  </si>
  <si>
    <t>BCP268</t>
  </si>
  <si>
    <t>BCY565</t>
  </si>
  <si>
    <t>BCP535</t>
  </si>
  <si>
    <t>bcp282</t>
  </si>
  <si>
    <t>bdv026</t>
  </si>
  <si>
    <t>jpc738</t>
  </si>
  <si>
    <t>rsp654</t>
  </si>
  <si>
    <t>VMM200</t>
  </si>
  <si>
    <t>FCM210</t>
  </si>
  <si>
    <t>NVX186</t>
  </si>
  <si>
    <t>bdv671</t>
  </si>
  <si>
    <t>bdv673</t>
  </si>
  <si>
    <t>bdv036</t>
  </si>
  <si>
    <t>bcp251</t>
  </si>
  <si>
    <t>bcy640</t>
  </si>
  <si>
    <t>bcp505</t>
  </si>
  <si>
    <t>bcy625</t>
  </si>
  <si>
    <t>bcy890</t>
  </si>
  <si>
    <t>msz428</t>
  </si>
  <si>
    <t>bcy646</t>
  </si>
  <si>
    <t>pls210</t>
  </si>
  <si>
    <t>xwd295</t>
  </si>
  <si>
    <r>
      <rPr>
        <b/>
        <sz val="10"/>
        <rFont val="Verdana"/>
        <family val="2"/>
      </rPr>
      <t xml:space="preserve">PROGRAMA 926         </t>
    </r>
    <r>
      <rPr>
        <sz val="10"/>
        <rFont val="Verdana"/>
        <family val="2"/>
      </rPr>
      <t>Ámbito Administrativo</t>
    </r>
  </si>
  <si>
    <r>
      <rPr>
        <b/>
        <sz val="10"/>
        <rFont val="Verdana"/>
        <family val="2"/>
      </rPr>
      <t xml:space="preserve">PROGRAMA 927         </t>
    </r>
    <r>
      <rPr>
        <sz val="10"/>
        <rFont val="Verdana"/>
        <family val="2"/>
      </rPr>
      <t xml:space="preserve">Ámbito Jurisdiccional </t>
    </r>
  </si>
  <si>
    <t>Cant. Vehículos 2019</t>
  </si>
  <si>
    <t>Cant. Vehiculos 2020</t>
  </si>
  <si>
    <t>SECRETARIA GENERAL DEL O.I.J.</t>
  </si>
  <si>
    <t>OFICINA DE ASUNTOS INTERNOS</t>
  </si>
  <si>
    <t>ARCHIVO CRIMINAL</t>
  </si>
  <si>
    <t>SECCION HOMICIDIOS</t>
  </si>
  <si>
    <t>SECCION ESTUPEFACIENTES</t>
  </si>
  <si>
    <t>SECCION DELITOS VARIOS</t>
  </si>
  <si>
    <t>SECCION FRAUDES</t>
  </si>
  <si>
    <t>SECCION CAPTURAS</t>
  </si>
  <si>
    <t>SECCION DELITOS ECONOMICOS Y FINANCIEROS</t>
  </si>
  <si>
    <t>DELEGACION REGIONAL DE ALAJUELA</t>
  </si>
  <si>
    <t>DELEGACION REGIONAL DE CARTAGO</t>
  </si>
  <si>
    <t>DELEGACION REGIONAL DE HEREDIA</t>
  </si>
  <si>
    <t>DELEGACION REGIONAL DE LIBERIA</t>
  </si>
  <si>
    <t>DELEGACION REGIONAL DE PUNTARENAS</t>
  </si>
  <si>
    <t>DELEGACION REGIONAL DE CIUDAD NEILLY</t>
  </si>
  <si>
    <t>DELEGACION REGIONAL DE LIMON</t>
  </si>
  <si>
    <t>DELEGACION REGIONAL DE PEREZ ZELEDON</t>
  </si>
  <si>
    <t>DELEGACION REGIONAL DE SAN CARLOS</t>
  </si>
  <si>
    <t>DELEGACION REGIONAL DE POCOCI Y GUACIMO</t>
  </si>
  <si>
    <t>DELEGACION REGIONAL SAN RAMON</t>
  </si>
  <si>
    <t>SUBDELEGACION REGIONAL NICOYA</t>
  </si>
  <si>
    <t>SUBDELEGACION REGIONAL QUEPOS</t>
  </si>
  <si>
    <t>OFICINA REGIONAL DE GRECIA</t>
  </si>
  <si>
    <t>DEPARTAMENTO DE MEDICINA LEGAL</t>
  </si>
  <si>
    <t>SECCION DE INGENIERIA FORENSE</t>
  </si>
  <si>
    <t>BDV021</t>
  </si>
  <si>
    <t>BCY712</t>
  </si>
  <si>
    <t>BCY790</t>
  </si>
  <si>
    <t>bdb631</t>
  </si>
  <si>
    <t>bcz338</t>
  </si>
  <si>
    <t>bcp242</t>
  </si>
  <si>
    <t>bcp473</t>
  </si>
  <si>
    <t>bcy578</t>
  </si>
  <si>
    <t>bcy704</t>
  </si>
  <si>
    <t>BCP318</t>
  </si>
  <si>
    <t>bmz238</t>
  </si>
  <si>
    <t>bcp274</t>
  </si>
  <si>
    <t>bcp252</t>
  </si>
  <si>
    <t>mpv130</t>
  </si>
  <si>
    <t>ptj217</t>
  </si>
  <si>
    <t>BCP394</t>
  </si>
  <si>
    <t>bcp272</t>
  </si>
  <si>
    <t>bcq671</t>
  </si>
  <si>
    <t>bcp270</t>
  </si>
  <si>
    <t>bcp236</t>
  </si>
  <si>
    <t>bcp966</t>
  </si>
  <si>
    <t>bcp243</t>
  </si>
  <si>
    <t>bcp271</t>
  </si>
  <si>
    <t>cst108</t>
  </si>
  <si>
    <t>bct325</t>
  </si>
  <si>
    <t>bcp240</t>
  </si>
  <si>
    <t>bcy788</t>
  </si>
  <si>
    <t>bdv216</t>
  </si>
  <si>
    <t>bcp476</t>
  </si>
  <si>
    <t>SPV028</t>
  </si>
  <si>
    <t>BCP254</t>
  </si>
  <si>
    <t>KLP006</t>
  </si>
  <si>
    <t>TVS820</t>
  </si>
  <si>
    <t>GMQ356</t>
  </si>
  <si>
    <t>HPM024</t>
  </si>
  <si>
    <t>LDC225</t>
  </si>
  <si>
    <t>PMB298</t>
  </si>
  <si>
    <t>BLD647</t>
  </si>
  <si>
    <t>BCP241</t>
  </si>
  <si>
    <t>BCQ673</t>
  </si>
  <si>
    <t>BCP283</t>
  </si>
  <si>
    <t>BDB142</t>
  </si>
  <si>
    <t>bcp469</t>
  </si>
  <si>
    <t>FISCALIA DE GRECIA</t>
  </si>
  <si>
    <t>FISCALIA DE TURRIALBA</t>
  </si>
  <si>
    <t>FISCALIA DE SANTA CRUZ</t>
  </si>
  <si>
    <t>FISCALIA ADJUNTA I CIRCUITO JUD. ZONA ATLANTICA</t>
  </si>
  <si>
    <t>FISCALIA DE SIQUIRRES</t>
  </si>
  <si>
    <t>FISCALIA DE ATENAS</t>
  </si>
  <si>
    <t>FISCALIA CONTRA EL NARCOTRAFICO Y DELITOS CONEXOS</t>
  </si>
  <si>
    <t>ADMINISTRACION DEL MINISTERIO PUBLICO</t>
  </si>
  <si>
    <t xml:space="preserve">SUSTITUCION VEHICULO TODO TERRENO </t>
  </si>
  <si>
    <t>BCY341</t>
  </si>
  <si>
    <t>BFM317</t>
  </si>
  <si>
    <t>ADMINISTRACION DE LA DEFENSA PUBLICA</t>
  </si>
  <si>
    <t>OFICINA DE ATENCION A LA VICTIMA DE DELITOS</t>
  </si>
  <si>
    <t>UNIDAD DE PROTECCION DE VICTIMAS Y TESTIGOS</t>
  </si>
  <si>
    <t>BCY091</t>
  </si>
  <si>
    <t>BCY390</t>
  </si>
  <si>
    <t>BCY263</t>
  </si>
  <si>
    <t>bcy281</t>
  </si>
  <si>
    <t>bcy149</t>
  </si>
  <si>
    <t>bcy280</t>
  </si>
  <si>
    <t>bcz135</t>
  </si>
  <si>
    <t>bdf754</t>
  </si>
  <si>
    <t>bdf537</t>
  </si>
  <si>
    <t>BCZ167</t>
  </si>
  <si>
    <t>BCZ402</t>
  </si>
  <si>
    <t>Se requiere el cambio del activo en razón de la cantidad de años que está al servicio de la Institución; según la política institucional el cambio se debe efectuar cada 7años, en este caso cumple con lo establecido.</t>
  </si>
  <si>
    <t>PJ 352</t>
  </si>
  <si>
    <t>PJ 354</t>
  </si>
  <si>
    <t>Se requiera para el traslado de victimas  y testigos así como la aplicación de visitas domiciliarias, giras  y otros</t>
  </si>
  <si>
    <t>SE REQUIERA PARA EL TRASLADO DE VICTIMAS  Y TESTIGOS ASÍ COMO LA APLICACIÓN DE VISITAS DOMICILIARIAS, GIRAS  Y OTROS</t>
  </si>
  <si>
    <t>Anteproyecto Presupuesto Vehículos 2020</t>
  </si>
  <si>
    <t xml:space="preserve"> Total Anteproyecto Comisión Vehículos 2020</t>
  </si>
  <si>
    <t>Sustitución Microbus</t>
  </si>
  <si>
    <t xml:space="preserve">COSTO 3% en el sistema </t>
  </si>
  <si>
    <t>Salas (Vehículos Magistrados)</t>
  </si>
  <si>
    <t>VEHICULO PICK UP</t>
  </si>
  <si>
    <t>SECCION INSPECCIONES OCULARES Y RECOLECCION DE INDICIOS</t>
  </si>
  <si>
    <t>SECCION PENAL JUVENIL</t>
  </si>
  <si>
    <t>SUBDELEGACION REGIONAL TURRIALBA</t>
  </si>
  <si>
    <t>SUBDELEGACION REGIONAL SIQUIRRES</t>
  </si>
  <si>
    <t>SUBDELEGACION REGIONAL TRES RIOS</t>
  </si>
  <si>
    <t>SUBDELEGACION REGIONAL CAÑAS</t>
  </si>
  <si>
    <t>OFICINA REGIONAL DE PURISCAL</t>
  </si>
  <si>
    <t>SUBDELEGACION REGIONAL DE SARAPIQUI</t>
  </si>
  <si>
    <t>SUBDELEGACION REGIONAL DE GARABITO</t>
  </si>
  <si>
    <t>SECCION ESPECIALIZADA EN TRANSITO DEL O.I.J.</t>
  </si>
  <si>
    <t>SECCION DELITOS INFORMATICOS</t>
  </si>
  <si>
    <t>UNIDAD REGIONAL UPALA</t>
  </si>
  <si>
    <t>OFICINA REGIONAL DE COBANO</t>
  </si>
  <si>
    <t>UNIDAD REGIONAL MONTEVERDE</t>
  </si>
  <si>
    <t>UNIDAD REGIONAL OROTINA</t>
  </si>
  <si>
    <t>UNIDAD REGIONAL ATENAS</t>
  </si>
  <si>
    <t>SECCION DE CRIMEN ORGANIZADO</t>
  </si>
  <si>
    <t>TOTAL ANTEPROYECTO PRESUPUESTO VEHICULOS 2020</t>
  </si>
  <si>
    <t>COMPRA GRUA</t>
  </si>
  <si>
    <t>COMPRA CUADRACICLO</t>
  </si>
  <si>
    <t>COMPRA VEHICULO</t>
  </si>
  <si>
    <t>SALA TERCERA</t>
  </si>
  <si>
    <t>JUZGADO CONTRAVENCIONAL  DE TARRAZU, DOTA Y LEON CORTES</t>
  </si>
  <si>
    <t>JUZGADO CONTRAVENCIONAL DE PARAISO</t>
  </si>
  <si>
    <t>OFICINA DE COMUNICACIONES JUDICIALES III CIRC. JUD. ALAJUELA (SAN RAMON)</t>
  </si>
  <si>
    <t>OFICINA DE COMUNICACIONES JUDICIALES I CIRC. JUD. ZONA SUR</t>
  </si>
  <si>
    <t>OFICINA DE COMUNICACIONES JUDICIALES I CIRC. JUD. GUANACASTE</t>
  </si>
  <si>
    <t>OFICINA DE COMUNICACIONES JUDICIALES II CIRC. JUD. GUANACASTE</t>
  </si>
  <si>
    <t>JUZGADO PENSIONES Y VIOLENCIA DOMESTICA DE SIQUIRRES</t>
  </si>
  <si>
    <t>OFICINA DE COMUNICACIONES JUDICIALES II CIRCUITO JUDICIAL ZONA ATLANTICA</t>
  </si>
  <si>
    <t>OFICINA DE COMUNICACIONES JUDICIALES I CIRCUITO JUDICIAL SAN JOSE</t>
  </si>
  <si>
    <t>OFICINA DE COMUNICACIONES JUDICIALES III CIRCUITO JUDICIAL SAN JOSE</t>
  </si>
  <si>
    <t>OFICINA DE COMUNICACIONES JUDICIALES SARAPIQUI</t>
  </si>
  <si>
    <t>OFICINA DE COMUNICACIONES JUDICIALES UPALA</t>
  </si>
  <si>
    <t>JUZGADO CONTRAVENCIONAL DE LA UNION</t>
  </si>
  <si>
    <t>OFICINA DE COMUNICACIONES JUDICIALES OSA</t>
  </si>
  <si>
    <t>MOTOCICLETA</t>
  </si>
  <si>
    <t>CUADRACICLO</t>
  </si>
  <si>
    <t>PROG: 950 Oficina Atención y Protec. Víctima  Y Unidad de Protección de Víctimas y Testigos</t>
  </si>
  <si>
    <t>Sección de Transportes Administrativos</t>
  </si>
  <si>
    <t xml:space="preserve">SECCION DE LOC. Y PRESENTACIONES DEL O.I.J.   </t>
  </si>
  <si>
    <t xml:space="preserve">Se solicita la sustitución de la unidad por cuanto los vehículos son utilizados por la diferentes oficinas del Ministerio Público ubicadas  del I Circuito Judicial de San José,  en diligencias como traslado de evidencias al depósito de objetos, arsenal, ubicación de testigos, entre otros. </t>
  </si>
  <si>
    <t>Vehículos que por su uso y antigüedad representan un costo de mantenimiento muy elevado para la Institución.</t>
  </si>
  <si>
    <t xml:space="preserve">SUSTITUCIÓN DE CAMIÓN </t>
  </si>
  <si>
    <t xml:space="preserve">SISTITUCIÓN DE MONTACARGAS </t>
  </si>
  <si>
    <t xml:space="preserve">COMPRA DE MICROBUS </t>
  </si>
  <si>
    <t>COMPRA DE GRUA</t>
  </si>
  <si>
    <t>COMPRA DE CUADRACICLO</t>
  </si>
  <si>
    <t xml:space="preserve">COMPRA DE VEHÍCULO </t>
  </si>
  <si>
    <t>SECCION DE COMUNICACIONES DEL O.I.j.</t>
  </si>
  <si>
    <t>DEPARTAMENTO DE LAB.DE CIENCIAS FORENSES</t>
  </si>
  <si>
    <t>SECCION DE INVESTIGACION DE TURNO EXTRAO.</t>
  </si>
  <si>
    <t>Este vehículo se solicita para movilizar los vehículos que se encuentran en el deposito de  vehículos decomisados.</t>
  </si>
  <si>
    <t>UNIDAD DE RECOLECCION DE INF.POLICIAL</t>
  </si>
  <si>
    <t>OF. CENTRAL NACIONAL DE INTERPOL-SAN JOSE</t>
  </si>
  <si>
    <t>SECCION DELITOS CONTRA INTEGRIDAD FISICA, TRATA Y TRAFICO  PERSONAS</t>
  </si>
  <si>
    <t>Se solicita con el fin de aumentar la flotilla vehícular para atender el aumento en la criminalidad. Es necesario que el  policía cuenté con los medios adecuados para la atención de las investigaciones.</t>
  </si>
  <si>
    <t>El vehículo fue incluido para el presupuesto 2019, sin embargo, dado los recortes realizados por la Asamblea Legislativa al rubro de vehículos, se excluyó, por lo tanto,  la Dirección Ejecutiva procede a incluirlo nuevamente para el presupuesto 2020.</t>
  </si>
  <si>
    <t>COMPRA VEHICULO SEDAN</t>
  </si>
  <si>
    <t>COMPRA VEHICULO PICK UP</t>
  </si>
  <si>
    <t xml:space="preserve">Se sustituye con el fin de contar con vehículos acorde a las necesidades de la Institución. </t>
  </si>
  <si>
    <t xml:space="preserve">SUSTITUCIÓN DE FLOTILLA: </t>
  </si>
  <si>
    <t>AUMENTO DE FLOTILLA</t>
  </si>
  <si>
    <t xml:space="preserve">El Consejo Superior acordó en la sesión N° 74-18 celebrada el 22 de agosto del 2018, articulo XLVI, la implementación de la OCJ de Siquirres, por lo que se solicita su sustitución. </t>
  </si>
  <si>
    <t xml:space="preserve">Se requiere un vehículo para atender  las necesidades de la  Oficina Centralizada de Comunicaciones de Pococí; sobre todo cuando amerite entrar a lugares de alto riesgo. El vehículo Sedan con que se cuenta hoy día se utilizará para atender otras giras.  Por acuerdo del Consejo Superior de la sesión 74-18 celebrada el 22 de mayo de 2018, Artículo XLVI, se creó a partir del 01 de noviembre la OCJ de Siquirres.  </t>
  </si>
  <si>
    <t xml:space="preserve">Se sustituye según política de renovación de la Institución </t>
  </si>
  <si>
    <t>Se solicita con el fin de aumentar la flotilla vehicular para atender el aumento en la criminalidad. Es necesario que el  policía cuenté con los medios adecuados para la atención de las investigaciones.</t>
  </si>
  <si>
    <t>Se solicita con el fin de aumentar la flotilla vehícular para atender el aumento en la criminalidad. Es necesario que el  policía cuenta con los medios adecuados para la atención de las investigaciones.</t>
  </si>
  <si>
    <t xml:space="preserve">Se sustituyen por política institucional. Además por su antigüedad representan un costo muy elevado por  mantenimiento. </t>
  </si>
  <si>
    <t xml:space="preserve">Se solicita su renovación debido a que no cumple  con las expectativas del uso (Es manual y de un pasajero) se requiere de marchas para una mayor fuerza y potencia, además es indispensable que sea para dos pasajeros ya que son zonas muy solitarias y de difícil acceso. Motivo por el cual  se requiere para 2 personas para  salvaguardar la integridad del personal que lo utiliza. </t>
  </si>
  <si>
    <t>La topografía del terreno en Turrialba (Zonas Indígenas) amerita de un vehículo todo terreno 4X4, marca Toyota, estilo Pick Up, Land Crusier. Esta  necesidad se expuso en la reunión del  Consejo Amplio(31/08/2018) y se acordó solicitarlo para el Presupuesto del 2020.</t>
  </si>
  <si>
    <t>DETALLE POR PROGRAMA DE LOS VEHÍCULOS POR COMPRA</t>
  </si>
  <si>
    <t>SECCION DELITOS CONTRA LA INTEG. FISICA, TRATA Y TRAFICO DE PERSONAS</t>
  </si>
  <si>
    <t xml:space="preserve">Subpartida </t>
  </si>
  <si>
    <t xml:space="preserve">Descripción </t>
  </si>
  <si>
    <t>Equipo de Transporte</t>
  </si>
  <si>
    <t>FF</t>
  </si>
  <si>
    <t xml:space="preserve">Presupuesto Inicial </t>
  </si>
  <si>
    <t>Monto Ejecutado</t>
  </si>
  <si>
    <t xml:space="preserve"> Pendiente de Ejecutar </t>
  </si>
  <si>
    <t xml:space="preserve">% Ejecución </t>
  </si>
  <si>
    <t>Placa Circ.</t>
  </si>
  <si>
    <t>Etiquetas de fila</t>
  </si>
  <si>
    <t>Total general</t>
  </si>
  <si>
    <t>Suma de 926</t>
  </si>
  <si>
    <t>Suma de 1</t>
  </si>
  <si>
    <t xml:space="preserve">Dirección y Administración </t>
  </si>
  <si>
    <t xml:space="preserve">Servicio Jurisdiccional </t>
  </si>
  <si>
    <t xml:space="preserve">Organismo de Investigación Judicial </t>
  </si>
  <si>
    <t>Compra de Vehículo Sedan</t>
  </si>
  <si>
    <t>Compra Vehículo Pick Up</t>
  </si>
  <si>
    <t>Motocicleta</t>
  </si>
  <si>
    <t>Compra de Grua</t>
  </si>
  <si>
    <t>Compra de Microbíús</t>
  </si>
  <si>
    <t>Cimpra de Vehículo</t>
  </si>
  <si>
    <t>Compra de Cuadracliclo</t>
  </si>
  <si>
    <t>Sección Homicidios</t>
  </si>
  <si>
    <t>Sección Estupefacientes</t>
  </si>
  <si>
    <t>Sección Delitos Varios</t>
  </si>
  <si>
    <t>Sección Fraudes</t>
  </si>
  <si>
    <t>Sección Inspecciones Oculares Y Recolección De Indicios</t>
  </si>
  <si>
    <t>Sección Capturas</t>
  </si>
  <si>
    <t>Sección Penal Juvenil</t>
  </si>
  <si>
    <t>Sección Delitos Económicos Y Financieros</t>
  </si>
  <si>
    <t>Delegación Regional De Alajuela</t>
  </si>
  <si>
    <t>Delegación Regional De Cartago</t>
  </si>
  <si>
    <t>Delegación Regional De Heredia</t>
  </si>
  <si>
    <t>Delegación Regional De Liberia</t>
  </si>
  <si>
    <t>Delegación Regional De Puntarenas</t>
  </si>
  <si>
    <t>Delegación Regional De Ciudad Neilly</t>
  </si>
  <si>
    <t>Delegación Regional De Limón</t>
  </si>
  <si>
    <t>Delegación Regional De Pérez Zeledón</t>
  </si>
  <si>
    <t>Delegación Regional De San Carlos</t>
  </si>
  <si>
    <t>Delegación Regional De Pococí Y Guácimo</t>
  </si>
  <si>
    <t>Subdelegación Regional Turrialba</t>
  </si>
  <si>
    <t>Delegación Regional San Ramon</t>
  </si>
  <si>
    <t>Subdelegación Regional Nicoya</t>
  </si>
  <si>
    <t>Subdelegación Regional Siquirres</t>
  </si>
  <si>
    <t>Subdelegación Regional Tres Ríos</t>
  </si>
  <si>
    <t>Subdelegación Regional Quepos</t>
  </si>
  <si>
    <t>Subdelegación Regional Cañas</t>
  </si>
  <si>
    <t>Oficina Regional De Puriscal</t>
  </si>
  <si>
    <t>Oficina Regional De Grecia</t>
  </si>
  <si>
    <t>Subdelegación Regional De Sarapiquí</t>
  </si>
  <si>
    <t>Subdelegación Regional De Garabito</t>
  </si>
  <si>
    <t>Sección Especializada En Transito Del O.I.J.</t>
  </si>
  <si>
    <t>Oficina Regional De Osa</t>
  </si>
  <si>
    <t>Sección Delitos Contra La Intag. Física, Trata Y Trafico De Personas</t>
  </si>
  <si>
    <t>Sección Delitos Informáticos</t>
  </si>
  <si>
    <t>Unidad Regional Los Chiles</t>
  </si>
  <si>
    <t>Sección De Legitimación De Capitales</t>
  </si>
  <si>
    <t>Unidad Regional Upala</t>
  </si>
  <si>
    <t>Oficina Regional De La Fortuna</t>
  </si>
  <si>
    <t>Subdelegación Regional De Santa Cruz</t>
  </si>
  <si>
    <t>Oficina Regional De Bribri</t>
  </si>
  <si>
    <t>Oficina Regional De Cubano</t>
  </si>
  <si>
    <t>Sección De Transportes Del O.I.J.</t>
  </si>
  <si>
    <t>Unidad Regional Tarraza</t>
  </si>
  <si>
    <t>Unidad Regional Monteverde</t>
  </si>
  <si>
    <t>Unidad Regional Buenos Aires</t>
  </si>
  <si>
    <t>Sección De Asaltos</t>
  </si>
  <si>
    <t>Sección De Robos Y Hurtos</t>
  </si>
  <si>
    <t>Sección Robo De Vehículos</t>
  </si>
  <si>
    <t>Unidad Regional Orotina</t>
  </si>
  <si>
    <t>Oficina Regional De Batan</t>
  </si>
  <si>
    <t>Unidad Regional Atenas</t>
  </si>
  <si>
    <t xml:space="preserve">Sección De Localizaciones Y Presentaciones Del O.I.J.   </t>
  </si>
  <si>
    <t>Sección De Crimen Organizado</t>
  </si>
  <si>
    <t>Juzgado Contravencional  De Tarrazu, Dota Y León Cortes</t>
  </si>
  <si>
    <t>Juzgado Contravencional De Paraíso</t>
  </si>
  <si>
    <t>Oficina De Comunicaciones Judiciales I Circ. Jud. Zona Sur</t>
  </si>
  <si>
    <t>Oficina De Comunicaciones Judiciales Ii Circuito Judicial Zona Atlántica</t>
  </si>
  <si>
    <t>Oficina De Comunicaciones Judiciales Iii Circuito Judicial San Jose</t>
  </si>
  <si>
    <t>Oficina De Comunicaciones Judiciales Upala</t>
  </si>
  <si>
    <t>Juzgado Contravencional De La Unión</t>
  </si>
  <si>
    <t>Oficina De Comunicaciones Judiciales Osa</t>
  </si>
  <si>
    <t xml:space="preserve">Sustitución De Camión </t>
  </si>
  <si>
    <t xml:space="preserve">Sustitución De Montacargas </t>
  </si>
  <si>
    <t>Sustitución De Vehículo Microbús</t>
  </si>
  <si>
    <t xml:space="preserve">Sustitución Vehículo Todo Terreno </t>
  </si>
  <si>
    <t>Sustitución De Vehículo Pick Up</t>
  </si>
  <si>
    <t>Sustitución De Motocicleta</t>
  </si>
  <si>
    <t>Sustitución De Vehículo Sedan</t>
  </si>
  <si>
    <t>Sustitución De Vehículo Tipo Panel</t>
  </si>
  <si>
    <t>sustitución De Vehículo Pick Up</t>
  </si>
  <si>
    <t>sustitución De Vehículo Sedan</t>
  </si>
  <si>
    <t>sustitución De Vehículo Microbús</t>
  </si>
  <si>
    <t>sustitución De Motocicleta</t>
  </si>
  <si>
    <t>sustitución De Vehículo Tipo Panel</t>
  </si>
  <si>
    <t xml:space="preserve">sustitución Vehículo Todo Terreno </t>
  </si>
  <si>
    <t>Sala Tercera</t>
  </si>
  <si>
    <t>Oficina De Comunicaciones Judiciales I Circ. Jud. Guanacaste</t>
  </si>
  <si>
    <t>Oficina De Común. Judiciales I Circuito Judicial San Jose</t>
  </si>
  <si>
    <t>Oficina De Comunicaciones Judiciales Sarapiquí</t>
  </si>
  <si>
    <t>Secretaria General Del O.I.J.</t>
  </si>
  <si>
    <t>Oficina De Asuntos Internos</t>
  </si>
  <si>
    <t>Archivo Criminal</t>
  </si>
  <si>
    <t>Sección De Comunicaciones Del O.I.J.</t>
  </si>
  <si>
    <t>Departamento De Medicina Legal</t>
  </si>
  <si>
    <t>Departamento De Lab.De Ciencias Forenses</t>
  </si>
  <si>
    <t>Sección De Ingeniería Forense</t>
  </si>
  <si>
    <t>Oficina De Planes Y Operaciones</t>
  </si>
  <si>
    <t xml:space="preserve">Servicio Especial De Respuesta Táctica (Sert)   </t>
  </si>
  <si>
    <t>Unidad De Antecedentes</t>
  </si>
  <si>
    <t>Sección De Investigación De Turno Extrae.</t>
  </si>
  <si>
    <t>Secc. Delitos Contra Integ. Fisica, Trata Y Trafico  Personas</t>
  </si>
  <si>
    <t>Secc. Delitos Contra Integ. Física, Trata Y Trafico  Personas</t>
  </si>
  <si>
    <t>Unidad De Transporte Forense</t>
  </si>
  <si>
    <t>Unidad De Vigilancia Y Seguimiento</t>
  </si>
  <si>
    <t>Unidad De Protección De Personas</t>
  </si>
  <si>
    <t>Unidad Canina</t>
  </si>
  <si>
    <t>Unidad De Transporte</t>
  </si>
  <si>
    <t>Unidad Regional Tarrazú</t>
  </si>
  <si>
    <t>O. Central Nacional De Interpol-San Jose</t>
  </si>
  <si>
    <t>Unidad De Recolección De Inf. Policial</t>
  </si>
  <si>
    <t>Unidad De Recolección De Inf .Policial</t>
  </si>
  <si>
    <t xml:space="preserve">Sección De Loc. Y Presentaciones Del O.I.J.   </t>
  </si>
  <si>
    <t>Fiscalía De Grecia</t>
  </si>
  <si>
    <t>Fiscalía De Turrialba</t>
  </si>
  <si>
    <t>Fiscalía De Santa Cruz</t>
  </si>
  <si>
    <t>Fiscalía Adjunta I Circuito Judi. Zona Atlántica</t>
  </si>
  <si>
    <t>Fiscalía De Siquirres</t>
  </si>
  <si>
    <t>Fiscalía De Atenas</t>
  </si>
  <si>
    <t>Fiscalía Contra El Narcotrafico Y Delitos Conexos</t>
  </si>
  <si>
    <t>Administración Del Ministerio Publico</t>
  </si>
  <si>
    <t>Administración De La Defensa Publica</t>
  </si>
  <si>
    <t>Oficina De Atención A La Victima De Delitos</t>
  </si>
  <si>
    <t>Unidad De Protección De Victimas Y Testigos</t>
  </si>
  <si>
    <t>A</t>
  </si>
  <si>
    <t xml:space="preserve">Prioridad </t>
  </si>
  <si>
    <t>ok</t>
  </si>
  <si>
    <t>Oficina De Comunicaciones Judiciales Tercer Circ. Jud. Alajuela</t>
  </si>
  <si>
    <t>Oficina De Comunicaciones Judiciales II Circ. Jud. Guanacaste</t>
  </si>
  <si>
    <t>Oficina De Común. Judiciales II Circ. Judicial Zona Atlantica</t>
  </si>
  <si>
    <t>Oficina De Comun. Judiciales II Circ. Judicial Zona Atlántica</t>
  </si>
  <si>
    <t>Vehículos 2020</t>
  </si>
  <si>
    <t xml:space="preserve">Ministerio Público  </t>
  </si>
  <si>
    <t xml:space="preserve">Defensa Pública </t>
  </si>
  <si>
    <t>Servicio de Atención y Protección de Víctimas y Testigos</t>
  </si>
  <si>
    <t>DETALLE DE SUSTITUCIONES</t>
  </si>
  <si>
    <t>DETALLE DE COMPRAS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</si>
</sst>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_);_(* \(#,##0.00\);_(* \-??_);_(@_)"/>
    <numFmt numFmtId="165" formatCode="0;[Red]0"/>
    <numFmt numFmtId="166" formatCode="#,##0_ ;[Red]\-#,##0\ "/>
    <numFmt numFmtId="168" formatCode="[$₡-140A]#,##0.00"/>
    <numFmt numFmtId="169" formatCode="_(* #,##0_);_(* \(#,##0\);_(* &quot;-&quot;??_);_(@_)"/>
    <numFmt numFmtId="170" formatCode="_(* #,##0.0000_);_(* \(#,##0.0000\);_(* &quot;-&quot;??_);_(@_)"/>
  </numFmts>
  <fonts count="57" x14ac:knownFonts="1">
    <font>
      <sz val="10"/>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sz val="8"/>
      <name val="Arial"/>
      <family val="2"/>
    </font>
    <font>
      <sz val="10"/>
      <name val="Arial"/>
      <family val="2"/>
    </font>
    <font>
      <b/>
      <sz val="12"/>
      <name val="Aparajita"/>
      <family val="2"/>
    </font>
    <font>
      <sz val="12"/>
      <name val="Aparajita"/>
      <family val="2"/>
    </font>
    <font>
      <sz val="12"/>
      <color indexed="8"/>
      <name val="Aparajita"/>
      <family val="2"/>
    </font>
    <font>
      <b/>
      <sz val="12"/>
      <color indexed="8"/>
      <name val="Aparajita"/>
      <family val="2"/>
    </font>
    <font>
      <sz val="11"/>
      <color indexed="8"/>
      <name val="Aparajita"/>
      <family val="2"/>
    </font>
    <font>
      <b/>
      <sz val="10"/>
      <name val="Verdana"/>
      <family val="2"/>
    </font>
    <font>
      <sz val="10"/>
      <name val="Verdana"/>
      <family val="2"/>
    </font>
    <font>
      <b/>
      <sz val="10"/>
      <color rgb="FFFF0000"/>
      <name val="Verdana"/>
      <family val="2"/>
    </font>
    <font>
      <sz val="10"/>
      <color rgb="FFFF0000"/>
      <name val="Verdana"/>
      <family val="2"/>
    </font>
    <font>
      <b/>
      <sz val="12"/>
      <name val="Verdana"/>
      <family val="2"/>
    </font>
    <font>
      <sz val="12"/>
      <name val="Verdana"/>
      <family val="2"/>
    </font>
    <font>
      <sz val="9"/>
      <color indexed="81"/>
      <name val="Tahoma"/>
      <family val="2"/>
    </font>
    <font>
      <b/>
      <sz val="9"/>
      <color indexed="81"/>
      <name val="Tahoma"/>
      <family val="2"/>
    </font>
    <font>
      <b/>
      <sz val="11"/>
      <name val="Times New Roman"/>
      <family val="1"/>
    </font>
    <font>
      <sz val="11"/>
      <name val="Times New Roman"/>
      <family val="1"/>
    </font>
    <font>
      <sz val="11"/>
      <color theme="1"/>
      <name val="Times New Roman"/>
      <family val="1"/>
    </font>
    <font>
      <b/>
      <sz val="11"/>
      <color indexed="8"/>
      <name val="Times New Roman"/>
      <family val="1"/>
    </font>
    <font>
      <b/>
      <sz val="11"/>
      <color theme="1"/>
      <name val="Times New Roman"/>
      <family val="1"/>
    </font>
    <font>
      <sz val="11"/>
      <color rgb="FFFF0000"/>
      <name val="Times New Roman"/>
      <family val="1"/>
    </font>
    <font>
      <sz val="8"/>
      <name val="Times New Roman"/>
      <family val="1"/>
    </font>
    <font>
      <sz val="8"/>
      <color theme="1"/>
      <name val="Times New Roman"/>
      <family val="1"/>
    </font>
    <font>
      <b/>
      <sz val="8"/>
      <name val="Times New Roman"/>
      <family val="1"/>
    </font>
    <font>
      <b/>
      <sz val="8"/>
      <color theme="1"/>
      <name val="Times New Roman"/>
      <family val="1"/>
    </font>
    <font>
      <b/>
      <sz val="8"/>
      <color rgb="FFFF0000"/>
      <name val="Times New Roman"/>
      <family val="1"/>
    </font>
    <font>
      <sz val="8"/>
      <color rgb="FFFF0000"/>
      <name val="Times New Roman"/>
      <family val="1"/>
    </font>
    <font>
      <sz val="14"/>
      <color indexed="81"/>
      <name val="Tahoma"/>
      <family val="2"/>
    </font>
    <font>
      <b/>
      <sz val="8"/>
      <color indexed="8"/>
      <name val="Times New Roman"/>
      <family val="1"/>
    </font>
    <font>
      <sz val="8"/>
      <name val="Verdana"/>
      <family val="2"/>
    </font>
    <font>
      <sz val="10"/>
      <color rgb="FFFF0000"/>
      <name val="Arial"/>
      <family val="2"/>
    </font>
    <font>
      <sz val="10"/>
      <color theme="1"/>
      <name val="Arial"/>
      <family val="2"/>
    </font>
    <font>
      <b/>
      <sz val="10"/>
      <color theme="1"/>
      <name val="Arial"/>
      <family val="2"/>
    </font>
    <font>
      <sz val="10"/>
      <color theme="4"/>
      <name val="Arial"/>
      <family val="2"/>
    </font>
    <font>
      <sz val="10"/>
      <color theme="1"/>
      <name val="Verdana"/>
      <family val="2"/>
    </font>
    <font>
      <b/>
      <sz val="14"/>
      <name val="Times New Roman"/>
      <family val="1"/>
    </font>
    <font>
      <sz val="8"/>
      <color rgb="FF000000"/>
      <name val="Times New Roman"/>
      <family val="1"/>
    </font>
  </fonts>
  <fills count="42">
    <fill>
      <patternFill patternType="none"/>
    </fill>
    <fill>
      <patternFill patternType="gray125"/>
    </fill>
    <fill>
      <patternFill patternType="solid">
        <fgColor indexed="26"/>
        <bgColor indexed="9"/>
      </patternFill>
    </fill>
    <fill>
      <patternFill patternType="solid">
        <fgColor indexed="47"/>
        <bgColor indexed="22"/>
      </patternFill>
    </fill>
    <fill>
      <patternFill patternType="solid">
        <fgColor indexed="43"/>
        <bgColor indexed="42"/>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39997558519241921"/>
        <bgColor indexed="22"/>
      </patternFill>
    </fill>
    <fill>
      <patternFill patternType="solid">
        <fgColor rgb="FFF3C85B"/>
        <bgColor indexed="41"/>
      </patternFill>
    </fill>
    <fill>
      <patternFill patternType="solid">
        <fgColor theme="6" tint="0.39997558519241921"/>
        <bgColor indexed="40"/>
      </patternFill>
    </fill>
    <fill>
      <patternFill patternType="solid">
        <fgColor theme="6" tint="0.39997558519241921"/>
        <bgColor indexed="64"/>
      </patternFill>
    </fill>
    <fill>
      <patternFill patternType="solid">
        <fgColor theme="0"/>
        <bgColor indexed="22"/>
      </patternFill>
    </fill>
    <fill>
      <patternFill patternType="solid">
        <fgColor theme="9" tint="0.79998168889431442"/>
        <bgColor indexed="22"/>
      </patternFill>
    </fill>
    <fill>
      <patternFill patternType="solid">
        <fgColor theme="5" tint="0.79998168889431442"/>
        <bgColor indexed="31"/>
      </patternFill>
    </fill>
    <fill>
      <patternFill patternType="solid">
        <fgColor theme="5" tint="0.79998168889431442"/>
        <bgColor indexed="9"/>
      </patternFill>
    </fill>
    <fill>
      <patternFill patternType="solid">
        <fgColor theme="0" tint="-0.14999847407452621"/>
        <bgColor indexed="41"/>
      </patternFill>
    </fill>
    <fill>
      <patternFill patternType="solid">
        <fgColor theme="9" tint="0.39997558519241921"/>
        <bgColor indexed="64"/>
      </patternFill>
    </fill>
    <fill>
      <patternFill patternType="solid">
        <fgColor theme="6" tint="0.39997558519241921"/>
        <bgColor indexed="22"/>
      </patternFill>
    </fill>
    <fill>
      <patternFill patternType="solid">
        <fgColor theme="7" tint="0.59999389629810485"/>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FF0000"/>
        <bgColor indexed="64"/>
      </patternFill>
    </fill>
    <fill>
      <patternFill patternType="solid">
        <fgColor rgb="FF92CDDC"/>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medium">
        <color indexed="8"/>
      </left>
      <right style="thin">
        <color indexed="8"/>
      </right>
      <top style="thin">
        <color indexed="64"/>
      </top>
      <bottom/>
      <diagonal/>
    </border>
    <border>
      <left style="medium">
        <color indexed="8"/>
      </left>
      <right style="thin">
        <color indexed="64"/>
      </right>
      <top style="thin">
        <color indexed="64"/>
      </top>
      <bottom/>
      <diagonal/>
    </border>
    <border>
      <left style="thin">
        <color indexed="64"/>
      </left>
      <right style="thin">
        <color indexed="8"/>
      </right>
      <top/>
      <bottom style="thin">
        <color indexed="64"/>
      </bottom>
      <diagonal/>
    </border>
    <border>
      <left style="medium">
        <color indexed="8"/>
      </left>
      <right style="thin">
        <color indexed="8"/>
      </right>
      <top/>
      <bottom style="thin">
        <color indexed="64"/>
      </bottom>
      <diagonal/>
    </border>
    <border>
      <left style="medium">
        <color indexed="8"/>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0" applyNumberFormat="0" applyBorder="0" applyAlignment="0" applyProtection="0"/>
    <xf numFmtId="0" fontId="7" fillId="2" borderId="1" applyNumberFormat="0" applyAlignment="0" applyProtection="0"/>
    <xf numFmtId="0" fontId="5" fillId="11" borderId="2" applyNumberFormat="0" applyAlignment="0" applyProtection="0"/>
    <xf numFmtId="0" fontId="6" fillId="0" borderId="3" applyNumberFormat="0" applyFill="0" applyAlignment="0" applyProtection="0"/>
    <xf numFmtId="0" fontId="8" fillId="0" borderId="0" applyNumberFormat="0" applyFill="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9" fillId="3" borderId="1" applyNumberFormat="0" applyAlignment="0" applyProtection="0"/>
    <xf numFmtId="0" fontId="10" fillId="16" borderId="0" applyNumberFormat="0" applyBorder="0" applyAlignment="0" applyProtection="0"/>
    <xf numFmtId="164" fontId="21" fillId="0" borderId="0" applyFill="0" applyBorder="0" applyAlignment="0" applyProtection="0"/>
    <xf numFmtId="0" fontId="11" fillId="4" borderId="0" applyNumberFormat="0" applyBorder="0" applyAlignment="0" applyProtection="0"/>
    <xf numFmtId="0" fontId="21" fillId="0" borderId="0"/>
    <xf numFmtId="0" fontId="12" fillId="0" borderId="0"/>
    <xf numFmtId="0" fontId="21" fillId="0" borderId="0"/>
    <xf numFmtId="0" fontId="21" fillId="0" borderId="0"/>
    <xf numFmtId="0" fontId="21" fillId="4" borderId="4" applyNumberFormat="0" applyAlignment="0" applyProtection="0"/>
    <xf numFmtId="0" fontId="13" fillId="2"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8" fillId="0" borderId="8" applyNumberFormat="0" applyFill="0" applyAlignment="0" applyProtection="0"/>
    <xf numFmtId="0" fontId="16" fillId="0" borderId="9" applyNumberFormat="0" applyFill="0" applyAlignment="0" applyProtection="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1" fillId="0" borderId="0"/>
    <xf numFmtId="43" fontId="1" fillId="0" borderId="0" applyFont="0" applyFill="0" applyBorder="0" applyAlignment="0" applyProtection="0"/>
  </cellStyleXfs>
  <cellXfs count="554">
    <xf numFmtId="0" fontId="0" fillId="0" borderId="0" xfId="0"/>
    <xf numFmtId="49" fontId="23" fillId="0" borderId="14" xfId="34" applyNumberFormat="1" applyFont="1" applyBorder="1" applyAlignment="1">
      <alignment horizontal="left" vertical="center" wrapText="1"/>
    </xf>
    <xf numFmtId="49" fontId="23" fillId="0" borderId="14" xfId="0" applyNumberFormat="1" applyFont="1" applyBorder="1" applyAlignment="1">
      <alignment horizontal="left" vertical="center" wrapText="1"/>
    </xf>
    <xf numFmtId="3" fontId="23" fillId="0" borderId="0" xfId="0" applyNumberFormat="1" applyFont="1" applyAlignment="1">
      <alignment horizontal="right" wrapText="1"/>
    </xf>
    <xf numFmtId="3" fontId="23" fillId="0" borderId="0" xfId="0" applyNumberFormat="1" applyFont="1" applyAlignment="1">
      <alignment horizontal="right"/>
    </xf>
    <xf numFmtId="3" fontId="23" fillId="0" borderId="0" xfId="0" applyNumberFormat="1" applyFont="1"/>
    <xf numFmtId="0" fontId="23" fillId="0" borderId="0" xfId="0" applyFont="1"/>
    <xf numFmtId="0" fontId="22" fillId="0" borderId="0" xfId="35" applyFont="1" applyAlignment="1">
      <alignment horizontal="center" vertical="center" wrapText="1"/>
    </xf>
    <xf numFmtId="4" fontId="22" fillId="0" borderId="0" xfId="35" applyNumberFormat="1" applyFont="1" applyAlignment="1">
      <alignment horizontal="center" vertical="center" wrapText="1"/>
    </xf>
    <xf numFmtId="0" fontId="22" fillId="9" borderId="14" xfId="0" applyFont="1" applyFill="1" applyBorder="1" applyAlignment="1">
      <alignment horizontal="center" vertical="center" wrapText="1"/>
    </xf>
    <xf numFmtId="4" fontId="22" fillId="9" borderId="14" xfId="0" applyNumberFormat="1" applyFont="1" applyFill="1" applyBorder="1" applyAlignment="1">
      <alignment horizontal="center" vertical="center" wrapText="1"/>
    </xf>
    <xf numFmtId="9" fontId="22" fillId="3" borderId="12" xfId="37" applyNumberFormat="1" applyFont="1" applyFill="1" applyBorder="1" applyAlignment="1">
      <alignment vertical="center" wrapText="1"/>
    </xf>
    <xf numFmtId="3" fontId="22" fillId="3" borderId="12" xfId="37" applyNumberFormat="1" applyFont="1" applyFill="1" applyBorder="1" applyAlignment="1">
      <alignment horizontal="center" vertical="center" wrapText="1"/>
    </xf>
    <xf numFmtId="4" fontId="22" fillId="3" borderId="39" xfId="37" applyNumberFormat="1" applyFont="1" applyFill="1" applyBorder="1" applyAlignment="1">
      <alignment horizontal="center" vertical="center" wrapText="1"/>
    </xf>
    <xf numFmtId="4" fontId="22" fillId="3" borderId="40" xfId="37" applyNumberFormat="1" applyFont="1" applyFill="1" applyBorder="1" applyAlignment="1">
      <alignment vertical="center" wrapText="1"/>
    </xf>
    <xf numFmtId="3" fontId="24" fillId="0" borderId="10" xfId="35" applyNumberFormat="1" applyFont="1" applyBorder="1" applyAlignment="1">
      <alignment horizontal="center" vertical="center" wrapText="1"/>
    </xf>
    <xf numFmtId="4" fontId="24" fillId="0" borderId="10" xfId="35" applyNumberFormat="1" applyFont="1" applyBorder="1" applyAlignment="1">
      <alignment horizontal="right" vertical="center" wrapText="1"/>
    </xf>
    <xf numFmtId="3" fontId="22" fillId="3" borderId="10" xfId="37" applyNumberFormat="1" applyFont="1" applyFill="1" applyBorder="1" applyAlignment="1">
      <alignment vertical="center" wrapText="1"/>
    </xf>
    <xf numFmtId="3" fontId="22" fillId="3" borderId="10" xfId="37" applyNumberFormat="1" applyFont="1" applyFill="1" applyBorder="1" applyAlignment="1">
      <alignment horizontal="center" vertical="center" wrapText="1"/>
    </xf>
    <xf numFmtId="4" fontId="22" fillId="3" borderId="13" xfId="37" applyNumberFormat="1" applyFont="1" applyFill="1" applyBorder="1" applyAlignment="1">
      <alignment horizontal="center" vertical="center" wrapText="1"/>
    </xf>
    <xf numFmtId="4" fontId="22" fillId="3" borderId="11" xfId="37" applyNumberFormat="1" applyFont="1" applyFill="1" applyBorder="1" applyAlignment="1">
      <alignment vertical="center" wrapText="1"/>
    </xf>
    <xf numFmtId="3" fontId="25" fillId="3" borderId="10" xfId="37" applyNumberFormat="1" applyFont="1" applyFill="1" applyBorder="1" applyAlignment="1">
      <alignment vertical="center" wrapText="1"/>
    </xf>
    <xf numFmtId="3" fontId="25" fillId="3" borderId="10" xfId="37" applyNumberFormat="1" applyFont="1" applyFill="1" applyBorder="1" applyAlignment="1">
      <alignment horizontal="center" vertical="center" wrapText="1"/>
    </xf>
    <xf numFmtId="4" fontId="25" fillId="3" borderId="10" xfId="37" applyNumberFormat="1" applyFont="1" applyFill="1" applyBorder="1" applyAlignment="1">
      <alignment horizontal="center" vertical="center" wrapText="1"/>
    </xf>
    <xf numFmtId="4" fontId="25" fillId="3" borderId="10" xfId="32" applyNumberFormat="1" applyFont="1" applyFill="1" applyBorder="1" applyAlignment="1">
      <alignment vertical="center" wrapText="1"/>
    </xf>
    <xf numFmtId="0" fontId="23" fillId="0" borderId="0" xfId="0" applyFont="1" applyAlignment="1">
      <alignment horizontal="justify"/>
    </xf>
    <xf numFmtId="0" fontId="23" fillId="0" borderId="0" xfId="0" applyFont="1" applyAlignment="1">
      <alignment horizontal="left"/>
    </xf>
    <xf numFmtId="4" fontId="23" fillId="0" borderId="0" xfId="0" applyNumberFormat="1" applyFont="1" applyAlignment="1">
      <alignment horizontal="center"/>
    </xf>
    <xf numFmtId="4" fontId="23" fillId="0" borderId="0" xfId="0" applyNumberFormat="1" applyFont="1" applyAlignment="1">
      <alignment horizontal="center" wrapText="1"/>
    </xf>
    <xf numFmtId="3" fontId="22" fillId="0" borderId="0" xfId="35" applyNumberFormat="1" applyFont="1" applyAlignment="1">
      <alignment horizontal="center" vertical="center" wrapText="1"/>
    </xf>
    <xf numFmtId="3" fontId="25" fillId="26" borderId="10" xfId="35" applyNumberFormat="1" applyFont="1" applyFill="1" applyBorder="1" applyAlignment="1">
      <alignment horizontal="center" vertical="center" wrapText="1"/>
    </xf>
    <xf numFmtId="4" fontId="24" fillId="0" borderId="10" xfId="35" applyNumberFormat="1" applyFont="1" applyBorder="1" applyAlignment="1">
      <alignment vertical="center" wrapText="1"/>
    </xf>
    <xf numFmtId="0" fontId="23" fillId="0" borderId="0" xfId="0" applyFont="1" applyAlignment="1">
      <alignment horizontal="center"/>
    </xf>
    <xf numFmtId="3" fontId="25" fillId="27" borderId="10" xfId="37" applyNumberFormat="1" applyFont="1" applyFill="1" applyBorder="1" applyAlignment="1">
      <alignment horizontal="center" vertical="center" wrapText="1"/>
    </xf>
    <xf numFmtId="4" fontId="25" fillId="27" borderId="10" xfId="37" applyNumberFormat="1" applyFont="1" applyFill="1" applyBorder="1" applyAlignment="1">
      <alignment horizontal="right" vertical="center" wrapText="1"/>
    </xf>
    <xf numFmtId="4" fontId="26" fillId="0" borderId="14" xfId="35" applyNumberFormat="1" applyFont="1" applyBorder="1" applyAlignment="1">
      <alignment horizontal="right" vertical="center" wrapText="1"/>
    </xf>
    <xf numFmtId="4" fontId="23" fillId="0" borderId="10" xfId="35" applyNumberFormat="1" applyFont="1" applyBorder="1" applyAlignment="1">
      <alignment vertical="center" wrapText="1"/>
    </xf>
    <xf numFmtId="3" fontId="23" fillId="0" borderId="10" xfId="35" applyNumberFormat="1" applyFont="1" applyBorder="1" applyAlignment="1">
      <alignment horizontal="center" vertical="center" wrapText="1"/>
    </xf>
    <xf numFmtId="0" fontId="28" fillId="0" borderId="0" xfId="0" applyFont="1" applyAlignment="1">
      <alignment vertical="center"/>
    </xf>
    <xf numFmtId="0" fontId="27" fillId="19" borderId="0" xfId="0" applyFont="1" applyFill="1" applyAlignment="1">
      <alignment horizontal="center" vertical="center"/>
    </xf>
    <xf numFmtId="1" fontId="27" fillId="19" borderId="0" xfId="0" applyNumberFormat="1" applyFont="1" applyFill="1" applyAlignment="1">
      <alignment horizontal="center" vertical="center"/>
    </xf>
    <xf numFmtId="1" fontId="28" fillId="25" borderId="49" xfId="0" applyNumberFormat="1" applyFont="1" applyFill="1" applyBorder="1" applyAlignment="1">
      <alignment horizontal="center" vertical="center" wrapText="1"/>
    </xf>
    <xf numFmtId="4" fontId="27" fillId="24" borderId="0" xfId="0" applyNumberFormat="1" applyFont="1" applyFill="1" applyAlignment="1">
      <alignment horizontal="justify" vertical="center" wrapText="1"/>
    </xf>
    <xf numFmtId="0" fontId="28" fillId="0" borderId="0" xfId="0" applyFont="1" applyAlignment="1">
      <alignment horizontal="justify" vertical="center" wrapText="1"/>
    </xf>
    <xf numFmtId="1" fontId="28" fillId="25" borderId="50" xfId="0" applyNumberFormat="1" applyFont="1" applyFill="1" applyBorder="1" applyAlignment="1">
      <alignment horizontal="center" vertical="center" wrapText="1"/>
    </xf>
    <xf numFmtId="0" fontId="27" fillId="0" borderId="0" xfId="0" applyFont="1" applyAlignment="1">
      <alignment horizontal="justify" vertical="center" wrapText="1"/>
    </xf>
    <xf numFmtId="1" fontId="27" fillId="17" borderId="46" xfId="0" applyNumberFormat="1" applyFont="1" applyFill="1" applyBorder="1" applyAlignment="1">
      <alignment horizontal="center" vertical="center"/>
    </xf>
    <xf numFmtId="0" fontId="29" fillId="19" borderId="0" xfId="0" applyFont="1" applyFill="1" applyAlignment="1">
      <alignment horizontal="center" vertical="center"/>
    </xf>
    <xf numFmtId="0" fontId="27" fillId="22" borderId="22" xfId="0" applyFont="1" applyFill="1" applyBorder="1" applyAlignment="1">
      <alignment horizontal="center" vertical="center" wrapText="1"/>
    </xf>
    <xf numFmtId="1" fontId="27" fillId="22" borderId="22" xfId="0" applyNumberFormat="1" applyFont="1" applyFill="1" applyBorder="1" applyAlignment="1">
      <alignment horizontal="center" vertical="center" wrapText="1"/>
    </xf>
    <xf numFmtId="0" fontId="27" fillId="22" borderId="23" xfId="0" applyFont="1" applyFill="1" applyBorder="1" applyAlignment="1">
      <alignment horizontal="center" vertical="center" wrapText="1"/>
    </xf>
    <xf numFmtId="1" fontId="27" fillId="22" borderId="23" xfId="0" applyNumberFormat="1" applyFont="1" applyFill="1" applyBorder="1" applyAlignment="1">
      <alignment horizontal="center" vertical="center" wrapText="1"/>
    </xf>
    <xf numFmtId="4" fontId="27" fillId="22" borderId="23" xfId="0" applyNumberFormat="1" applyFont="1" applyFill="1" applyBorder="1" applyAlignment="1">
      <alignment horizontal="center" vertical="center" wrapText="1"/>
    </xf>
    <xf numFmtId="4" fontId="29" fillId="22" borderId="23" xfId="0" applyNumberFormat="1" applyFont="1" applyFill="1" applyBorder="1" applyAlignment="1">
      <alignment horizontal="center" vertical="center" wrapText="1"/>
    </xf>
    <xf numFmtId="3" fontId="27" fillId="22" borderId="41" xfId="0" applyNumberFormat="1" applyFont="1" applyFill="1" applyBorder="1" applyAlignment="1">
      <alignment horizontal="center" vertical="center" wrapText="1"/>
    </xf>
    <xf numFmtId="0" fontId="28" fillId="0" borderId="0" xfId="0" applyFont="1" applyAlignment="1">
      <alignment horizontal="center" vertical="center" wrapText="1"/>
    </xf>
    <xf numFmtId="3" fontId="27" fillId="21" borderId="37" xfId="36" applyNumberFormat="1" applyFont="1" applyFill="1" applyBorder="1" applyAlignment="1">
      <alignment horizontal="center" vertical="center" wrapText="1"/>
    </xf>
    <xf numFmtId="1" fontId="27" fillId="21" borderId="37" xfId="36" applyNumberFormat="1" applyFont="1" applyFill="1" applyBorder="1" applyAlignment="1">
      <alignment horizontal="center" vertical="center" wrapText="1"/>
    </xf>
    <xf numFmtId="3" fontId="27" fillId="21" borderId="38" xfId="36" applyNumberFormat="1" applyFont="1" applyFill="1" applyBorder="1" applyAlignment="1">
      <alignment vertical="center" wrapText="1"/>
    </xf>
    <xf numFmtId="1" fontId="27" fillId="21" borderId="14" xfId="36" applyNumberFormat="1" applyFont="1" applyFill="1" applyBorder="1" applyAlignment="1">
      <alignment horizontal="center" vertical="center" wrapText="1"/>
    </xf>
    <xf numFmtId="3" fontId="28" fillId="21" borderId="42" xfId="36" applyNumberFormat="1" applyFont="1" applyFill="1" applyBorder="1" applyAlignment="1">
      <alignment horizontal="justify" vertical="center" wrapText="1"/>
    </xf>
    <xf numFmtId="0" fontId="27" fillId="20" borderId="51" xfId="0" applyFont="1" applyFill="1" applyBorder="1" applyAlignment="1">
      <alignment vertical="center" wrapText="1"/>
    </xf>
    <xf numFmtId="0" fontId="27" fillId="20" borderId="37" xfId="0" applyFont="1" applyFill="1" applyBorder="1" applyAlignment="1">
      <alignment horizontal="center" vertical="center" wrapText="1"/>
    </xf>
    <xf numFmtId="1" fontId="27" fillId="20" borderId="37" xfId="0" applyNumberFormat="1" applyFont="1" applyFill="1" applyBorder="1" applyAlignment="1">
      <alignment horizontal="center" vertical="center" wrapText="1"/>
    </xf>
    <xf numFmtId="0" fontId="27" fillId="20" borderId="38" xfId="0" applyFont="1" applyFill="1" applyBorder="1" applyAlignment="1">
      <alignment vertical="center" wrapText="1"/>
    </xf>
    <xf numFmtId="1" fontId="27" fillId="20" borderId="14" xfId="0" applyNumberFormat="1" applyFont="1" applyFill="1" applyBorder="1" applyAlignment="1">
      <alignment horizontal="center" vertical="center" wrapText="1"/>
    </xf>
    <xf numFmtId="0" fontId="27" fillId="20" borderId="42" xfId="0" applyFont="1" applyFill="1" applyBorder="1" applyAlignment="1">
      <alignment horizontal="justify" vertical="center" wrapText="1"/>
    </xf>
    <xf numFmtId="3" fontId="27" fillId="28" borderId="51" xfId="36" applyNumberFormat="1" applyFont="1" applyFill="1" applyBorder="1" applyAlignment="1">
      <alignment vertical="center" wrapText="1"/>
    </xf>
    <xf numFmtId="3" fontId="27" fillId="28" borderId="37" xfId="36" applyNumberFormat="1" applyFont="1" applyFill="1" applyBorder="1" applyAlignment="1">
      <alignment horizontal="center" vertical="center" wrapText="1"/>
    </xf>
    <xf numFmtId="1" fontId="27" fillId="28" borderId="37" xfId="36" applyNumberFormat="1" applyFont="1" applyFill="1" applyBorder="1" applyAlignment="1">
      <alignment horizontal="center" vertical="center" wrapText="1"/>
    </xf>
    <xf numFmtId="3" fontId="27" fillId="28" borderId="38" xfId="36" applyNumberFormat="1" applyFont="1" applyFill="1" applyBorder="1" applyAlignment="1">
      <alignment vertical="center" wrapText="1"/>
    </xf>
    <xf numFmtId="3" fontId="27" fillId="28" borderId="14" xfId="0" applyNumberFormat="1" applyFont="1" applyFill="1" applyBorder="1" applyAlignment="1">
      <alignment horizontal="center" vertical="center" wrapText="1"/>
    </xf>
    <xf numFmtId="3" fontId="27" fillId="28" borderId="42" xfId="36" applyNumberFormat="1" applyFont="1" applyFill="1" applyBorder="1" applyAlignment="1">
      <alignment horizontal="justify" vertical="center" wrapText="1"/>
    </xf>
    <xf numFmtId="3" fontId="28" fillId="0" borderId="38" xfId="36" applyNumberFormat="1" applyFont="1" applyBorder="1" applyAlignment="1">
      <alignment horizontal="center" vertical="center" wrapText="1"/>
    </xf>
    <xf numFmtId="1" fontId="28" fillId="0" borderId="38" xfId="36" applyNumberFormat="1" applyFont="1" applyBorder="1" applyAlignment="1">
      <alignment horizontal="center" vertical="center" wrapText="1"/>
    </xf>
    <xf numFmtId="49" fontId="28" fillId="0" borderId="24" xfId="0" applyNumberFormat="1" applyFont="1" applyBorder="1" applyAlignment="1">
      <alignment horizontal="left" vertical="center" wrapText="1"/>
    </xf>
    <xf numFmtId="49" fontId="28" fillId="0" borderId="14" xfId="0" applyNumberFormat="1" applyFont="1" applyBorder="1" applyAlignment="1">
      <alignment horizontal="left" vertical="center" wrapText="1"/>
    </xf>
    <xf numFmtId="165" fontId="28" fillId="0" borderId="14" xfId="0" applyNumberFormat="1" applyFont="1" applyBorder="1" applyAlignment="1">
      <alignment horizontal="center" vertical="center" wrapText="1"/>
    </xf>
    <xf numFmtId="0" fontId="28" fillId="0" borderId="14" xfId="0" applyFont="1" applyBorder="1" applyAlignment="1">
      <alignment horizontal="center" vertical="center" wrapText="1"/>
    </xf>
    <xf numFmtId="0" fontId="28" fillId="0" borderId="42" xfId="0" applyFont="1" applyBorder="1" applyAlignment="1">
      <alignment horizontal="justify" vertical="center" wrapText="1"/>
    </xf>
    <xf numFmtId="0" fontId="28" fillId="0" borderId="14" xfId="0" applyFont="1" applyBorder="1" applyAlignment="1">
      <alignment horizontal="left" vertical="center" wrapText="1"/>
    </xf>
    <xf numFmtId="3" fontId="27" fillId="28" borderId="42" xfId="36" applyNumberFormat="1" applyFont="1" applyFill="1" applyBorder="1" applyAlignment="1">
      <alignment horizontal="center" vertical="center" wrapText="1"/>
    </xf>
    <xf numFmtId="0" fontId="28" fillId="0" borderId="14" xfId="0" applyFont="1" applyBorder="1" applyAlignment="1">
      <alignment horizontal="justify" vertical="center" wrapText="1"/>
    </xf>
    <xf numFmtId="3" fontId="27" fillId="21" borderId="36" xfId="36" applyNumberFormat="1" applyFont="1" applyFill="1" applyBorder="1" applyAlignment="1">
      <alignment horizontal="center" vertical="center" wrapText="1"/>
    </xf>
    <xf numFmtId="0" fontId="27" fillId="20" borderId="36" xfId="0" applyFont="1" applyFill="1" applyBorder="1" applyAlignment="1">
      <alignment horizontal="center" vertical="center" wrapText="1"/>
    </xf>
    <xf numFmtId="1" fontId="27" fillId="28" borderId="36" xfId="0" applyNumberFormat="1" applyFont="1" applyFill="1" applyBorder="1" applyAlignment="1">
      <alignment horizontal="center" vertical="center" wrapText="1"/>
    </xf>
    <xf numFmtId="1" fontId="27" fillId="20" borderId="36" xfId="0" applyNumberFormat="1" applyFont="1" applyFill="1" applyBorder="1" applyAlignment="1">
      <alignment horizontal="center" vertical="center" wrapText="1"/>
    </xf>
    <xf numFmtId="4" fontId="27" fillId="21" borderId="37" xfId="36" applyNumberFormat="1" applyFont="1" applyFill="1" applyBorder="1" applyAlignment="1">
      <alignment horizontal="center" vertical="center" wrapText="1"/>
    </xf>
    <xf numFmtId="4" fontId="29" fillId="21" borderId="38" xfId="36" applyNumberFormat="1" applyFont="1" applyFill="1" applyBorder="1" applyAlignment="1">
      <alignment horizontal="center" vertical="center" wrapText="1"/>
    </xf>
    <xf numFmtId="4" fontId="27" fillId="21" borderId="14" xfId="36" applyNumberFormat="1" applyFont="1" applyFill="1" applyBorder="1" applyAlignment="1">
      <alignment horizontal="center" vertical="center" wrapText="1"/>
    </xf>
    <xf numFmtId="4" fontId="27" fillId="20" borderId="37" xfId="0" applyNumberFormat="1" applyFont="1" applyFill="1" applyBorder="1" applyAlignment="1">
      <alignment horizontal="center" vertical="center" wrapText="1"/>
    </xf>
    <xf numFmtId="4" fontId="29" fillId="20" borderId="38" xfId="0" applyNumberFormat="1" applyFont="1" applyFill="1" applyBorder="1" applyAlignment="1">
      <alignment horizontal="center" vertical="center" wrapText="1"/>
    </xf>
    <xf numFmtId="4" fontId="27" fillId="20" borderId="14" xfId="0" applyNumberFormat="1" applyFont="1" applyFill="1" applyBorder="1" applyAlignment="1">
      <alignment horizontal="center" vertical="center" wrapText="1"/>
    </xf>
    <xf numFmtId="4" fontId="27" fillId="28" borderId="37" xfId="0" applyNumberFormat="1" applyFont="1" applyFill="1" applyBorder="1" applyAlignment="1">
      <alignment horizontal="center" vertical="center" wrapText="1"/>
    </xf>
    <xf numFmtId="4" fontId="29" fillId="28" borderId="38" xfId="0" applyNumberFormat="1" applyFont="1" applyFill="1" applyBorder="1" applyAlignment="1">
      <alignment horizontal="center" vertical="center" wrapText="1"/>
    </xf>
    <xf numFmtId="4" fontId="27" fillId="28" borderId="14" xfId="0" applyNumberFormat="1" applyFont="1" applyFill="1" applyBorder="1" applyAlignment="1">
      <alignment horizontal="center" vertical="center" wrapText="1"/>
    </xf>
    <xf numFmtId="1" fontId="27" fillId="28" borderId="37" xfId="0" applyNumberFormat="1" applyFont="1" applyFill="1" applyBorder="1" applyAlignment="1">
      <alignment horizontal="center" vertical="center" wrapText="1"/>
    </xf>
    <xf numFmtId="4" fontId="28" fillId="0" borderId="14" xfId="0" applyNumberFormat="1" applyFont="1" applyBorder="1" applyAlignment="1">
      <alignment horizontal="center" vertical="center" wrapText="1"/>
    </xf>
    <xf numFmtId="4" fontId="30" fillId="0" borderId="14" xfId="0" applyNumberFormat="1" applyFont="1" applyBorder="1" applyAlignment="1">
      <alignment horizontal="center" vertical="center" wrapText="1"/>
    </xf>
    <xf numFmtId="4" fontId="27" fillId="28" borderId="38" xfId="0" applyNumberFormat="1" applyFont="1" applyFill="1" applyBorder="1" applyAlignment="1">
      <alignment horizontal="center" vertical="center" wrapText="1"/>
    </xf>
    <xf numFmtId="0" fontId="29" fillId="20" borderId="38" xfId="0" applyFont="1" applyFill="1" applyBorder="1" applyAlignment="1">
      <alignment horizontal="center" vertical="center" wrapText="1"/>
    </xf>
    <xf numFmtId="4" fontId="22" fillId="0" borderId="0" xfId="35" applyNumberFormat="1" applyFont="1" applyAlignment="1">
      <alignment vertical="center" wrapText="1"/>
    </xf>
    <xf numFmtId="4" fontId="22" fillId="3" borderId="39" xfId="37" applyNumberFormat="1" applyFont="1" applyFill="1" applyBorder="1" applyAlignment="1">
      <alignment vertical="center" wrapText="1"/>
    </xf>
    <xf numFmtId="4" fontId="22" fillId="3" borderId="13" xfId="37" applyNumberFormat="1" applyFont="1" applyFill="1" applyBorder="1" applyAlignment="1">
      <alignment vertical="center" wrapText="1"/>
    </xf>
    <xf numFmtId="4" fontId="23" fillId="0" borderId="0" xfId="0" applyNumberFormat="1" applyFont="1"/>
    <xf numFmtId="0" fontId="32" fillId="0" borderId="0" xfId="0" applyFont="1" applyAlignment="1">
      <alignment vertical="center"/>
    </xf>
    <xf numFmtId="0" fontId="28" fillId="31" borderId="14" xfId="0" applyFont="1" applyFill="1" applyBorder="1" applyAlignment="1">
      <alignment vertical="center"/>
    </xf>
    <xf numFmtId="0" fontId="28" fillId="31" borderId="14" xfId="0" applyFont="1" applyFill="1" applyBorder="1" applyAlignment="1">
      <alignment horizontal="center" vertical="center" wrapText="1"/>
    </xf>
    <xf numFmtId="4" fontId="28" fillId="31" borderId="14" xfId="0" applyNumberFormat="1" applyFont="1" applyFill="1" applyBorder="1" applyAlignment="1">
      <alignment horizontal="center" vertical="center" wrapText="1"/>
    </xf>
    <xf numFmtId="0" fontId="28" fillId="31" borderId="14" xfId="0" applyFont="1" applyFill="1" applyBorder="1" applyAlignment="1">
      <alignment horizontal="justify" vertical="center" wrapText="1"/>
    </xf>
    <xf numFmtId="0" fontId="28" fillId="31" borderId="14" xfId="0" applyFont="1" applyFill="1" applyBorder="1" applyAlignment="1">
      <alignment horizontal="center" vertical="center"/>
    </xf>
    <xf numFmtId="166" fontId="28" fillId="31" borderId="14" xfId="0" applyNumberFormat="1" applyFont="1" applyFill="1" applyBorder="1" applyAlignment="1">
      <alignment horizontal="center" vertical="center" wrapText="1"/>
    </xf>
    <xf numFmtId="4" fontId="28" fillId="31" borderId="14" xfId="0" applyNumberFormat="1" applyFont="1" applyFill="1" applyBorder="1" applyAlignment="1">
      <alignment horizontal="center" vertical="center"/>
    </xf>
    <xf numFmtId="3" fontId="27" fillId="21" borderId="51" xfId="36" applyNumberFormat="1" applyFont="1" applyFill="1" applyBorder="1" applyAlignment="1">
      <alignment horizontal="left" vertical="center" wrapText="1"/>
    </xf>
    <xf numFmtId="0" fontId="27" fillId="19" borderId="0" xfId="0" applyFont="1" applyFill="1" applyAlignment="1">
      <alignment horizontal="center" vertical="center" wrapText="1"/>
    </xf>
    <xf numFmtId="4" fontId="27" fillId="19" borderId="0" xfId="0" applyNumberFormat="1" applyFont="1" applyFill="1" applyAlignment="1">
      <alignment horizontal="center" vertical="center" wrapText="1"/>
    </xf>
    <xf numFmtId="0" fontId="0" fillId="0" borderId="0" xfId="0" applyAlignment="1">
      <alignment wrapText="1"/>
    </xf>
    <xf numFmtId="0" fontId="28" fillId="31" borderId="14" xfId="0" applyFont="1" applyFill="1" applyBorder="1" applyAlignment="1">
      <alignment vertical="center" wrapText="1"/>
    </xf>
    <xf numFmtId="9" fontId="23" fillId="0" borderId="0" xfId="49" applyFont="1"/>
    <xf numFmtId="0" fontId="28" fillId="0" borderId="14" xfId="0" applyFont="1" applyBorder="1" applyAlignment="1">
      <alignment vertical="center" wrapText="1"/>
    </xf>
    <xf numFmtId="3" fontId="28" fillId="0" borderId="24" xfId="36" applyNumberFormat="1" applyFont="1" applyBorder="1" applyAlignment="1">
      <alignment vertical="center" wrapText="1"/>
    </xf>
    <xf numFmtId="1" fontId="28" fillId="0" borderId="14" xfId="0" applyNumberFormat="1" applyFont="1" applyBorder="1" applyAlignment="1">
      <alignment horizontal="center" vertical="center" wrapText="1"/>
    </xf>
    <xf numFmtId="3" fontId="27" fillId="0" borderId="51" xfId="36" applyNumberFormat="1" applyFont="1" applyBorder="1" applyAlignment="1">
      <alignment vertical="center" wrapText="1"/>
    </xf>
    <xf numFmtId="3" fontId="27" fillId="0" borderId="37" xfId="36" applyNumberFormat="1" applyFont="1" applyBorder="1" applyAlignment="1">
      <alignment horizontal="center" vertical="center" wrapText="1"/>
    </xf>
    <xf numFmtId="1" fontId="27" fillId="0" borderId="37" xfId="36" applyNumberFormat="1" applyFont="1" applyBorder="1" applyAlignment="1">
      <alignment horizontal="center" vertical="center" wrapText="1"/>
    </xf>
    <xf numFmtId="3" fontId="27" fillId="0" borderId="38" xfId="36" applyNumberFormat="1" applyFont="1" applyBorder="1" applyAlignment="1">
      <alignment vertical="center" wrapText="1"/>
    </xf>
    <xf numFmtId="3" fontId="27" fillId="0" borderId="14" xfId="0" applyNumberFormat="1" applyFont="1" applyBorder="1" applyAlignment="1">
      <alignment horizontal="center" vertical="center" wrapText="1"/>
    </xf>
    <xf numFmtId="1" fontId="27" fillId="0" borderId="36" xfId="0" applyNumberFormat="1" applyFont="1" applyBorder="1" applyAlignment="1">
      <alignment horizontal="center" vertical="center" wrapText="1"/>
    </xf>
    <xf numFmtId="1" fontId="27" fillId="0" borderId="37" xfId="0" applyNumberFormat="1" applyFont="1" applyBorder="1" applyAlignment="1">
      <alignment horizontal="center" vertical="center" wrapText="1"/>
    </xf>
    <xf numFmtId="4" fontId="27" fillId="0" borderId="37" xfId="0" applyNumberFormat="1" applyFont="1" applyBorder="1" applyAlignment="1">
      <alignment horizontal="center" vertical="center" wrapText="1"/>
    </xf>
    <xf numFmtId="4" fontId="29" fillId="0" borderId="38" xfId="0" applyNumberFormat="1" applyFont="1" applyBorder="1" applyAlignment="1">
      <alignment horizontal="center" vertical="center" wrapText="1"/>
    </xf>
    <xf numFmtId="4" fontId="27" fillId="0" borderId="14" xfId="0" applyNumberFormat="1" applyFont="1" applyBorder="1" applyAlignment="1">
      <alignment horizontal="center" vertical="center" wrapText="1"/>
    </xf>
    <xf numFmtId="3" fontId="27" fillId="0" borderId="42" xfId="36" applyNumberFormat="1" applyFont="1" applyBorder="1" applyAlignment="1">
      <alignment horizontal="justify" vertical="center" wrapText="1"/>
    </xf>
    <xf numFmtId="49" fontId="28" fillId="0" borderId="38" xfId="0" applyNumberFormat="1" applyFont="1" applyBorder="1" applyAlignment="1">
      <alignment horizontal="center" vertical="center" wrapText="1"/>
    </xf>
    <xf numFmtId="1" fontId="28" fillId="0" borderId="38" xfId="0" applyNumberFormat="1" applyFont="1" applyBorder="1" applyAlignment="1">
      <alignment horizontal="center" vertical="center" wrapText="1"/>
    </xf>
    <xf numFmtId="44" fontId="38" fillId="30" borderId="14" xfId="48" applyFont="1" applyFill="1" applyBorder="1" applyAlignment="1">
      <alignment horizontal="center" vertical="center"/>
    </xf>
    <xf numFmtId="44" fontId="35" fillId="22" borderId="14" xfId="48" applyFont="1" applyFill="1" applyBorder="1" applyAlignment="1">
      <alignment horizontal="center" vertical="center" wrapText="1"/>
    </xf>
    <xf numFmtId="44" fontId="35" fillId="30" borderId="14" xfId="48" applyFont="1" applyFill="1" applyBorder="1" applyAlignment="1">
      <alignment horizontal="center" vertical="center"/>
    </xf>
    <xf numFmtId="0" fontId="35" fillId="0" borderId="14" xfId="0" applyFont="1" applyBorder="1" applyAlignment="1">
      <alignment vertical="center"/>
    </xf>
    <xf numFmtId="1" fontId="39" fillId="25" borderId="14" xfId="0" applyNumberFormat="1" applyFont="1" applyFill="1" applyBorder="1" applyAlignment="1">
      <alignment horizontal="center" vertical="center" wrapText="1"/>
    </xf>
    <xf numFmtId="169" fontId="35" fillId="0" borderId="14" xfId="47" applyNumberFormat="1" applyFont="1" applyBorder="1" applyAlignment="1">
      <alignment vertical="center"/>
    </xf>
    <xf numFmtId="1" fontId="39" fillId="0" borderId="14" xfId="0" applyNumberFormat="1" applyFont="1" applyBorder="1" applyAlignment="1">
      <alignment horizontal="center" vertical="center" wrapText="1"/>
    </xf>
    <xf numFmtId="4" fontId="35" fillId="0" borderId="14" xfId="0" applyNumberFormat="1" applyFont="1" applyBorder="1" applyAlignment="1">
      <alignment horizontal="center" vertical="center"/>
    </xf>
    <xf numFmtId="0" fontId="35" fillId="0" borderId="14" xfId="0" applyFont="1" applyBorder="1" applyAlignment="1">
      <alignment vertical="center" wrapText="1"/>
    </xf>
    <xf numFmtId="0" fontId="35" fillId="29" borderId="14" xfId="0" applyFont="1" applyFill="1" applyBorder="1" applyAlignment="1">
      <alignment vertical="center"/>
    </xf>
    <xf numFmtId="1" fontId="35" fillId="29" borderId="14" xfId="0" applyNumberFormat="1" applyFont="1" applyFill="1" applyBorder="1" applyAlignment="1">
      <alignment horizontal="center" vertical="center"/>
    </xf>
    <xf numFmtId="169" fontId="35" fillId="29" borderId="14" xfId="47" applyNumberFormat="1" applyFont="1" applyFill="1" applyBorder="1" applyAlignment="1">
      <alignment vertical="center"/>
    </xf>
    <xf numFmtId="2" fontId="35" fillId="29" borderId="14" xfId="0" applyNumberFormat="1" applyFont="1" applyFill="1" applyBorder="1" applyAlignment="1">
      <alignment horizontal="center" vertical="center"/>
    </xf>
    <xf numFmtId="3" fontId="36" fillId="0" borderId="38" xfId="36" applyNumberFormat="1" applyFont="1" applyBorder="1" applyAlignment="1">
      <alignment horizontal="center" vertical="center" wrapText="1"/>
    </xf>
    <xf numFmtId="1" fontId="36" fillId="0" borderId="38" xfId="36" applyNumberFormat="1" applyFont="1" applyBorder="1" applyAlignment="1">
      <alignment horizontal="center" vertical="center" wrapText="1"/>
    </xf>
    <xf numFmtId="0" fontId="36" fillId="0" borderId="14" xfId="0" applyFont="1" applyBorder="1" applyAlignment="1">
      <alignment horizontal="center" vertical="center" wrapText="1"/>
    </xf>
    <xf numFmtId="0" fontId="37" fillId="0" borderId="14" xfId="0" applyFont="1" applyBorder="1" applyAlignment="1">
      <alignment horizontal="center" vertical="center" wrapText="1"/>
    </xf>
    <xf numFmtId="4" fontId="36" fillId="0" borderId="14" xfId="0" applyNumberFormat="1" applyFont="1" applyBorder="1" applyAlignment="1">
      <alignment horizontal="center" vertical="center" wrapText="1"/>
    </xf>
    <xf numFmtId="4" fontId="40" fillId="0" borderId="14" xfId="0" applyNumberFormat="1" applyFont="1" applyBorder="1" applyAlignment="1">
      <alignment horizontal="center" vertical="center" wrapText="1"/>
    </xf>
    <xf numFmtId="1" fontId="36" fillId="0" borderId="14" xfId="0" applyNumberFormat="1" applyFont="1" applyBorder="1" applyAlignment="1">
      <alignment horizontal="center" vertical="center" wrapText="1"/>
    </xf>
    <xf numFmtId="3" fontId="37" fillId="0" borderId="38" xfId="36" applyNumberFormat="1" applyFont="1" applyBorder="1" applyAlignment="1">
      <alignment horizontal="center" vertical="center" wrapText="1"/>
    </xf>
    <xf numFmtId="1" fontId="37" fillId="0" borderId="38" xfId="36" applyNumberFormat="1" applyFont="1" applyBorder="1" applyAlignment="1">
      <alignment horizontal="center" vertical="center" wrapText="1"/>
    </xf>
    <xf numFmtId="4" fontId="37" fillId="0" borderId="14" xfId="0" applyNumberFormat="1" applyFont="1" applyBorder="1" applyAlignment="1">
      <alignment horizontal="center" vertical="center" wrapText="1"/>
    </xf>
    <xf numFmtId="3" fontId="36" fillId="0" borderId="14" xfId="0" applyNumberFormat="1" applyFont="1" applyBorder="1" applyAlignment="1">
      <alignment horizontal="center" vertical="center" wrapText="1"/>
    </xf>
    <xf numFmtId="3" fontId="37" fillId="0" borderId="14" xfId="0" applyNumberFormat="1" applyFont="1" applyBorder="1" applyAlignment="1">
      <alignment horizontal="center" vertical="center" wrapText="1"/>
    </xf>
    <xf numFmtId="0" fontId="41" fillId="0" borderId="0" xfId="0" applyFont="1" applyAlignment="1">
      <alignment horizontal="left" vertical="center"/>
    </xf>
    <xf numFmtId="0" fontId="43" fillId="22" borderId="22" xfId="0" applyFont="1" applyFill="1" applyBorder="1" applyAlignment="1">
      <alignment horizontal="center" vertical="center" wrapText="1"/>
    </xf>
    <xf numFmtId="3" fontId="43" fillId="21" borderId="51" xfId="36" applyNumberFormat="1" applyFont="1" applyFill="1" applyBorder="1" applyAlignment="1">
      <alignment horizontal="right" vertical="center" wrapText="1"/>
    </xf>
    <xf numFmtId="0" fontId="43" fillId="20" borderId="51" xfId="0" applyFont="1" applyFill="1" applyBorder="1" applyAlignment="1">
      <alignment vertical="center" wrapText="1"/>
    </xf>
    <xf numFmtId="1" fontId="43" fillId="20" borderId="37" xfId="0" applyNumberFormat="1" applyFont="1" applyFill="1" applyBorder="1" applyAlignment="1">
      <alignment horizontal="center" vertical="center" wrapText="1"/>
    </xf>
    <xf numFmtId="0" fontId="41" fillId="0" borderId="14" xfId="0" applyFont="1" applyBorder="1" applyAlignment="1">
      <alignment vertical="center" wrapText="1"/>
    </xf>
    <xf numFmtId="3" fontId="41" fillId="0" borderId="24" xfId="36" applyNumberFormat="1" applyFont="1" applyBorder="1" applyAlignment="1">
      <alignment vertical="center" wrapText="1"/>
    </xf>
    <xf numFmtId="49" fontId="41" fillId="0" borderId="24" xfId="0" applyNumberFormat="1" applyFont="1" applyBorder="1" applyAlignment="1">
      <alignment horizontal="left" vertical="center" wrapText="1"/>
    </xf>
    <xf numFmtId="49" fontId="41" fillId="0" borderId="24" xfId="0" applyNumberFormat="1" applyFont="1" applyBorder="1" applyAlignment="1">
      <alignment vertical="center" wrapText="1"/>
    </xf>
    <xf numFmtId="49" fontId="42" fillId="0" borderId="24" xfId="0" applyNumberFormat="1" applyFont="1" applyBorder="1" applyAlignment="1">
      <alignment horizontal="left" vertical="center" wrapText="1"/>
    </xf>
    <xf numFmtId="169" fontId="35" fillId="0" borderId="14" xfId="47" applyNumberFormat="1" applyFont="1" applyBorder="1" applyAlignment="1">
      <alignment horizontal="center" vertical="center"/>
    </xf>
    <xf numFmtId="169" fontId="35" fillId="29" borderId="14" xfId="47" applyNumberFormat="1" applyFont="1" applyFill="1" applyBorder="1" applyAlignment="1">
      <alignment horizontal="center" vertical="center"/>
    </xf>
    <xf numFmtId="0" fontId="20" fillId="0" borderId="0" xfId="0" applyFont="1"/>
    <xf numFmtId="49" fontId="41" fillId="0" borderId="47" xfId="0" applyNumberFormat="1" applyFont="1" applyBorder="1" applyAlignment="1">
      <alignment horizontal="left" vertical="center" wrapText="1"/>
    </xf>
    <xf numFmtId="3" fontId="36" fillId="0" borderId="53" xfId="36" applyNumberFormat="1" applyFont="1" applyBorder="1" applyAlignment="1">
      <alignment horizontal="center" vertical="center" wrapText="1"/>
    </xf>
    <xf numFmtId="1" fontId="36" fillId="0" borderId="53" xfId="36" applyNumberFormat="1" applyFont="1" applyBorder="1" applyAlignment="1">
      <alignment horizontal="center" vertical="center" wrapText="1"/>
    </xf>
    <xf numFmtId="0" fontId="41" fillId="0" borderId="25" xfId="0" applyFont="1" applyBorder="1" applyAlignment="1">
      <alignment vertical="center" wrapText="1"/>
    </xf>
    <xf numFmtId="0" fontId="36" fillId="0" borderId="25" xfId="0" applyFont="1" applyBorder="1" applyAlignment="1">
      <alignment horizontal="center" vertical="center" wrapText="1"/>
    </xf>
    <xf numFmtId="4" fontId="36" fillId="0" borderId="25" xfId="0" applyNumberFormat="1" applyFont="1" applyBorder="1" applyAlignment="1">
      <alignment horizontal="center" vertical="center" wrapText="1"/>
    </xf>
    <xf numFmtId="3" fontId="36" fillId="0" borderId="25" xfId="0" applyNumberFormat="1" applyFont="1" applyBorder="1" applyAlignment="1">
      <alignment horizontal="center" vertical="center" wrapText="1"/>
    </xf>
    <xf numFmtId="0" fontId="43" fillId="0" borderId="14" xfId="0" applyFont="1" applyBorder="1" applyAlignment="1">
      <alignment vertical="center"/>
    </xf>
    <xf numFmtId="1" fontId="44" fillId="25" borderId="14" xfId="0" applyNumberFormat="1" applyFont="1" applyFill="1" applyBorder="1" applyAlignment="1">
      <alignment horizontal="center" vertical="center" wrapText="1"/>
    </xf>
    <xf numFmtId="169" fontId="43" fillId="0" borderId="14" xfId="47" applyNumberFormat="1" applyFont="1" applyBorder="1" applyAlignment="1">
      <alignment vertical="center"/>
    </xf>
    <xf numFmtId="1" fontId="44" fillId="0" borderId="14" xfId="0" applyNumberFormat="1" applyFont="1" applyBorder="1" applyAlignment="1">
      <alignment horizontal="center" vertical="center" wrapText="1"/>
    </xf>
    <xf numFmtId="169" fontId="43" fillId="0" borderId="14" xfId="47" applyNumberFormat="1" applyFont="1" applyBorder="1" applyAlignment="1">
      <alignment horizontal="center" vertical="center"/>
    </xf>
    <xf numFmtId="4" fontId="43" fillId="0" borderId="14" xfId="0" applyNumberFormat="1" applyFont="1" applyBorder="1" applyAlignment="1">
      <alignment horizontal="center" vertical="center"/>
    </xf>
    <xf numFmtId="0" fontId="43" fillId="0" borderId="14" xfId="0" applyFont="1" applyBorder="1" applyAlignment="1">
      <alignment vertical="center" wrapText="1"/>
    </xf>
    <xf numFmtId="0" fontId="43" fillId="22" borderId="22" xfId="50" applyFont="1" applyFill="1" applyBorder="1" applyAlignment="1">
      <alignment horizontal="center" vertical="center" wrapText="1"/>
    </xf>
    <xf numFmtId="1" fontId="43" fillId="22" borderId="22" xfId="50" applyNumberFormat="1" applyFont="1" applyFill="1" applyBorder="1" applyAlignment="1">
      <alignment horizontal="center" vertical="center" wrapText="1"/>
    </xf>
    <xf numFmtId="0" fontId="43" fillId="22" borderId="23" xfId="50" applyFont="1" applyFill="1" applyBorder="1" applyAlignment="1">
      <alignment horizontal="center" vertical="center" wrapText="1"/>
    </xf>
    <xf numFmtId="1" fontId="43" fillId="22" borderId="23" xfId="50" applyNumberFormat="1" applyFont="1" applyFill="1" applyBorder="1" applyAlignment="1">
      <alignment horizontal="center" vertical="center" wrapText="1"/>
    </xf>
    <xf numFmtId="1" fontId="42" fillId="22" borderId="23" xfId="50" applyNumberFormat="1" applyFont="1" applyFill="1" applyBorder="1" applyAlignment="1">
      <alignment horizontal="center" vertical="center" wrapText="1"/>
    </xf>
    <xf numFmtId="4" fontId="43" fillId="22" borderId="23" xfId="50" applyNumberFormat="1" applyFont="1" applyFill="1" applyBorder="1" applyAlignment="1">
      <alignment horizontal="center" vertical="center" wrapText="1"/>
    </xf>
    <xf numFmtId="4" fontId="44" fillId="22" borderId="23" xfId="50" applyNumberFormat="1" applyFont="1" applyFill="1" applyBorder="1" applyAlignment="1">
      <alignment horizontal="center" vertical="center" wrapText="1"/>
    </xf>
    <xf numFmtId="3" fontId="43" fillId="22" borderId="23" xfId="50" applyNumberFormat="1" applyFont="1" applyFill="1" applyBorder="1" applyAlignment="1">
      <alignment horizontal="center" vertical="center" wrapText="1"/>
    </xf>
    <xf numFmtId="3" fontId="43" fillId="21" borderId="37" xfId="36" applyNumberFormat="1" applyFont="1" applyFill="1" applyBorder="1" applyAlignment="1">
      <alignment horizontal="center" vertical="center" wrapText="1"/>
    </xf>
    <xf numFmtId="1" fontId="43" fillId="21" borderId="37" xfId="36" applyNumberFormat="1" applyFont="1" applyFill="1" applyBorder="1" applyAlignment="1">
      <alignment horizontal="center" vertical="center" wrapText="1"/>
    </xf>
    <xf numFmtId="3" fontId="43" fillId="21" borderId="38" xfId="36" applyNumberFormat="1" applyFont="1" applyFill="1" applyBorder="1" applyAlignment="1">
      <alignment vertical="center" wrapText="1"/>
    </xf>
    <xf numFmtId="1" fontId="43" fillId="21" borderId="14" xfId="36" applyNumberFormat="1" applyFont="1" applyFill="1" applyBorder="1" applyAlignment="1">
      <alignment horizontal="center" vertical="center" wrapText="1"/>
    </xf>
    <xf numFmtId="3" fontId="42" fillId="21" borderId="37" xfId="36" applyNumberFormat="1" applyFont="1" applyFill="1" applyBorder="1" applyAlignment="1">
      <alignment horizontal="center" vertical="center" wrapText="1"/>
    </xf>
    <xf numFmtId="4" fontId="43" fillId="21" borderId="37" xfId="36" applyNumberFormat="1" applyFont="1" applyFill="1" applyBorder="1" applyAlignment="1">
      <alignment horizontal="center" vertical="center" wrapText="1"/>
    </xf>
    <xf numFmtId="4" fontId="45" fillId="21" borderId="38" xfId="36" applyNumberFormat="1" applyFont="1" applyFill="1" applyBorder="1" applyAlignment="1">
      <alignment horizontal="center" vertical="center" wrapText="1"/>
    </xf>
    <xf numFmtId="3" fontId="43" fillId="21" borderId="14" xfId="36" applyNumberFormat="1" applyFont="1" applyFill="1" applyBorder="1" applyAlignment="1">
      <alignment horizontal="center" vertical="center" wrapText="1"/>
    </xf>
    <xf numFmtId="0" fontId="43" fillId="20" borderId="51" xfId="50" applyFont="1" applyFill="1" applyBorder="1" applyAlignment="1">
      <alignment vertical="center" wrapText="1"/>
    </xf>
    <xf numFmtId="0" fontId="43" fillId="20" borderId="37" xfId="50" applyFont="1" applyFill="1" applyBorder="1" applyAlignment="1">
      <alignment horizontal="center" vertical="center" wrapText="1"/>
    </xf>
    <xf numFmtId="1" fontId="43" fillId="20" borderId="37" xfId="50" applyNumberFormat="1" applyFont="1" applyFill="1" applyBorder="1" applyAlignment="1">
      <alignment horizontal="center" vertical="center" wrapText="1"/>
    </xf>
    <xf numFmtId="0" fontId="43" fillId="20" borderId="38" xfId="50" applyFont="1" applyFill="1" applyBorder="1" applyAlignment="1">
      <alignment vertical="center" wrapText="1"/>
    </xf>
    <xf numFmtId="1" fontId="43" fillId="20" borderId="14" xfId="50" applyNumberFormat="1" applyFont="1" applyFill="1" applyBorder="1" applyAlignment="1">
      <alignment horizontal="center" vertical="center" wrapText="1"/>
    </xf>
    <xf numFmtId="0" fontId="42" fillId="20" borderId="37" xfId="50" applyFont="1" applyFill="1" applyBorder="1" applyAlignment="1">
      <alignment horizontal="center" vertical="center" wrapText="1"/>
    </xf>
    <xf numFmtId="4" fontId="43" fillId="20" borderId="37" xfId="50" applyNumberFormat="1" applyFont="1" applyFill="1" applyBorder="1" applyAlignment="1">
      <alignment horizontal="center" vertical="center" wrapText="1"/>
    </xf>
    <xf numFmtId="4" fontId="45" fillId="20" borderId="38" xfId="50" applyNumberFormat="1" applyFont="1" applyFill="1" applyBorder="1" applyAlignment="1">
      <alignment horizontal="center" vertical="center" wrapText="1"/>
    </xf>
    <xf numFmtId="169" fontId="43" fillId="20" borderId="14" xfId="51" applyNumberFormat="1" applyFont="1" applyFill="1" applyBorder="1" applyAlignment="1">
      <alignment horizontal="center" vertical="center" wrapText="1"/>
    </xf>
    <xf numFmtId="3" fontId="43" fillId="28" borderId="51" xfId="36" applyNumberFormat="1" applyFont="1" applyFill="1" applyBorder="1" applyAlignment="1">
      <alignment vertical="center" wrapText="1"/>
    </xf>
    <xf numFmtId="3" fontId="43" fillId="28" borderId="37" xfId="36" applyNumberFormat="1" applyFont="1" applyFill="1" applyBorder="1" applyAlignment="1">
      <alignment horizontal="center" vertical="center" wrapText="1"/>
    </xf>
    <xf numFmtId="1" fontId="43" fillId="28" borderId="37" xfId="36" applyNumberFormat="1" applyFont="1" applyFill="1" applyBorder="1" applyAlignment="1">
      <alignment horizontal="center" vertical="center" wrapText="1"/>
    </xf>
    <xf numFmtId="3" fontId="43" fillId="28" borderId="38" xfId="36" applyNumberFormat="1" applyFont="1" applyFill="1" applyBorder="1" applyAlignment="1">
      <alignment vertical="center" wrapText="1"/>
    </xf>
    <xf numFmtId="3" fontId="41" fillId="0" borderId="24" xfId="36" applyNumberFormat="1" applyFont="1" applyBorder="1" applyAlignment="1">
      <alignment horizontal="left" vertical="center" wrapText="1"/>
    </xf>
    <xf numFmtId="3" fontId="41" fillId="0" borderId="38" xfId="36" applyNumberFormat="1" applyFont="1" applyBorder="1" applyAlignment="1">
      <alignment horizontal="center" vertical="center" wrapText="1"/>
    </xf>
    <xf numFmtId="1" fontId="41" fillId="0" borderId="38" xfId="36" applyNumberFormat="1" applyFont="1" applyBorder="1" applyAlignment="1">
      <alignment horizontal="center" vertical="center" wrapText="1"/>
    </xf>
    <xf numFmtId="0" fontId="41" fillId="0" borderId="14" xfId="50" applyFont="1" applyBorder="1" applyAlignment="1">
      <alignment horizontal="center" vertical="center" wrapText="1"/>
    </xf>
    <xf numFmtId="165" fontId="41" fillId="0" borderId="14" xfId="50" applyNumberFormat="1" applyFont="1" applyBorder="1" applyAlignment="1">
      <alignment horizontal="center" vertical="center" wrapText="1"/>
    </xf>
    <xf numFmtId="0" fontId="42" fillId="0" borderId="14" xfId="50" applyFont="1" applyBorder="1" applyAlignment="1">
      <alignment horizontal="center" vertical="center" wrapText="1"/>
    </xf>
    <xf numFmtId="4" fontId="41" fillId="0" borderId="14" xfId="50" applyNumberFormat="1" applyFont="1" applyBorder="1" applyAlignment="1">
      <alignment horizontal="center" vertical="center" wrapText="1"/>
    </xf>
    <xf numFmtId="4" fontId="46" fillId="0" borderId="14" xfId="50" applyNumberFormat="1" applyFont="1" applyBorder="1" applyAlignment="1">
      <alignment horizontal="center" vertical="center" wrapText="1"/>
    </xf>
    <xf numFmtId="3" fontId="41" fillId="0" borderId="14" xfId="50" applyNumberFormat="1" applyFont="1" applyBorder="1" applyAlignment="1">
      <alignment horizontal="center" vertical="center" wrapText="1"/>
    </xf>
    <xf numFmtId="3" fontId="43" fillId="0" borderId="14" xfId="50" applyNumberFormat="1" applyFont="1" applyBorder="1" applyAlignment="1">
      <alignment horizontal="center" vertical="center" wrapText="1"/>
    </xf>
    <xf numFmtId="1" fontId="41" fillId="0" borderId="14" xfId="50" applyNumberFormat="1" applyFont="1" applyBorder="1" applyAlignment="1">
      <alignment horizontal="center" vertical="center" wrapText="1"/>
    </xf>
    <xf numFmtId="165" fontId="42" fillId="0" borderId="14" xfId="50" applyNumberFormat="1" applyFont="1" applyBorder="1" applyAlignment="1">
      <alignment horizontal="center" vertical="center" wrapText="1"/>
    </xf>
    <xf numFmtId="49" fontId="41" fillId="0" borderId="14" xfId="50" applyNumberFormat="1" applyFont="1" applyBorder="1" applyAlignment="1">
      <alignment horizontal="center" vertical="center" wrapText="1"/>
    </xf>
    <xf numFmtId="165" fontId="42" fillId="19" borderId="14" xfId="50" applyNumberFormat="1" applyFont="1" applyFill="1" applyBorder="1" applyAlignment="1">
      <alignment horizontal="center" vertical="center" wrapText="1"/>
    </xf>
    <xf numFmtId="4" fontId="42" fillId="0" borderId="14" xfId="50" applyNumberFormat="1" applyFont="1" applyBorder="1" applyAlignment="1">
      <alignment horizontal="center" vertical="center" wrapText="1"/>
    </xf>
    <xf numFmtId="3" fontId="42" fillId="0" borderId="14" xfId="50" applyNumberFormat="1" applyFont="1" applyBorder="1" applyAlignment="1">
      <alignment horizontal="center" vertical="center" wrapText="1"/>
    </xf>
    <xf numFmtId="3" fontId="43" fillId="20" borderId="14" xfId="50" applyNumberFormat="1" applyFont="1" applyFill="1" applyBorder="1" applyAlignment="1">
      <alignment horizontal="center" vertical="center" wrapText="1"/>
    </xf>
    <xf numFmtId="165" fontId="41" fillId="19" borderId="14" xfId="50" applyNumberFormat="1" applyFont="1" applyFill="1" applyBorder="1" applyAlignment="1">
      <alignment horizontal="center" vertical="center" wrapText="1"/>
    </xf>
    <xf numFmtId="0" fontId="41" fillId="0" borderId="14" xfId="50" applyFont="1" applyBorder="1" applyAlignment="1">
      <alignment horizontal="center" vertical="center"/>
    </xf>
    <xf numFmtId="166" fontId="41" fillId="0" borderId="14" xfId="50" applyNumberFormat="1" applyFont="1" applyBorder="1" applyAlignment="1">
      <alignment horizontal="center" vertical="center" wrapText="1"/>
    </xf>
    <xf numFmtId="0" fontId="42" fillId="0" borderId="14" xfId="50" applyFont="1" applyBorder="1" applyAlignment="1">
      <alignment horizontal="center" vertical="center"/>
    </xf>
    <xf numFmtId="4" fontId="41" fillId="0" borderId="14" xfId="50" applyNumberFormat="1" applyFont="1" applyBorder="1" applyAlignment="1">
      <alignment horizontal="center" vertical="center"/>
    </xf>
    <xf numFmtId="0" fontId="41" fillId="19" borderId="14" xfId="50" applyFont="1" applyFill="1" applyBorder="1" applyAlignment="1">
      <alignment horizontal="center" vertical="center" wrapText="1"/>
    </xf>
    <xf numFmtId="166" fontId="41" fillId="19" borderId="14" xfId="50" applyNumberFormat="1" applyFont="1" applyFill="1" applyBorder="1" applyAlignment="1">
      <alignment horizontal="center" vertical="center" wrapText="1"/>
    </xf>
    <xf numFmtId="4" fontId="41" fillId="19" borderId="14" xfId="50" applyNumberFormat="1" applyFont="1" applyFill="1" applyBorder="1" applyAlignment="1">
      <alignment horizontal="center" vertical="center" wrapText="1"/>
    </xf>
    <xf numFmtId="0" fontId="41" fillId="0" borderId="0" xfId="0" applyFont="1" applyAlignment="1">
      <alignment vertical="center"/>
    </xf>
    <xf numFmtId="0" fontId="43" fillId="19" borderId="0" xfId="0" applyFont="1" applyFill="1" applyAlignment="1">
      <alignment horizontal="center" vertical="center"/>
    </xf>
    <xf numFmtId="1" fontId="43" fillId="19" borderId="0" xfId="0" applyNumberFormat="1" applyFont="1" applyFill="1" applyAlignment="1">
      <alignment horizontal="center" vertical="center"/>
    </xf>
    <xf numFmtId="0" fontId="42" fillId="19" borderId="0" xfId="0" applyFont="1" applyFill="1" applyAlignment="1">
      <alignment horizontal="center" vertical="center"/>
    </xf>
    <xf numFmtId="0" fontId="45" fillId="19" borderId="0" xfId="0" applyFont="1" applyFill="1" applyAlignment="1">
      <alignment horizontal="center" vertical="center"/>
    </xf>
    <xf numFmtId="3" fontId="43" fillId="19" borderId="0" xfId="0" applyNumberFormat="1" applyFont="1" applyFill="1" applyAlignment="1">
      <alignment horizontal="center" vertical="center"/>
    </xf>
    <xf numFmtId="0" fontId="41" fillId="0" borderId="0" xfId="0" applyFont="1" applyAlignment="1">
      <alignment horizontal="justify" vertical="center" wrapText="1"/>
    </xf>
    <xf numFmtId="0" fontId="43" fillId="0" borderId="0" xfId="0" applyFont="1" applyAlignment="1">
      <alignment horizontal="justify" vertical="center" wrapText="1"/>
    </xf>
    <xf numFmtId="4" fontId="43" fillId="19" borderId="0" xfId="0" applyNumberFormat="1" applyFont="1" applyFill="1" applyAlignment="1">
      <alignment horizontal="center" vertical="center"/>
    </xf>
    <xf numFmtId="44" fontId="48" fillId="30" borderId="14" xfId="48" applyFont="1" applyFill="1" applyBorder="1" applyAlignment="1">
      <alignment horizontal="center" vertical="center"/>
    </xf>
    <xf numFmtId="44" fontId="43" fillId="22" borderId="14" xfId="48" applyFont="1" applyFill="1" applyBorder="1" applyAlignment="1">
      <alignment horizontal="center" vertical="center" wrapText="1"/>
    </xf>
    <xf numFmtId="43" fontId="42" fillId="19" borderId="0" xfId="0" applyNumberFormat="1" applyFont="1" applyFill="1" applyAlignment="1">
      <alignment horizontal="center" vertical="center"/>
    </xf>
    <xf numFmtId="170" fontId="43" fillId="19" borderId="0" xfId="47" applyNumberFormat="1" applyFont="1" applyFill="1" applyAlignment="1">
      <alignment horizontal="center" vertical="center"/>
    </xf>
    <xf numFmtId="0" fontId="43" fillId="29" borderId="14" xfId="0" applyFont="1" applyFill="1" applyBorder="1" applyAlignment="1">
      <alignment vertical="center"/>
    </xf>
    <xf numFmtId="1" fontId="43" fillId="29" borderId="14" xfId="0" applyNumberFormat="1" applyFont="1" applyFill="1" applyBorder="1" applyAlignment="1">
      <alignment horizontal="center" vertical="center"/>
    </xf>
    <xf numFmtId="169" fontId="43" fillId="29" borderId="14" xfId="47" applyNumberFormat="1" applyFont="1" applyFill="1" applyBorder="1" applyAlignment="1">
      <alignment horizontal="center" vertical="center"/>
    </xf>
    <xf numFmtId="169" fontId="43" fillId="19" borderId="0" xfId="0" applyNumberFormat="1" applyFont="1" applyFill="1" applyAlignment="1">
      <alignment horizontal="center" vertical="center"/>
    </xf>
    <xf numFmtId="1" fontId="43" fillId="22" borderId="22" xfId="0" applyNumberFormat="1" applyFont="1" applyFill="1" applyBorder="1" applyAlignment="1">
      <alignment horizontal="center" vertical="center" wrapText="1"/>
    </xf>
    <xf numFmtId="0" fontId="43" fillId="22" borderId="23" xfId="0" applyFont="1" applyFill="1" applyBorder="1" applyAlignment="1">
      <alignment horizontal="center" vertical="center" wrapText="1"/>
    </xf>
    <xf numFmtId="1" fontId="43" fillId="22" borderId="23" xfId="0" applyNumberFormat="1" applyFont="1" applyFill="1" applyBorder="1" applyAlignment="1">
      <alignment horizontal="center" vertical="center" wrapText="1"/>
    </xf>
    <xf numFmtId="1" fontId="42" fillId="22" borderId="23" xfId="0" applyNumberFormat="1" applyFont="1" applyFill="1" applyBorder="1" applyAlignment="1">
      <alignment horizontal="center" vertical="center" wrapText="1"/>
    </xf>
    <xf numFmtId="4" fontId="43" fillId="22" borderId="23" xfId="0" applyNumberFormat="1" applyFont="1" applyFill="1" applyBorder="1" applyAlignment="1">
      <alignment horizontal="center" vertical="center" wrapText="1"/>
    </xf>
    <xf numFmtId="3" fontId="43" fillId="22" borderId="23" xfId="0" applyNumberFormat="1" applyFont="1" applyFill="1" applyBorder="1" applyAlignment="1">
      <alignment horizontal="center" vertical="center" wrapText="1"/>
    </xf>
    <xf numFmtId="3" fontId="43" fillId="22" borderId="41" xfId="0" applyNumberFormat="1" applyFont="1" applyFill="1" applyBorder="1" applyAlignment="1">
      <alignment horizontal="center" vertical="center" wrapText="1"/>
    </xf>
    <xf numFmtId="0" fontId="41" fillId="0" borderId="0" xfId="0" applyFont="1" applyAlignment="1">
      <alignment horizontal="center" vertical="center" wrapText="1"/>
    </xf>
    <xf numFmtId="3" fontId="43" fillId="21" borderId="36" xfId="36" applyNumberFormat="1" applyFont="1" applyFill="1" applyBorder="1" applyAlignment="1">
      <alignment horizontal="center" vertical="center" wrapText="1"/>
    </xf>
    <xf numFmtId="3" fontId="41" fillId="21" borderId="42" xfId="36" applyNumberFormat="1" applyFont="1" applyFill="1" applyBorder="1" applyAlignment="1">
      <alignment horizontal="justify" vertical="center" wrapText="1"/>
    </xf>
    <xf numFmtId="0" fontId="43" fillId="20" borderId="37" xfId="0" applyFont="1" applyFill="1" applyBorder="1" applyAlignment="1">
      <alignment horizontal="center" vertical="center" wrapText="1"/>
    </xf>
    <xf numFmtId="0" fontId="43" fillId="20" borderId="38" xfId="0" applyFont="1" applyFill="1" applyBorder="1" applyAlignment="1">
      <alignment vertical="center" wrapText="1"/>
    </xf>
    <xf numFmtId="1" fontId="43" fillId="20" borderId="14" xfId="0" applyNumberFormat="1" applyFont="1" applyFill="1" applyBorder="1" applyAlignment="1">
      <alignment horizontal="center" vertical="center" wrapText="1"/>
    </xf>
    <xf numFmtId="0" fontId="43" fillId="20" borderId="36" xfId="0" applyFont="1" applyFill="1" applyBorder="1" applyAlignment="1">
      <alignment horizontal="center" vertical="center" wrapText="1"/>
    </xf>
    <xf numFmtId="0" fontId="42" fillId="20" borderId="37" xfId="0" applyFont="1" applyFill="1" applyBorder="1" applyAlignment="1">
      <alignment horizontal="center" vertical="center" wrapText="1"/>
    </xf>
    <xf numFmtId="4" fontId="43" fillId="20" borderId="37" xfId="0" applyNumberFormat="1" applyFont="1" applyFill="1" applyBorder="1" applyAlignment="1">
      <alignment horizontal="center" vertical="center" wrapText="1"/>
    </xf>
    <xf numFmtId="4" fontId="45" fillId="20" borderId="38" xfId="0" applyNumberFormat="1" applyFont="1" applyFill="1" applyBorder="1" applyAlignment="1">
      <alignment horizontal="center" vertical="center" wrapText="1"/>
    </xf>
    <xf numFmtId="3" fontId="43" fillId="20" borderId="14" xfId="0" applyNumberFormat="1" applyFont="1" applyFill="1" applyBorder="1" applyAlignment="1">
      <alignment horizontal="center" vertical="center" wrapText="1"/>
    </xf>
    <xf numFmtId="0" fontId="43" fillId="20" borderId="42" xfId="0" applyFont="1" applyFill="1" applyBorder="1" applyAlignment="1">
      <alignment horizontal="justify" vertical="center" wrapText="1"/>
    </xf>
    <xf numFmtId="3" fontId="43" fillId="28" borderId="14" xfId="0" applyNumberFormat="1" applyFont="1" applyFill="1" applyBorder="1" applyAlignment="1">
      <alignment horizontal="center" vertical="center" wrapText="1"/>
    </xf>
    <xf numFmtId="3" fontId="43" fillId="28" borderId="36" xfId="0" applyNumberFormat="1" applyFont="1" applyFill="1" applyBorder="1" applyAlignment="1">
      <alignment horizontal="center" vertical="center" wrapText="1"/>
    </xf>
    <xf numFmtId="3" fontId="42" fillId="28" borderId="37" xfId="0" applyNumberFormat="1" applyFont="1" applyFill="1" applyBorder="1" applyAlignment="1">
      <alignment horizontal="center" vertical="center" wrapText="1"/>
    </xf>
    <xf numFmtId="3" fontId="43" fillId="28" borderId="37" xfId="0" applyNumberFormat="1" applyFont="1" applyFill="1" applyBorder="1" applyAlignment="1">
      <alignment horizontal="center" vertical="center" wrapText="1"/>
    </xf>
    <xf numFmtId="4" fontId="43" fillId="28" borderId="37" xfId="0" applyNumberFormat="1" applyFont="1" applyFill="1" applyBorder="1" applyAlignment="1">
      <alignment horizontal="center" vertical="center" wrapText="1"/>
    </xf>
    <xf numFmtId="4" fontId="45" fillId="28" borderId="38" xfId="0" applyNumberFormat="1" applyFont="1" applyFill="1" applyBorder="1" applyAlignment="1">
      <alignment horizontal="center" vertical="center" wrapText="1"/>
    </xf>
    <xf numFmtId="3" fontId="43" fillId="28" borderId="42" xfId="36" applyNumberFormat="1" applyFont="1" applyFill="1" applyBorder="1" applyAlignment="1">
      <alignment horizontal="justify" vertical="center" wrapText="1"/>
    </xf>
    <xf numFmtId="0" fontId="41" fillId="0" borderId="14" xfId="0" applyFont="1" applyBorder="1" applyAlignment="1">
      <alignment horizontal="center" vertical="center" wrapText="1"/>
    </xf>
    <xf numFmtId="165" fontId="41" fillId="0" borderId="14" xfId="0" applyNumberFormat="1" applyFont="1" applyBorder="1" applyAlignment="1">
      <alignment horizontal="center" vertical="center" wrapText="1"/>
    </xf>
    <xf numFmtId="0" fontId="42" fillId="0" borderId="14" xfId="0" applyFont="1" applyBorder="1" applyAlignment="1">
      <alignment horizontal="center" vertical="center" wrapText="1"/>
    </xf>
    <xf numFmtId="4" fontId="41" fillId="0" borderId="14" xfId="0" applyNumberFormat="1" applyFont="1" applyBorder="1" applyAlignment="1">
      <alignment horizontal="center" vertical="center" wrapText="1"/>
    </xf>
    <xf numFmtId="4" fontId="46" fillId="0" borderId="14" xfId="0" applyNumberFormat="1" applyFont="1" applyBorder="1" applyAlignment="1">
      <alignment horizontal="center" vertical="center" wrapText="1"/>
    </xf>
    <xf numFmtId="3" fontId="41" fillId="0" borderId="14" xfId="0" applyNumberFormat="1" applyFont="1" applyBorder="1" applyAlignment="1">
      <alignment horizontal="center" vertical="center" wrapText="1"/>
    </xf>
    <xf numFmtId="0" fontId="49" fillId="0" borderId="42" xfId="0" applyFont="1" applyBorder="1" applyAlignment="1">
      <alignment horizontal="justify" vertical="center" wrapText="1"/>
    </xf>
    <xf numFmtId="1" fontId="41" fillId="0" borderId="14" xfId="0" applyNumberFormat="1" applyFont="1" applyBorder="1" applyAlignment="1">
      <alignment horizontal="center" vertical="center" wrapText="1"/>
    </xf>
    <xf numFmtId="165" fontId="42" fillId="0" borderId="14" xfId="0" applyNumberFormat="1" applyFont="1" applyBorder="1" applyAlignment="1">
      <alignment horizontal="center" vertical="center" wrapText="1"/>
    </xf>
    <xf numFmtId="0" fontId="41" fillId="29" borderId="0" xfId="0" applyFont="1" applyFill="1" applyAlignment="1">
      <alignment horizontal="justify" vertical="center" wrapText="1"/>
    </xf>
    <xf numFmtId="49" fontId="41" fillId="0" borderId="14" xfId="0" applyNumberFormat="1" applyFont="1" applyBorder="1" applyAlignment="1">
      <alignment horizontal="center" vertical="center" wrapText="1"/>
    </xf>
    <xf numFmtId="3" fontId="43" fillId="0" borderId="42" xfId="36" applyNumberFormat="1" applyFont="1" applyBorder="1" applyAlignment="1">
      <alignment horizontal="justify" vertical="center" wrapText="1"/>
    </xf>
    <xf numFmtId="0" fontId="46" fillId="0" borderId="0" xfId="0" applyFont="1" applyAlignment="1">
      <alignment horizontal="justify" vertical="center" wrapText="1"/>
    </xf>
    <xf numFmtId="1" fontId="43" fillId="20" borderId="36" xfId="0" applyNumberFormat="1" applyFont="1" applyFill="1" applyBorder="1" applyAlignment="1">
      <alignment horizontal="center" vertical="center" wrapText="1"/>
    </xf>
    <xf numFmtId="1" fontId="42" fillId="20" borderId="37" xfId="0" applyNumberFormat="1" applyFont="1" applyFill="1" applyBorder="1" applyAlignment="1">
      <alignment horizontal="center" vertical="center" wrapText="1"/>
    </xf>
    <xf numFmtId="165" fontId="41" fillId="19" borderId="14" xfId="0" applyNumberFormat="1" applyFont="1" applyFill="1" applyBorder="1" applyAlignment="1">
      <alignment horizontal="center" vertical="center" wrapText="1"/>
    </xf>
    <xf numFmtId="0" fontId="43" fillId="20" borderId="37" xfId="0" applyFont="1" applyFill="1" applyBorder="1" applyAlignment="1">
      <alignment vertical="center" wrapText="1"/>
    </xf>
    <xf numFmtId="0" fontId="43" fillId="32" borderId="51" xfId="0" applyFont="1" applyFill="1" applyBorder="1" applyAlignment="1">
      <alignment horizontal="left" vertical="center" wrapText="1"/>
    </xf>
    <xf numFmtId="0" fontId="43" fillId="32" borderId="37" xfId="0" applyFont="1" applyFill="1" applyBorder="1" applyAlignment="1">
      <alignment horizontal="left" vertical="center" wrapText="1"/>
    </xf>
    <xf numFmtId="1" fontId="43" fillId="32" borderId="14" xfId="0" applyNumberFormat="1" applyFont="1" applyFill="1" applyBorder="1" applyAlignment="1">
      <alignment horizontal="center" vertical="center" wrapText="1"/>
    </xf>
    <xf numFmtId="1" fontId="43" fillId="32" borderId="36" xfId="0" applyNumberFormat="1" applyFont="1" applyFill="1" applyBorder="1" applyAlignment="1">
      <alignment horizontal="center" vertical="center" wrapText="1"/>
    </xf>
    <xf numFmtId="1" fontId="42" fillId="32" borderId="37" xfId="0" applyNumberFormat="1" applyFont="1" applyFill="1" applyBorder="1" applyAlignment="1">
      <alignment horizontal="center" vertical="center" wrapText="1"/>
    </xf>
    <xf numFmtId="1" fontId="43" fillId="32" borderId="37" xfId="0" applyNumberFormat="1" applyFont="1" applyFill="1" applyBorder="1" applyAlignment="1">
      <alignment horizontal="center" vertical="center" wrapText="1"/>
    </xf>
    <xf numFmtId="4" fontId="43" fillId="32" borderId="37" xfId="0" applyNumberFormat="1" applyFont="1" applyFill="1" applyBorder="1" applyAlignment="1">
      <alignment horizontal="center" vertical="center" wrapText="1"/>
    </xf>
    <xf numFmtId="4" fontId="45" fillId="32" borderId="38" xfId="0" applyNumberFormat="1" applyFont="1" applyFill="1" applyBorder="1" applyAlignment="1">
      <alignment horizontal="center" vertical="center" wrapText="1"/>
    </xf>
    <xf numFmtId="3" fontId="43" fillId="32" borderId="14" xfId="0" applyNumberFormat="1" applyFont="1" applyFill="1" applyBorder="1" applyAlignment="1">
      <alignment horizontal="center" vertical="center" wrapText="1"/>
    </xf>
    <xf numFmtId="0" fontId="43" fillId="32" borderId="51" xfId="0" applyFont="1" applyFill="1" applyBorder="1" applyAlignment="1">
      <alignment vertical="center" wrapText="1"/>
    </xf>
    <xf numFmtId="0" fontId="43" fillId="32" borderId="37" xfId="0" applyFont="1" applyFill="1" applyBorder="1" applyAlignment="1">
      <alignment horizontal="center" vertical="center" wrapText="1"/>
    </xf>
    <xf numFmtId="0" fontId="43" fillId="32" borderId="36" xfId="0" applyFont="1" applyFill="1" applyBorder="1" applyAlignment="1">
      <alignment horizontal="center" vertical="center" wrapText="1"/>
    </xf>
    <xf numFmtId="0" fontId="42" fillId="32" borderId="37" xfId="0" applyFont="1" applyFill="1" applyBorder="1" applyAlignment="1">
      <alignment horizontal="center" vertical="center" wrapText="1"/>
    </xf>
    <xf numFmtId="0" fontId="45" fillId="32" borderId="38" xfId="0" applyFont="1" applyFill="1" applyBorder="1" applyAlignment="1">
      <alignment horizontal="center" vertical="center" wrapText="1"/>
    </xf>
    <xf numFmtId="0" fontId="45" fillId="20" borderId="38" xfId="0" applyFont="1" applyFill="1" applyBorder="1" applyAlignment="1">
      <alignment horizontal="center" vertical="center" wrapText="1"/>
    </xf>
    <xf numFmtId="0" fontId="41" fillId="0" borderId="14" xfId="0" applyFont="1" applyBorder="1" applyAlignment="1">
      <alignment vertical="center"/>
    </xf>
    <xf numFmtId="0" fontId="41" fillId="0" borderId="14" xfId="0" applyFont="1" applyBorder="1" applyAlignment="1">
      <alignment horizontal="center" vertical="center"/>
    </xf>
    <xf numFmtId="166" fontId="41" fillId="0" borderId="14" xfId="0" applyNumberFormat="1" applyFont="1" applyBorder="1" applyAlignment="1">
      <alignment horizontal="center" vertical="center" wrapText="1"/>
    </xf>
    <xf numFmtId="0" fontId="42" fillId="0" borderId="14" xfId="0" applyFont="1" applyBorder="1" applyAlignment="1">
      <alignment horizontal="center" vertical="center"/>
    </xf>
    <xf numFmtId="4" fontId="41" fillId="0" borderId="14" xfId="0" applyNumberFormat="1" applyFont="1" applyBorder="1" applyAlignment="1">
      <alignment horizontal="center" vertical="center"/>
    </xf>
    <xf numFmtId="0" fontId="41" fillId="19" borderId="14" xfId="0" applyFont="1" applyFill="1" applyBorder="1" applyAlignment="1">
      <alignment horizontal="center" vertical="center" wrapText="1"/>
    </xf>
    <xf numFmtId="166" fontId="41" fillId="19" borderId="14" xfId="0" applyNumberFormat="1" applyFont="1" applyFill="1" applyBorder="1" applyAlignment="1">
      <alignment horizontal="center" vertical="center" wrapText="1"/>
    </xf>
    <xf numFmtId="4" fontId="41" fillId="19" borderId="14" xfId="0" applyNumberFormat="1" applyFont="1" applyFill="1" applyBorder="1" applyAlignment="1">
      <alignment horizontal="center" vertical="center" wrapText="1"/>
    </xf>
    <xf numFmtId="0" fontId="46" fillId="0" borderId="0" xfId="0" applyFont="1" applyAlignment="1">
      <alignment vertical="center"/>
    </xf>
    <xf numFmtId="0" fontId="41" fillId="0" borderId="0" xfId="0" applyFont="1" applyAlignment="1">
      <alignment horizontal="center" vertical="center"/>
    </xf>
    <xf numFmtId="1" fontId="41" fillId="0" borderId="0" xfId="0" applyNumberFormat="1" applyFont="1" applyAlignment="1">
      <alignment horizontal="center" vertical="center"/>
    </xf>
    <xf numFmtId="43" fontId="41" fillId="0" borderId="0" xfId="47" applyFont="1" applyAlignment="1">
      <alignment horizontal="center" vertical="center"/>
    </xf>
    <xf numFmtId="1" fontId="42" fillId="0" borderId="0" xfId="0" applyNumberFormat="1" applyFont="1" applyAlignment="1">
      <alignment horizontal="center" vertical="center"/>
    </xf>
    <xf numFmtId="1" fontId="41" fillId="0" borderId="0" xfId="0" applyNumberFormat="1" applyFont="1" applyAlignment="1">
      <alignment horizontal="center" vertical="center" wrapText="1"/>
    </xf>
    <xf numFmtId="4" fontId="41" fillId="0" borderId="0" xfId="0" applyNumberFormat="1" applyFont="1" applyAlignment="1">
      <alignment horizontal="center" vertical="center" wrapText="1"/>
    </xf>
    <xf numFmtId="4" fontId="41" fillId="0" borderId="0" xfId="0" applyNumberFormat="1" applyFont="1" applyAlignment="1">
      <alignment horizontal="center" vertical="center"/>
    </xf>
    <xf numFmtId="4" fontId="46" fillId="0" borderId="0" xfId="0" applyNumberFormat="1" applyFont="1" applyAlignment="1">
      <alignment horizontal="center" vertical="center"/>
    </xf>
    <xf numFmtId="3" fontId="41" fillId="0" borderId="0" xfId="0" applyNumberFormat="1" applyFont="1" applyAlignment="1">
      <alignment horizontal="center" vertical="center"/>
    </xf>
    <xf numFmtId="43" fontId="42" fillId="0" borderId="0" xfId="47" applyFont="1" applyAlignment="1">
      <alignment horizontal="center" vertical="center"/>
    </xf>
    <xf numFmtId="0" fontId="0" fillId="0" borderId="0" xfId="0" pivotButton="1"/>
    <xf numFmtId="0" fontId="0" fillId="0" borderId="0" xfId="0" applyAlignment="1">
      <alignment horizontal="left"/>
    </xf>
    <xf numFmtId="0" fontId="50" fillId="0" borderId="0" xfId="0" applyFont="1" applyAlignment="1">
      <alignment horizontal="left"/>
    </xf>
    <xf numFmtId="0" fontId="50" fillId="0" borderId="0" xfId="0" applyFont="1"/>
    <xf numFmtId="0" fontId="0" fillId="0" borderId="0" xfId="0" applyAlignment="1">
      <alignment horizontal="left" indent="1"/>
    </xf>
    <xf numFmtId="0" fontId="50" fillId="34" borderId="0" xfId="0" applyFont="1" applyFill="1" applyAlignment="1">
      <alignment horizontal="left" indent="1"/>
    </xf>
    <xf numFmtId="0" fontId="50" fillId="34" borderId="0" xfId="0" applyFont="1" applyFill="1"/>
    <xf numFmtId="0" fontId="50" fillId="34" borderId="0" xfId="0" applyFont="1" applyFill="1" applyAlignment="1">
      <alignment horizontal="left"/>
    </xf>
    <xf numFmtId="0" fontId="0" fillId="35" borderId="0" xfId="0" applyFill="1" applyAlignment="1">
      <alignment horizontal="left" indent="1"/>
    </xf>
    <xf numFmtId="0" fontId="0" fillId="36" borderId="0" xfId="0" applyFill="1" applyAlignment="1">
      <alignment horizontal="left" indent="1"/>
    </xf>
    <xf numFmtId="0" fontId="0" fillId="36" borderId="0" xfId="0" applyFill="1"/>
    <xf numFmtId="0" fontId="0" fillId="33" borderId="0" xfId="0" applyFill="1" applyAlignment="1">
      <alignment horizontal="left" indent="1"/>
    </xf>
    <xf numFmtId="0" fontId="0" fillId="33" borderId="0" xfId="0" applyFill="1"/>
    <xf numFmtId="0" fontId="0" fillId="33" borderId="0" xfId="0" applyFill="1" applyAlignment="1">
      <alignment horizontal="left"/>
    </xf>
    <xf numFmtId="0" fontId="0" fillId="29" borderId="0" xfId="0" applyFill="1" applyAlignment="1">
      <alignment horizontal="left" indent="1"/>
    </xf>
    <xf numFmtId="0" fontId="50" fillId="0" borderId="0" xfId="0" applyFont="1" applyAlignment="1">
      <alignment horizontal="left" indent="1"/>
    </xf>
    <xf numFmtId="0" fontId="52" fillId="0" borderId="54" xfId="0" applyFont="1" applyBorder="1" applyAlignment="1">
      <alignment horizontal="left"/>
    </xf>
    <xf numFmtId="0" fontId="53" fillId="37" borderId="0" xfId="0" applyFont="1" applyFill="1" applyAlignment="1">
      <alignment horizontal="left" indent="1"/>
    </xf>
    <xf numFmtId="0" fontId="0" fillId="37" borderId="0" xfId="0" applyFill="1"/>
    <xf numFmtId="0" fontId="0" fillId="29" borderId="0" xfId="0" applyFill="1"/>
    <xf numFmtId="0" fontId="0" fillId="38" borderId="0" xfId="0" applyFill="1"/>
    <xf numFmtId="0" fontId="51" fillId="38" borderId="0" xfId="0" applyFont="1" applyFill="1" applyAlignment="1">
      <alignment horizontal="left" indent="1"/>
    </xf>
    <xf numFmtId="0" fontId="51" fillId="38" borderId="0" xfId="0" applyFont="1" applyFill="1"/>
    <xf numFmtId="0" fontId="0" fillId="38" borderId="0" xfId="0" applyFill="1" applyAlignment="1">
      <alignment horizontal="left" indent="1"/>
    </xf>
    <xf numFmtId="0" fontId="0" fillId="39" borderId="0" xfId="0" applyFill="1"/>
    <xf numFmtId="0" fontId="0" fillId="39" borderId="0" xfId="0" applyFill="1" applyAlignment="1">
      <alignment horizontal="left" indent="1"/>
    </xf>
    <xf numFmtId="0" fontId="51" fillId="39" borderId="0" xfId="0" applyFont="1" applyFill="1" applyAlignment="1">
      <alignment horizontal="left" indent="1"/>
    </xf>
    <xf numFmtId="0" fontId="51" fillId="39" borderId="0" xfId="0" applyFont="1" applyFill="1"/>
    <xf numFmtId="0" fontId="43" fillId="0" borderId="0" xfId="0" applyFont="1" applyAlignment="1">
      <alignment vertical="center"/>
    </xf>
    <xf numFmtId="0" fontId="43" fillId="20" borderId="51" xfId="0" applyFont="1" applyFill="1" applyBorder="1" applyAlignment="1">
      <alignment horizontal="center" vertical="center" wrapText="1"/>
    </xf>
    <xf numFmtId="0" fontId="41" fillId="0" borderId="55" xfId="0" applyFont="1" applyBorder="1" applyAlignment="1">
      <alignment vertical="center" wrapText="1"/>
    </xf>
    <xf numFmtId="3" fontId="43" fillId="28" borderId="56" xfId="36" applyNumberFormat="1" applyFont="1" applyFill="1" applyBorder="1" applyAlignment="1">
      <alignment vertical="center" wrapText="1"/>
    </xf>
    <xf numFmtId="3" fontId="43" fillId="28" borderId="31" xfId="36" applyNumberFormat="1" applyFont="1" applyFill="1" applyBorder="1" applyAlignment="1">
      <alignment horizontal="center" vertical="center" wrapText="1"/>
    </xf>
    <xf numFmtId="1" fontId="43" fillId="28" borderId="31" xfId="36" applyNumberFormat="1" applyFont="1" applyFill="1" applyBorder="1" applyAlignment="1">
      <alignment horizontal="center" vertical="center" wrapText="1"/>
    </xf>
    <xf numFmtId="3" fontId="43" fillId="28" borderId="32" xfId="36" applyNumberFormat="1" applyFont="1" applyFill="1" applyBorder="1" applyAlignment="1">
      <alignment vertical="center" wrapText="1"/>
    </xf>
    <xf numFmtId="3" fontId="43" fillId="28" borderId="21" xfId="50" applyNumberFormat="1" applyFont="1" applyFill="1" applyBorder="1" applyAlignment="1">
      <alignment horizontal="center" vertical="center" wrapText="1"/>
    </xf>
    <xf numFmtId="3" fontId="42" fillId="28" borderId="31" xfId="50" applyNumberFormat="1" applyFont="1" applyFill="1" applyBorder="1" applyAlignment="1">
      <alignment horizontal="center" vertical="center" wrapText="1"/>
    </xf>
    <xf numFmtId="3" fontId="43" fillId="28" borderId="31" xfId="50" applyNumberFormat="1" applyFont="1" applyFill="1" applyBorder="1" applyAlignment="1">
      <alignment horizontal="center" vertical="center" wrapText="1"/>
    </xf>
    <xf numFmtId="4" fontId="43" fillId="28" borderId="31" xfId="50" applyNumberFormat="1" applyFont="1" applyFill="1" applyBorder="1" applyAlignment="1">
      <alignment horizontal="center" vertical="center" wrapText="1"/>
    </xf>
    <xf numFmtId="4" fontId="45" fillId="28" borderId="32" xfId="50" applyNumberFormat="1" applyFont="1" applyFill="1" applyBorder="1" applyAlignment="1">
      <alignment horizontal="center" vertical="center" wrapText="1"/>
    </xf>
    <xf numFmtId="3" fontId="41" fillId="0" borderId="14" xfId="36" applyNumberFormat="1" applyFont="1" applyBorder="1" applyAlignment="1">
      <alignment horizontal="left" vertical="center" wrapText="1"/>
    </xf>
    <xf numFmtId="3" fontId="41" fillId="0" borderId="14" xfId="36" applyNumberFormat="1" applyFont="1" applyBorder="1" applyAlignment="1">
      <alignment horizontal="center" vertical="center" wrapText="1"/>
    </xf>
    <xf numFmtId="1" fontId="41" fillId="0" borderId="14" xfId="36" applyNumberFormat="1" applyFont="1" applyBorder="1" applyAlignment="1">
      <alignment horizontal="center" vertical="center" wrapText="1"/>
    </xf>
    <xf numFmtId="3" fontId="43" fillId="0" borderId="14" xfId="36" applyNumberFormat="1" applyFont="1" applyBorder="1" applyAlignment="1">
      <alignment vertical="center" wrapText="1"/>
    </xf>
    <xf numFmtId="3" fontId="43" fillId="0" borderId="14" xfId="36" applyNumberFormat="1" applyFont="1" applyBorder="1" applyAlignment="1">
      <alignment horizontal="center" vertical="center" wrapText="1"/>
    </xf>
    <xf numFmtId="1" fontId="43" fillId="0" borderId="14" xfId="36" applyNumberFormat="1" applyFont="1" applyBorder="1" applyAlignment="1">
      <alignment horizontal="center" vertical="center" wrapText="1"/>
    </xf>
    <xf numFmtId="4" fontId="43" fillId="0" borderId="14" xfId="50" applyNumberFormat="1" applyFont="1" applyBorder="1" applyAlignment="1">
      <alignment horizontal="center" vertical="center" wrapText="1"/>
    </xf>
    <xf numFmtId="4" fontId="45" fillId="0" borderId="14" xfId="50" applyNumberFormat="1" applyFont="1" applyBorder="1" applyAlignment="1">
      <alignment horizontal="center" vertical="center" wrapText="1"/>
    </xf>
    <xf numFmtId="1" fontId="43" fillId="0" borderId="14" xfId="50" applyNumberFormat="1" applyFont="1" applyBorder="1" applyAlignment="1">
      <alignment horizontal="center" vertical="center" wrapText="1"/>
    </xf>
    <xf numFmtId="1" fontId="42" fillId="0" borderId="14" xfId="50" applyNumberFormat="1" applyFont="1" applyBorder="1" applyAlignment="1">
      <alignment horizontal="center" vertical="center" wrapText="1"/>
    </xf>
    <xf numFmtId="3" fontId="41" fillId="0" borderId="14" xfId="36" applyNumberFormat="1" applyFont="1" applyBorder="1" applyAlignment="1">
      <alignment vertical="center" wrapText="1"/>
    </xf>
    <xf numFmtId="49" fontId="41" fillId="0" borderId="14" xfId="50" applyNumberFormat="1" applyFont="1" applyBorder="1" applyAlignment="1">
      <alignment horizontal="left" vertical="center" wrapText="1"/>
    </xf>
    <xf numFmtId="49" fontId="41" fillId="0" borderId="14" xfId="50" applyNumberFormat="1" applyFont="1" applyBorder="1" applyAlignment="1">
      <alignment vertical="center" wrapText="1"/>
    </xf>
    <xf numFmtId="49" fontId="42" fillId="0" borderId="14" xfId="50" applyNumberFormat="1" applyFont="1" applyBorder="1" applyAlignment="1">
      <alignment horizontal="left" vertical="center" wrapText="1"/>
    </xf>
    <xf numFmtId="3" fontId="42" fillId="0" borderId="14" xfId="36" applyNumberFormat="1" applyFont="1" applyBorder="1" applyAlignment="1">
      <alignment horizontal="center" vertical="center" wrapText="1"/>
    </xf>
    <xf numFmtId="1" fontId="42" fillId="0" borderId="14" xfId="36" applyNumberFormat="1" applyFont="1" applyBorder="1" applyAlignment="1">
      <alignment horizontal="center" vertical="center" wrapText="1"/>
    </xf>
    <xf numFmtId="0" fontId="43" fillId="20" borderId="57" xfId="50" applyFont="1" applyFill="1" applyBorder="1" applyAlignment="1">
      <alignment vertical="center" wrapText="1"/>
    </xf>
    <xf numFmtId="0" fontId="43" fillId="20" borderId="0" xfId="50" applyFont="1" applyFill="1" applyAlignment="1">
      <alignment horizontal="center" vertical="center" wrapText="1"/>
    </xf>
    <xf numFmtId="1" fontId="43" fillId="20" borderId="0" xfId="50" applyNumberFormat="1" applyFont="1" applyFill="1" applyAlignment="1">
      <alignment horizontal="center" vertical="center" wrapText="1"/>
    </xf>
    <xf numFmtId="0" fontId="43" fillId="40" borderId="0" xfId="0" applyFont="1" applyFill="1" applyAlignment="1">
      <alignment horizontal="center" vertical="center" wrapText="1"/>
    </xf>
    <xf numFmtId="1" fontId="43" fillId="20" borderId="58" xfId="50" applyNumberFormat="1" applyFont="1" applyFill="1" applyBorder="1" applyAlignment="1">
      <alignment horizontal="center" vertical="center" wrapText="1"/>
    </xf>
    <xf numFmtId="1" fontId="43" fillId="20" borderId="59" xfId="50" applyNumberFormat="1" applyFont="1" applyFill="1" applyBorder="1" applyAlignment="1">
      <alignment horizontal="center" vertical="center" wrapText="1"/>
    </xf>
    <xf numFmtId="1" fontId="42" fillId="20" borderId="0" xfId="50" applyNumberFormat="1" applyFont="1" applyFill="1" applyAlignment="1">
      <alignment horizontal="center" vertical="center" wrapText="1"/>
    </xf>
    <xf numFmtId="4" fontId="43" fillId="20" borderId="0" xfId="50" applyNumberFormat="1" applyFont="1" applyFill="1" applyAlignment="1">
      <alignment horizontal="center" vertical="center" wrapText="1"/>
    </xf>
    <xf numFmtId="4" fontId="45" fillId="20" borderId="60" xfId="50" applyNumberFormat="1" applyFont="1" applyFill="1" applyBorder="1" applyAlignment="1">
      <alignment horizontal="center" vertical="center" wrapText="1"/>
    </xf>
    <xf numFmtId="3" fontId="43" fillId="20" borderId="58" xfId="50" applyNumberFormat="1" applyFont="1" applyFill="1" applyBorder="1" applyAlignment="1">
      <alignment horizontal="center" vertical="center" wrapText="1"/>
    </xf>
    <xf numFmtId="3" fontId="41" fillId="0" borderId="35" xfId="36" applyNumberFormat="1" applyFont="1" applyBorder="1" applyAlignment="1">
      <alignment horizontal="center" vertical="center" wrapText="1"/>
    </xf>
    <xf numFmtId="1" fontId="41" fillId="0" borderId="35" xfId="36" applyNumberFormat="1" applyFont="1" applyBorder="1" applyAlignment="1">
      <alignment horizontal="center" vertical="center" wrapText="1"/>
    </xf>
    <xf numFmtId="0" fontId="41" fillId="0" borderId="29" xfId="50" applyFont="1" applyBorder="1" applyAlignment="1">
      <alignment horizontal="center" vertical="center" wrapText="1"/>
    </xf>
    <xf numFmtId="165" fontId="41" fillId="0" borderId="29" xfId="50" applyNumberFormat="1" applyFont="1" applyBorder="1" applyAlignment="1">
      <alignment horizontal="center" vertical="center" wrapText="1"/>
    </xf>
    <xf numFmtId="0" fontId="42" fillId="0" borderId="29" xfId="50" applyFont="1" applyBorder="1" applyAlignment="1">
      <alignment horizontal="center" vertical="center" wrapText="1"/>
    </xf>
    <xf numFmtId="4" fontId="41" fillId="0" borderId="29" xfId="50" applyNumberFormat="1" applyFont="1" applyBorder="1" applyAlignment="1">
      <alignment horizontal="center" vertical="center" wrapText="1"/>
    </xf>
    <xf numFmtId="4" fontId="46" fillId="0" borderId="29" xfId="50" applyNumberFormat="1" applyFont="1" applyBorder="1" applyAlignment="1">
      <alignment horizontal="center" vertical="center" wrapText="1"/>
    </xf>
    <xf numFmtId="3" fontId="41" fillId="0" borderId="29" xfId="50" applyNumberFormat="1" applyFont="1" applyBorder="1" applyAlignment="1">
      <alignment horizontal="center" vertical="center" wrapText="1"/>
    </xf>
    <xf numFmtId="0" fontId="43" fillId="40" borderId="57" xfId="0" applyFont="1" applyFill="1" applyBorder="1" applyAlignment="1">
      <alignment vertical="center" wrapText="1"/>
    </xf>
    <xf numFmtId="1" fontId="43" fillId="20" borderId="21" xfId="50" applyNumberFormat="1" applyFont="1" applyFill="1" applyBorder="1" applyAlignment="1">
      <alignment horizontal="center" vertical="center" wrapText="1"/>
    </xf>
    <xf numFmtId="0" fontId="43" fillId="20" borderId="31" xfId="50" applyFont="1" applyFill="1" applyBorder="1" applyAlignment="1">
      <alignment vertical="center" wrapText="1"/>
    </xf>
    <xf numFmtId="1" fontId="42" fillId="20" borderId="31" xfId="50" applyNumberFormat="1" applyFont="1" applyFill="1" applyBorder="1" applyAlignment="1">
      <alignment horizontal="center" vertical="center" wrapText="1"/>
    </xf>
    <xf numFmtId="1" fontId="43" fillId="20" borderId="31" xfId="50" applyNumberFormat="1" applyFont="1" applyFill="1" applyBorder="1" applyAlignment="1">
      <alignment horizontal="center" vertical="center" wrapText="1"/>
    </xf>
    <xf numFmtId="4" fontId="43" fillId="20" borderId="31" xfId="50" applyNumberFormat="1" applyFont="1" applyFill="1" applyBorder="1" applyAlignment="1">
      <alignment horizontal="center" vertical="center" wrapText="1"/>
    </xf>
    <xf numFmtId="4" fontId="45" fillId="20" borderId="32" xfId="50" applyNumberFormat="1" applyFont="1" applyFill="1" applyBorder="1" applyAlignment="1">
      <alignment horizontal="center" vertical="center" wrapText="1"/>
    </xf>
    <xf numFmtId="3" fontId="43" fillId="20" borderId="21" xfId="50" applyNumberFormat="1" applyFont="1" applyFill="1" applyBorder="1" applyAlignment="1">
      <alignment horizontal="center" vertical="center" wrapText="1"/>
    </xf>
    <xf numFmtId="0" fontId="43" fillId="20" borderId="14" xfId="50" applyFont="1" applyFill="1" applyBorder="1" applyAlignment="1">
      <alignment vertical="center" wrapText="1"/>
    </xf>
    <xf numFmtId="0" fontId="43" fillId="20" borderId="14" xfId="50" applyFont="1" applyFill="1" applyBorder="1" applyAlignment="1">
      <alignment horizontal="center" vertical="center" wrapText="1"/>
    </xf>
    <xf numFmtId="0" fontId="43" fillId="40" borderId="14" xfId="0" applyFont="1" applyFill="1" applyBorder="1" applyAlignment="1">
      <alignment horizontal="center" vertical="center" wrapText="1"/>
    </xf>
    <xf numFmtId="0" fontId="42" fillId="20" borderId="14" xfId="50" applyFont="1" applyFill="1" applyBorder="1" applyAlignment="1">
      <alignment horizontal="center" vertical="center" wrapText="1"/>
    </xf>
    <xf numFmtId="0" fontId="45" fillId="20" borderId="14" xfId="50" applyFont="1" applyFill="1" applyBorder="1" applyAlignment="1">
      <alignment horizontal="center" vertical="center" wrapText="1"/>
    </xf>
    <xf numFmtId="0" fontId="43" fillId="20" borderId="59" xfId="50" applyFont="1" applyFill="1" applyBorder="1" applyAlignment="1">
      <alignment horizontal="center" vertical="center" wrapText="1"/>
    </xf>
    <xf numFmtId="0" fontId="42" fillId="20" borderId="0" xfId="50" applyFont="1" applyFill="1" applyAlignment="1">
      <alignment horizontal="center" vertical="center" wrapText="1"/>
    </xf>
    <xf numFmtId="0" fontId="45" fillId="20" borderId="60" xfId="50" applyFont="1" applyFill="1" applyBorder="1" applyAlignment="1">
      <alignment horizontal="center" vertical="center" wrapText="1"/>
    </xf>
    <xf numFmtId="3" fontId="43" fillId="22" borderId="48" xfId="0" applyNumberFormat="1" applyFont="1" applyFill="1" applyBorder="1" applyAlignment="1">
      <alignment horizontal="center" vertical="center" wrapText="1"/>
    </xf>
    <xf numFmtId="3" fontId="43" fillId="20" borderId="36" xfId="0" applyNumberFormat="1" applyFont="1" applyFill="1" applyBorder="1" applyAlignment="1">
      <alignment horizontal="center" vertical="center" wrapText="1"/>
    </xf>
    <xf numFmtId="1" fontId="42" fillId="32" borderId="14" xfId="0" applyNumberFormat="1" applyFont="1" applyFill="1" applyBorder="1" applyAlignment="1">
      <alignment horizontal="center" vertical="center" wrapText="1"/>
    </xf>
    <xf numFmtId="0" fontId="42" fillId="20" borderId="14" xfId="0" applyFont="1" applyFill="1" applyBorder="1" applyAlignment="1">
      <alignment horizontal="center" vertical="center" wrapText="1"/>
    </xf>
    <xf numFmtId="4" fontId="54" fillId="0" borderId="14" xfId="0" applyNumberFormat="1" applyFont="1" applyBorder="1" applyAlignment="1">
      <alignment horizontal="center" vertical="center" wrapText="1"/>
    </xf>
    <xf numFmtId="4" fontId="44" fillId="22" borderId="23" xfId="0" applyNumberFormat="1" applyFont="1" applyFill="1" applyBorder="1" applyAlignment="1">
      <alignment horizontal="center" vertical="center" wrapText="1"/>
    </xf>
    <xf numFmtId="3" fontId="43" fillId="28" borderId="42" xfId="36" applyNumberFormat="1" applyFont="1" applyFill="1" applyBorder="1" applyAlignment="1">
      <alignment horizontal="center" vertical="center" wrapText="1"/>
    </xf>
    <xf numFmtId="3" fontId="43" fillId="41" borderId="51" xfId="36" applyNumberFormat="1" applyFont="1" applyFill="1" applyBorder="1" applyAlignment="1">
      <alignment vertical="center" wrapText="1"/>
    </xf>
    <xf numFmtId="3" fontId="43" fillId="41" borderId="37" xfId="36" applyNumberFormat="1" applyFont="1" applyFill="1" applyBorder="1" applyAlignment="1">
      <alignment horizontal="center" vertical="center" wrapText="1"/>
    </xf>
    <xf numFmtId="1" fontId="43" fillId="41" borderId="37" xfId="36" applyNumberFormat="1" applyFont="1" applyFill="1" applyBorder="1" applyAlignment="1">
      <alignment horizontal="center" vertical="center" wrapText="1"/>
    </xf>
    <xf numFmtId="0" fontId="41" fillId="41" borderId="14" xfId="0" applyFont="1" applyFill="1" applyBorder="1" applyAlignment="1">
      <alignment vertical="center" wrapText="1"/>
    </xf>
    <xf numFmtId="3" fontId="43" fillId="41" borderId="14" xfId="0" applyNumberFormat="1" applyFont="1" applyFill="1" applyBorder="1" applyAlignment="1">
      <alignment horizontal="center" vertical="center" wrapText="1"/>
    </xf>
    <xf numFmtId="1" fontId="43" fillId="41" borderId="36" xfId="0" applyNumberFormat="1" applyFont="1" applyFill="1" applyBorder="1" applyAlignment="1">
      <alignment horizontal="center" vertical="center" wrapText="1"/>
    </xf>
    <xf numFmtId="1" fontId="42" fillId="41" borderId="37" xfId="0" applyNumberFormat="1" applyFont="1" applyFill="1" applyBorder="1" applyAlignment="1">
      <alignment horizontal="center" vertical="center" wrapText="1"/>
    </xf>
    <xf numFmtId="1" fontId="43" fillId="41" borderId="37" xfId="0" applyNumberFormat="1" applyFont="1" applyFill="1" applyBorder="1" applyAlignment="1">
      <alignment horizontal="center" vertical="center" wrapText="1"/>
    </xf>
    <xf numFmtId="4" fontId="43" fillId="41" borderId="37" xfId="0" applyNumberFormat="1" applyFont="1" applyFill="1" applyBorder="1" applyAlignment="1">
      <alignment horizontal="center" vertical="center" wrapText="1"/>
    </xf>
    <xf numFmtId="4" fontId="45" fillId="41" borderId="38" xfId="0" applyNumberFormat="1" applyFont="1" applyFill="1" applyBorder="1" applyAlignment="1">
      <alignment horizontal="center" vertical="center" wrapText="1"/>
    </xf>
    <xf numFmtId="3" fontId="41" fillId="41" borderId="37" xfId="36" applyNumberFormat="1" applyFont="1" applyFill="1" applyBorder="1" applyAlignment="1">
      <alignment horizontal="center" vertical="center" wrapText="1"/>
    </xf>
    <xf numFmtId="1" fontId="41" fillId="41" borderId="37" xfId="36" applyNumberFormat="1" applyFont="1" applyFill="1" applyBorder="1" applyAlignment="1">
      <alignment horizontal="center" vertical="center" wrapText="1"/>
    </xf>
    <xf numFmtId="3" fontId="41" fillId="41" borderId="14" xfId="0" applyNumberFormat="1" applyFont="1" applyFill="1" applyBorder="1" applyAlignment="1">
      <alignment horizontal="center" vertical="center" wrapText="1"/>
    </xf>
    <xf numFmtId="1" fontId="41" fillId="41" borderId="36" xfId="0" applyNumberFormat="1" applyFont="1" applyFill="1" applyBorder="1" applyAlignment="1">
      <alignment horizontal="center" vertical="center" wrapText="1"/>
    </xf>
    <xf numFmtId="1" fontId="41" fillId="41" borderId="37" xfId="0" applyNumberFormat="1" applyFont="1" applyFill="1" applyBorder="1" applyAlignment="1">
      <alignment horizontal="center" vertical="center" wrapText="1"/>
    </xf>
    <xf numFmtId="4" fontId="41" fillId="41" borderId="37" xfId="0" applyNumberFormat="1" applyFont="1" applyFill="1" applyBorder="1" applyAlignment="1">
      <alignment horizontal="center" vertical="center" wrapText="1"/>
    </xf>
    <xf numFmtId="4" fontId="46" fillId="41" borderId="38" xfId="0" applyNumberFormat="1" applyFont="1" applyFill="1" applyBorder="1" applyAlignment="1">
      <alignment horizontal="center" vertical="center" wrapText="1"/>
    </xf>
    <xf numFmtId="165" fontId="41" fillId="41" borderId="14" xfId="0" applyNumberFormat="1" applyFont="1" applyFill="1" applyBorder="1" applyAlignment="1">
      <alignment horizontal="center" vertical="center" wrapText="1"/>
    </xf>
    <xf numFmtId="0" fontId="42" fillId="41" borderId="14" xfId="0" applyFont="1" applyFill="1" applyBorder="1" applyAlignment="1">
      <alignment horizontal="center" vertical="center" wrapText="1"/>
    </xf>
    <xf numFmtId="0" fontId="41" fillId="41" borderId="14" xfId="0" applyFont="1" applyFill="1" applyBorder="1" applyAlignment="1">
      <alignment horizontal="center" vertical="center" wrapText="1"/>
    </xf>
    <xf numFmtId="3" fontId="43" fillId="41" borderId="14" xfId="36" applyNumberFormat="1" applyFont="1" applyFill="1" applyBorder="1" applyAlignment="1">
      <alignment vertical="center" wrapText="1"/>
    </xf>
    <xf numFmtId="3" fontId="43" fillId="41" borderId="14" xfId="36" applyNumberFormat="1" applyFont="1" applyFill="1" applyBorder="1" applyAlignment="1">
      <alignment horizontal="center" vertical="center" wrapText="1"/>
    </xf>
    <xf numFmtId="1" fontId="43" fillId="41" borderId="14" xfId="36" applyNumberFormat="1" applyFont="1" applyFill="1" applyBorder="1" applyAlignment="1">
      <alignment horizontal="center" vertical="center" wrapText="1"/>
    </xf>
    <xf numFmtId="1" fontId="43" fillId="41" borderId="14" xfId="0" applyNumberFormat="1" applyFont="1" applyFill="1" applyBorder="1" applyAlignment="1">
      <alignment horizontal="center" vertical="center" wrapText="1"/>
    </xf>
    <xf numFmtId="1" fontId="42" fillId="41" borderId="14" xfId="0" applyNumberFormat="1" applyFont="1" applyFill="1" applyBorder="1" applyAlignment="1">
      <alignment horizontal="center" vertical="center" wrapText="1"/>
    </xf>
    <xf numFmtId="4" fontId="43" fillId="41" borderId="14" xfId="0" applyNumberFormat="1" applyFont="1" applyFill="1" applyBorder="1" applyAlignment="1">
      <alignment horizontal="center" vertical="center" wrapText="1"/>
    </xf>
    <xf numFmtId="4" fontId="45" fillId="41" borderId="14" xfId="0" applyNumberFormat="1" applyFont="1" applyFill="1" applyBorder="1" applyAlignment="1">
      <alignment horizontal="center" vertical="center" wrapText="1"/>
    </xf>
    <xf numFmtId="4" fontId="27" fillId="41" borderId="14" xfId="0" applyNumberFormat="1" applyFont="1" applyFill="1" applyBorder="1" applyAlignment="1">
      <alignment horizontal="center" vertical="center" wrapText="1"/>
    </xf>
    <xf numFmtId="3" fontId="43" fillId="41" borderId="42" xfId="36" applyNumberFormat="1" applyFont="1" applyFill="1" applyBorder="1" applyAlignment="1">
      <alignment horizontal="justify" vertical="center" wrapText="1"/>
    </xf>
    <xf numFmtId="49" fontId="42" fillId="0" borderId="24" xfId="0" applyNumberFormat="1" applyFont="1" applyFill="1" applyBorder="1" applyAlignment="1">
      <alignment horizontal="left" vertical="center" wrapText="1"/>
    </xf>
    <xf numFmtId="3" fontId="42" fillId="0" borderId="38" xfId="36" applyNumberFormat="1" applyFont="1" applyFill="1" applyBorder="1" applyAlignment="1">
      <alignment horizontal="center" vertical="center" wrapText="1"/>
    </xf>
    <xf numFmtId="1" fontId="42" fillId="0" borderId="38" xfId="36" applyNumberFormat="1" applyFont="1" applyFill="1" applyBorder="1" applyAlignment="1">
      <alignment horizontal="center" vertical="center" wrapText="1"/>
    </xf>
    <xf numFmtId="0" fontId="41" fillId="0" borderId="14" xfId="0" applyFont="1" applyFill="1" applyBorder="1" applyAlignment="1">
      <alignment vertical="center" wrapText="1"/>
    </xf>
    <xf numFmtId="0" fontId="42" fillId="0" borderId="14" xfId="0" applyFont="1" applyFill="1" applyBorder="1" applyAlignment="1">
      <alignment horizontal="center" vertical="center" wrapText="1"/>
    </xf>
    <xf numFmtId="165" fontId="42" fillId="0" borderId="14" xfId="0" applyNumberFormat="1" applyFont="1" applyFill="1" applyBorder="1" applyAlignment="1">
      <alignment horizontal="center" vertical="center" wrapText="1"/>
    </xf>
    <xf numFmtId="4" fontId="42" fillId="0" borderId="14" xfId="0" applyNumberFormat="1" applyFont="1" applyFill="1" applyBorder="1" applyAlignment="1">
      <alignment horizontal="center" vertical="center" wrapText="1"/>
    </xf>
    <xf numFmtId="3" fontId="42" fillId="0" borderId="14" xfId="0" applyNumberFormat="1" applyFont="1" applyFill="1" applyBorder="1" applyAlignment="1">
      <alignment horizontal="center" vertical="center" wrapText="1"/>
    </xf>
    <xf numFmtId="4" fontId="28" fillId="0" borderId="14" xfId="0" applyNumberFormat="1" applyFont="1" applyFill="1" applyBorder="1" applyAlignment="1">
      <alignment horizontal="center" vertical="center" wrapText="1"/>
    </xf>
    <xf numFmtId="0" fontId="49" fillId="0" borderId="42" xfId="0" applyFont="1" applyFill="1" applyBorder="1" applyAlignment="1">
      <alignment horizontal="justify" vertical="center" wrapText="1"/>
    </xf>
    <xf numFmtId="0" fontId="46" fillId="0" borderId="0" xfId="0" applyFont="1" applyFill="1" applyAlignment="1">
      <alignment horizontal="justify" vertical="center" wrapText="1"/>
    </xf>
    <xf numFmtId="49" fontId="41" fillId="0" borderId="24" xfId="0" applyNumberFormat="1" applyFont="1" applyFill="1" applyBorder="1" applyAlignment="1">
      <alignment horizontal="left" vertical="center" wrapText="1"/>
    </xf>
    <xf numFmtId="3" fontId="41" fillId="0" borderId="38" xfId="36" applyNumberFormat="1" applyFont="1" applyFill="1" applyBorder="1" applyAlignment="1">
      <alignment horizontal="center" vertical="center" wrapText="1"/>
    </xf>
    <xf numFmtId="1" fontId="41" fillId="0" borderId="38" xfId="36" applyNumberFormat="1" applyFont="1" applyFill="1" applyBorder="1" applyAlignment="1">
      <alignment horizontal="center" vertical="center" wrapText="1"/>
    </xf>
    <xf numFmtId="0" fontId="41" fillId="0" borderId="14" xfId="0" applyFont="1" applyFill="1" applyBorder="1" applyAlignment="1">
      <alignment horizontal="center" vertical="center" wrapText="1"/>
    </xf>
    <xf numFmtId="165" fontId="41" fillId="0" borderId="14" xfId="0" applyNumberFormat="1" applyFont="1" applyFill="1" applyBorder="1" applyAlignment="1">
      <alignment horizontal="center" vertical="center" wrapText="1"/>
    </xf>
    <xf numFmtId="4" fontId="41" fillId="0" borderId="14" xfId="0" applyNumberFormat="1" applyFont="1" applyFill="1" applyBorder="1" applyAlignment="1">
      <alignment horizontal="center" vertical="center" wrapText="1"/>
    </xf>
    <xf numFmtId="4" fontId="46" fillId="0" borderId="14" xfId="0" applyNumberFormat="1" applyFont="1" applyFill="1" applyBorder="1" applyAlignment="1">
      <alignment horizontal="center" vertical="center" wrapText="1"/>
    </xf>
    <xf numFmtId="3" fontId="41" fillId="0" borderId="14" xfId="0" applyNumberFormat="1" applyFont="1" applyFill="1" applyBorder="1" applyAlignment="1">
      <alignment horizontal="center" vertical="center" wrapText="1"/>
    </xf>
    <xf numFmtId="0" fontId="42" fillId="0" borderId="14" xfId="0" applyFont="1" applyFill="1" applyBorder="1" applyAlignment="1">
      <alignment vertical="center" wrapText="1"/>
    </xf>
    <xf numFmtId="169" fontId="42" fillId="19" borderId="0" xfId="0" applyNumberFormat="1" applyFont="1" applyFill="1" applyAlignment="1">
      <alignment horizontal="center" vertical="center"/>
    </xf>
    <xf numFmtId="0" fontId="43" fillId="20" borderId="51" xfId="0" applyFont="1" applyFill="1" applyBorder="1" applyAlignment="1">
      <alignment horizontal="left" vertical="center" wrapText="1"/>
    </xf>
    <xf numFmtId="0" fontId="43" fillId="20" borderId="37" xfId="0" applyFont="1" applyFill="1" applyBorder="1" applyAlignment="1">
      <alignment horizontal="left" vertical="center" wrapText="1"/>
    </xf>
    <xf numFmtId="0" fontId="43" fillId="20" borderId="38" xfId="0" applyFont="1" applyFill="1" applyBorder="1" applyAlignment="1">
      <alignment horizontal="left" vertical="center" wrapText="1"/>
    </xf>
    <xf numFmtId="0" fontId="43" fillId="20" borderId="56" xfId="50" applyFont="1" applyFill="1" applyBorder="1" applyAlignment="1">
      <alignment horizontal="left" vertical="center" wrapText="1"/>
    </xf>
    <xf numFmtId="0" fontId="43" fillId="20" borderId="31" xfId="50" applyFont="1" applyFill="1" applyBorder="1" applyAlignment="1">
      <alignment horizontal="left" vertical="center" wrapText="1"/>
    </xf>
    <xf numFmtId="0" fontId="22" fillId="0" borderId="0" xfId="35" applyFont="1" applyAlignment="1">
      <alignment horizontal="center" vertical="center"/>
    </xf>
    <xf numFmtId="0" fontId="22" fillId="18" borderId="15" xfId="35" applyFont="1" applyFill="1" applyBorder="1" applyAlignment="1">
      <alignment horizontal="center" vertical="center" wrapText="1"/>
    </xf>
    <xf numFmtId="0" fontId="22" fillId="18" borderId="16" xfId="35" applyFont="1" applyFill="1" applyBorder="1" applyAlignment="1">
      <alignment horizontal="center" vertical="center" wrapText="1"/>
    </xf>
    <xf numFmtId="0" fontId="22" fillId="18" borderId="17" xfId="35" applyFont="1" applyFill="1" applyBorder="1" applyAlignment="1">
      <alignment horizontal="center" vertical="center" wrapText="1"/>
    </xf>
    <xf numFmtId="0" fontId="22" fillId="18" borderId="18" xfId="35" applyFont="1" applyFill="1" applyBorder="1" applyAlignment="1">
      <alignment horizontal="center" vertical="center" wrapText="1"/>
    </xf>
    <xf numFmtId="0" fontId="22" fillId="18" borderId="19" xfId="35" applyFont="1" applyFill="1" applyBorder="1" applyAlignment="1">
      <alignment horizontal="center" vertical="center" wrapText="1"/>
    </xf>
    <xf numFmtId="0" fontId="22" fillId="18" borderId="20" xfId="35" applyFont="1" applyFill="1" applyBorder="1" applyAlignment="1">
      <alignment horizontal="center" vertical="center" wrapText="1"/>
    </xf>
    <xf numFmtId="0" fontId="22" fillId="0" borderId="0" xfId="0" applyFont="1" applyAlignment="1">
      <alignment horizontal="center"/>
    </xf>
    <xf numFmtId="0" fontId="22" fillId="18" borderId="30" xfId="35" applyFont="1" applyFill="1" applyBorder="1" applyAlignment="1">
      <alignment horizontal="center" vertical="center" wrapText="1"/>
    </xf>
    <xf numFmtId="0" fontId="22" fillId="18" borderId="31" xfId="35" applyFont="1" applyFill="1" applyBorder="1" applyAlignment="1">
      <alignment horizontal="center" vertical="center" wrapText="1"/>
    </xf>
    <xf numFmtId="0" fontId="22" fillId="18" borderId="32" xfId="35" applyFont="1" applyFill="1" applyBorder="1" applyAlignment="1">
      <alignment horizontal="center" vertical="center" wrapText="1"/>
    </xf>
    <xf numFmtId="0" fontId="22" fillId="18" borderId="33" xfId="35" applyFont="1" applyFill="1" applyBorder="1" applyAlignment="1">
      <alignment horizontal="center" vertical="center" wrapText="1"/>
    </xf>
    <xf numFmtId="0" fontId="22" fillId="18" borderId="34" xfId="35" applyFont="1" applyFill="1" applyBorder="1" applyAlignment="1">
      <alignment horizontal="center" vertical="center" wrapText="1"/>
    </xf>
    <xf numFmtId="0" fontId="22" fillId="18" borderId="35" xfId="35" applyFont="1" applyFill="1" applyBorder="1" applyAlignment="1">
      <alignment horizontal="center" vertical="center" wrapText="1"/>
    </xf>
    <xf numFmtId="4" fontId="25" fillId="3" borderId="11" xfId="37" applyNumberFormat="1" applyFont="1" applyFill="1" applyBorder="1" applyAlignment="1">
      <alignment vertical="center" wrapText="1"/>
    </xf>
    <xf numFmtId="0" fontId="27" fillId="17" borderId="43" xfId="0" applyFont="1" applyFill="1" applyBorder="1" applyAlignment="1">
      <alignment horizontal="center" vertical="center"/>
    </xf>
    <xf numFmtId="0" fontId="27" fillId="17" borderId="44" xfId="0" applyFont="1" applyFill="1" applyBorder="1" applyAlignment="1">
      <alignment horizontal="center" vertical="center"/>
    </xf>
    <xf numFmtId="0" fontId="27" fillId="17" borderId="45" xfId="0" applyFont="1" applyFill="1" applyBorder="1" applyAlignment="1">
      <alignment horizontal="center" vertical="center"/>
    </xf>
    <xf numFmtId="168" fontId="27" fillId="17" borderId="26" xfId="0" applyNumberFormat="1" applyFont="1" applyFill="1" applyBorder="1" applyAlignment="1">
      <alignment horizontal="center" vertical="center"/>
    </xf>
    <xf numFmtId="168" fontId="27" fillId="17" borderId="27" xfId="0" applyNumberFormat="1" applyFont="1" applyFill="1" applyBorder="1" applyAlignment="1">
      <alignment horizontal="center" vertical="center"/>
    </xf>
    <xf numFmtId="168" fontId="27" fillId="17" borderId="28" xfId="0" applyNumberFormat="1" applyFont="1" applyFill="1" applyBorder="1" applyAlignment="1">
      <alignment horizontal="center" vertical="center"/>
    </xf>
    <xf numFmtId="0" fontId="31" fillId="23" borderId="43" xfId="0" applyFont="1" applyFill="1" applyBorder="1" applyAlignment="1">
      <alignment horizontal="center" vertical="center"/>
    </xf>
    <xf numFmtId="0" fontId="31" fillId="23" borderId="44" xfId="0" applyFont="1" applyFill="1" applyBorder="1" applyAlignment="1">
      <alignment horizontal="center" vertical="center"/>
    </xf>
    <xf numFmtId="0" fontId="27" fillId="23" borderId="44" xfId="0" applyFont="1" applyFill="1" applyBorder="1" applyAlignment="1">
      <alignment horizontal="center" vertical="center"/>
    </xf>
    <xf numFmtId="0" fontId="31" fillId="23" borderId="45" xfId="0" applyFont="1" applyFill="1" applyBorder="1" applyAlignment="1">
      <alignment horizontal="center" vertical="center"/>
    </xf>
    <xf numFmtId="0" fontId="28" fillId="25" borderId="22" xfId="0" applyFont="1" applyFill="1" applyBorder="1" applyAlignment="1">
      <alignment horizontal="left" vertical="center" wrapText="1"/>
    </xf>
    <xf numFmtId="0" fontId="28" fillId="25" borderId="52" xfId="0" applyFont="1" applyFill="1" applyBorder="1" applyAlignment="1">
      <alignment horizontal="left" vertical="center" wrapText="1"/>
    </xf>
    <xf numFmtId="0" fontId="28" fillId="25" borderId="48" xfId="0" applyFont="1" applyFill="1" applyBorder="1" applyAlignment="1">
      <alignment horizontal="left" vertical="center" wrapText="1"/>
    </xf>
    <xf numFmtId="4" fontId="28" fillId="25" borderId="22" xfId="0" applyNumberFormat="1" applyFont="1" applyFill="1" applyBorder="1" applyAlignment="1">
      <alignment horizontal="center" vertical="center" wrapText="1"/>
    </xf>
    <xf numFmtId="4" fontId="28" fillId="25" borderId="23" xfId="0" applyNumberFormat="1" applyFont="1" applyFill="1" applyBorder="1" applyAlignment="1">
      <alignment horizontal="center" vertical="center" wrapText="1"/>
    </xf>
    <xf numFmtId="4" fontId="28" fillId="25" borderId="41" xfId="0" applyNumberFormat="1" applyFont="1" applyFill="1" applyBorder="1" applyAlignment="1">
      <alignment horizontal="center" vertical="center" wrapText="1"/>
    </xf>
    <xf numFmtId="0" fontId="28" fillId="25" borderId="24" xfId="0" applyFont="1" applyFill="1" applyBorder="1" applyAlignment="1">
      <alignment horizontal="left" vertical="center" wrapText="1"/>
    </xf>
    <xf numFmtId="0" fontId="28" fillId="25" borderId="37" xfId="0" applyFont="1" applyFill="1" applyBorder="1" applyAlignment="1">
      <alignment horizontal="left" vertical="center" wrapText="1"/>
    </xf>
    <xf numFmtId="0" fontId="28" fillId="25" borderId="36" xfId="0" applyFont="1" applyFill="1" applyBorder="1" applyAlignment="1">
      <alignment horizontal="left" vertical="center" wrapText="1"/>
    </xf>
    <xf numFmtId="4" fontId="28" fillId="25" borderId="24" xfId="0" applyNumberFormat="1" applyFont="1" applyFill="1" applyBorder="1" applyAlignment="1">
      <alignment horizontal="center" vertical="center" wrapText="1"/>
    </xf>
    <xf numFmtId="4" fontId="28" fillId="25" borderId="14" xfId="0" applyNumberFormat="1" applyFont="1" applyFill="1" applyBorder="1" applyAlignment="1">
      <alignment horizontal="center" vertical="center" wrapText="1"/>
    </xf>
    <xf numFmtId="4" fontId="28" fillId="25" borderId="42" xfId="0" applyNumberFormat="1" applyFont="1" applyFill="1" applyBorder="1" applyAlignment="1">
      <alignment horizontal="center" vertical="center" wrapText="1"/>
    </xf>
    <xf numFmtId="0" fontId="55" fillId="0" borderId="0" xfId="0" applyFont="1" applyBorder="1" applyAlignment="1">
      <alignment horizontal="center" vertical="center"/>
    </xf>
    <xf numFmtId="44" fontId="43" fillId="0" borderId="0" xfId="48" applyFont="1" applyFill="1" applyBorder="1" applyAlignment="1">
      <alignment horizontal="center" vertical="center"/>
    </xf>
    <xf numFmtId="4" fontId="43" fillId="0" borderId="0" xfId="0" applyNumberFormat="1" applyFont="1" applyFill="1" applyBorder="1" applyAlignment="1">
      <alignment horizontal="center" vertical="center"/>
    </xf>
    <xf numFmtId="2" fontId="43" fillId="0" borderId="0" xfId="0" applyNumberFormat="1" applyFont="1" applyFill="1" applyBorder="1" applyAlignment="1">
      <alignment horizontal="center" vertical="center"/>
    </xf>
    <xf numFmtId="0" fontId="37" fillId="0" borderId="0" xfId="50" applyFont="1"/>
    <xf numFmtId="0" fontId="39" fillId="0" borderId="0" xfId="50" applyFont="1" applyAlignment="1">
      <alignment horizontal="center"/>
    </xf>
    <xf numFmtId="3" fontId="37" fillId="0" borderId="0" xfId="50" applyNumberFormat="1" applyFont="1"/>
    <xf numFmtId="1" fontId="37" fillId="0" borderId="0" xfId="50" applyNumberFormat="1" applyFont="1"/>
    <xf numFmtId="0" fontId="36" fillId="0" borderId="0" xfId="0" applyFont="1" applyAlignment="1">
      <alignment vertical="center"/>
    </xf>
    <xf numFmtId="0" fontId="35" fillId="0" borderId="0" xfId="0" applyFont="1" applyAlignment="1">
      <alignment horizontal="center"/>
    </xf>
    <xf numFmtId="0" fontId="41" fillId="0" borderId="0" xfId="0" applyFont="1"/>
    <xf numFmtId="4" fontId="45" fillId="22" borderId="23" xfId="0" applyNumberFormat="1" applyFont="1" applyFill="1" applyBorder="1" applyAlignment="1">
      <alignment horizontal="center" vertical="center" wrapText="1"/>
    </xf>
    <xf numFmtId="3" fontId="41" fillId="0" borderId="0" xfId="0" applyNumberFormat="1" applyFont="1"/>
    <xf numFmtId="0" fontId="43" fillId="20" borderId="14" xfId="0" applyFont="1" applyFill="1" applyBorder="1" applyAlignment="1">
      <alignment vertical="center" wrapText="1"/>
    </xf>
    <xf numFmtId="0" fontId="43" fillId="20" borderId="14" xfId="0" applyFont="1" applyFill="1" applyBorder="1" applyAlignment="1">
      <alignment horizontal="center" vertical="center" wrapText="1"/>
    </xf>
    <xf numFmtId="1" fontId="41" fillId="0" borderId="0" xfId="0" applyNumberFormat="1" applyFont="1"/>
    <xf numFmtId="3" fontId="43" fillId="0" borderId="14" xfId="0" applyNumberFormat="1" applyFont="1" applyBorder="1" applyAlignment="1">
      <alignment horizontal="center" vertical="center" wrapText="1"/>
    </xf>
    <xf numFmtId="4" fontId="43" fillId="0" borderId="37" xfId="0" applyNumberFormat="1" applyFont="1" applyBorder="1" applyAlignment="1">
      <alignment horizontal="center" vertical="center" wrapText="1"/>
    </xf>
    <xf numFmtId="4" fontId="45" fillId="0" borderId="38" xfId="0" applyNumberFormat="1" applyFont="1" applyBorder="1" applyAlignment="1">
      <alignment horizontal="center" vertical="center" wrapText="1"/>
    </xf>
    <xf numFmtId="49" fontId="41" fillId="0" borderId="14" xfId="0" applyNumberFormat="1" applyFont="1" applyBorder="1" applyAlignment="1">
      <alignment horizontal="left" vertical="center" wrapText="1"/>
    </xf>
    <xf numFmtId="4" fontId="41" fillId="0" borderId="38" xfId="0" applyNumberFormat="1" applyFont="1" applyBorder="1" applyAlignment="1">
      <alignment horizontal="center" vertical="center" wrapText="1"/>
    </xf>
    <xf numFmtId="49" fontId="41" fillId="0" borderId="14" xfId="0" applyNumberFormat="1" applyFont="1" applyBorder="1" applyAlignment="1">
      <alignment vertical="center" wrapText="1"/>
    </xf>
    <xf numFmtId="0" fontId="56" fillId="0" borderId="14" xfId="0" applyFont="1" applyBorder="1" applyAlignment="1">
      <alignment vertical="center" wrapText="1"/>
    </xf>
    <xf numFmtId="4" fontId="42" fillId="0" borderId="38" xfId="0" applyNumberFormat="1" applyFont="1" applyBorder="1" applyAlignment="1">
      <alignment horizontal="center" vertical="center" wrapText="1"/>
    </xf>
    <xf numFmtId="4" fontId="42" fillId="0" borderId="14" xfId="0" applyNumberFormat="1" applyFont="1" applyBorder="1" applyAlignment="1">
      <alignment horizontal="center" vertical="center" wrapText="1"/>
    </xf>
    <xf numFmtId="3" fontId="42" fillId="0" borderId="14" xfId="0" applyNumberFormat="1" applyFont="1" applyBorder="1" applyAlignment="1">
      <alignment horizontal="center" vertical="center" wrapText="1"/>
    </xf>
    <xf numFmtId="0" fontId="43" fillId="20" borderId="14" xfId="0" applyFont="1" applyFill="1" applyBorder="1" applyAlignment="1">
      <alignment horizontal="left" vertical="center" wrapText="1"/>
    </xf>
    <xf numFmtId="4" fontId="41" fillId="0" borderId="53" xfId="0" applyNumberFormat="1" applyFont="1" applyBorder="1" applyAlignment="1">
      <alignment horizontal="center" vertical="center" wrapText="1"/>
    </xf>
    <xf numFmtId="4" fontId="41" fillId="0" borderId="25" xfId="0" applyNumberFormat="1" applyFont="1" applyBorder="1" applyAlignment="1">
      <alignment horizontal="center" vertical="center" wrapText="1"/>
    </xf>
    <xf numFmtId="3" fontId="41" fillId="0" borderId="25" xfId="0" applyNumberFormat="1" applyFont="1" applyBorder="1" applyAlignment="1">
      <alignment horizontal="center" vertical="center" wrapText="1"/>
    </xf>
  </cellXfs>
  <cellStyles count="5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3"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Millares" xfId="47" builtinId="3"/>
    <cellStyle name="Millares 2" xfId="51" xr:uid="{6D9C0BCE-18EF-4FE4-8C1C-508362BE91C4}"/>
    <cellStyle name="Millares_Hoja1" xfId="32" xr:uid="{00000000-0005-0000-0000-00001F000000}"/>
    <cellStyle name="Moneda" xfId="48" builtinId="4"/>
    <cellStyle name="Neutral" xfId="33" builtinId="28" customBuiltin="1"/>
    <cellStyle name="Normal" xfId="0" builtinId="0"/>
    <cellStyle name="Normal 2" xfId="50" xr:uid="{9CADC886-3819-43F4-942B-551E42084329}"/>
    <cellStyle name="Normal_Hoja1" xfId="34" xr:uid="{00000000-0005-0000-0000-000022000000}"/>
    <cellStyle name="Normal_Hoja1_Hoja1" xfId="35" xr:uid="{00000000-0005-0000-0000-000023000000}"/>
    <cellStyle name="Normal_Vehiculos al 9-02-2011" xfId="36" xr:uid="{00000000-0005-0000-0000-000024000000}"/>
    <cellStyle name="Normal_Vehiculos al 9-02-2011_Hoja1" xfId="37" xr:uid="{00000000-0005-0000-0000-000025000000}"/>
    <cellStyle name="Notas" xfId="38" builtinId="10" customBuiltin="1"/>
    <cellStyle name="Porcentaje" xfId="49" builtinId="5"/>
    <cellStyle name="Salida" xfId="39" builtinId="21" customBuiltin="1"/>
    <cellStyle name="Texto de advertencia" xfId="40" builtinId="11" customBuiltin="1"/>
    <cellStyle name="Texto explicativo" xfId="41" builtinId="53" customBuiltin="1"/>
    <cellStyle name="Título" xfId="42" builtinId="15" customBuiltin="1"/>
    <cellStyle name="Título 2" xfId="44" builtinId="17" customBuiltin="1"/>
    <cellStyle name="Título 3" xfId="45" builtinId="18" customBuiltin="1"/>
    <cellStyle name="Total" xfId="46" builtinId="25" customBuiltin="1"/>
  </cellStyles>
  <dxfs count="49">
    <dxf>
      <fill>
        <patternFill patternType="solid">
          <bgColor theme="9" tint="0.39997558519241921"/>
        </patternFill>
      </fill>
    </dxf>
    <dxf>
      <fill>
        <patternFill patternType="solid">
          <bgColor theme="9" tint="0.39997558519241921"/>
        </patternFill>
      </fill>
    </dxf>
    <dxf>
      <fill>
        <patternFill patternType="solid">
          <bgColor rgb="FFFF0000"/>
        </patternFill>
      </fill>
    </dxf>
    <dxf>
      <fill>
        <patternFill patternType="solid">
          <bgColor rgb="FFFF0000"/>
        </patternFill>
      </fill>
    </dxf>
    <dxf>
      <font>
        <color theme="1"/>
      </font>
    </dxf>
    <dxf>
      <font>
        <color theme="1"/>
      </font>
    </dxf>
    <dxf>
      <fill>
        <patternFill patternType="solid">
          <bgColor rgb="FFFF0000"/>
        </patternFill>
      </fill>
    </dxf>
    <dxf>
      <fill>
        <patternFill patternType="solid">
          <bgColor rgb="FFFF0000"/>
        </patternFill>
      </fill>
    </dxf>
    <dxf>
      <fill>
        <patternFill patternType="solid">
          <bgColor theme="3" tint="0.59999389629810485"/>
        </patternFill>
      </fill>
    </dxf>
    <dxf>
      <fill>
        <patternFill patternType="solid">
          <bgColor theme="3" tint="0.59999389629810485"/>
        </patternFill>
      </fill>
    </dxf>
    <dxf>
      <font>
        <color theme="1"/>
      </font>
    </dxf>
    <dxf>
      <font>
        <color theme="1"/>
      </font>
    </dxf>
    <dxf>
      <fill>
        <patternFill patternType="solid">
          <bgColor theme="3" tint="0.59999389629810485"/>
        </patternFill>
      </fill>
    </dxf>
    <dxf>
      <fill>
        <patternFill patternType="solid">
          <bgColor theme="3" tint="0.59999389629810485"/>
        </patternFill>
      </fill>
    </dxf>
    <dxf>
      <fill>
        <patternFill>
          <bgColor theme="9" tint="0.39997558519241921"/>
        </patternFill>
      </fill>
    </dxf>
    <dxf>
      <fill>
        <patternFill>
          <bgColor theme="9" tint="0.39997558519241921"/>
        </patternFill>
      </fill>
    </dxf>
    <dxf>
      <fill>
        <patternFill>
          <bgColor theme="5" tint="0.39997558519241921"/>
        </patternFill>
      </fill>
    </dxf>
    <dxf>
      <fill>
        <patternFill>
          <bgColor theme="5" tint="0.39997558519241921"/>
        </patternFill>
      </fill>
    </dxf>
    <dxf>
      <fill>
        <patternFill patternType="solid">
          <bgColor theme="5" tint="0.39997558519241921"/>
        </patternFill>
      </fill>
    </dxf>
    <dxf>
      <font>
        <color theme="4"/>
      </font>
    </dxf>
    <dxf>
      <fill>
        <patternFill patternType="solid">
          <bgColor theme="9"/>
        </patternFill>
      </fill>
    </dxf>
    <dxf>
      <font>
        <color theme="4"/>
      </font>
    </dxf>
    <dxf>
      <font>
        <color rgb="FFFF0000"/>
      </font>
    </dxf>
    <dxf>
      <fill>
        <patternFill patternType="none">
          <bgColor auto="1"/>
        </patternFill>
      </fill>
    </dxf>
    <dxf>
      <fill>
        <patternFill patternType="none">
          <bgColor auto="1"/>
        </patternFill>
      </fill>
    </dxf>
    <dxf>
      <font>
        <color rgb="FFFF0000"/>
      </font>
    </dxf>
    <dxf>
      <fill>
        <patternFill patternType="solid">
          <bgColor theme="9" tint="0.39997558519241921"/>
        </patternFill>
      </fill>
    </dxf>
    <dxf>
      <fill>
        <patternFill patternType="solid">
          <bgColor theme="9" tint="0.39997558519241921"/>
        </patternFill>
      </fill>
    </dxf>
    <dxf>
      <fill>
        <patternFill patternType="solid">
          <bgColor theme="6" tint="-0.249977111117893"/>
        </patternFill>
      </fill>
    </dxf>
    <dxf>
      <fill>
        <patternFill patternType="solid">
          <bgColor theme="6" tint="-0.249977111117893"/>
        </patternFill>
      </fill>
    </dxf>
    <dxf>
      <fill>
        <patternFill patternType="solid">
          <bgColor theme="6" tint="-0.249977111117893"/>
        </patternFill>
      </fill>
    </dxf>
    <dxf>
      <fill>
        <patternFill patternType="solid">
          <bgColor theme="6" tint="-0.249977111117893"/>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rgb="FFFFFF00"/>
        </patternFill>
      </fill>
    </dxf>
    <dxf>
      <fill>
        <patternFill patternType="solid">
          <bgColor rgb="FFFFFF00"/>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826C4"/>
      <color rgb="FFF3C85B"/>
      <color rgb="FFF6F5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cecilia murillo berrocal" refreshedDate="43529.689409143517" createdVersion="6" refreshedVersion="6" minRefreshableVersion="3" recordCount="67" xr:uid="{83935032-A8DC-49B7-8347-97B474483778}">
  <cacheSource type="worksheet">
    <worksheetSource ref="B3:F70" sheet="Borrador"/>
  </cacheSource>
  <cacheFields count="5">
    <cacheField name="Sección de Transportes Administrativos" numFmtId="49">
      <sharedItems count="66">
        <s v="Administración Ciudad Judicial"/>
        <s v="Administración Regional de Limón"/>
        <s v="Administración Regional de Nicoya"/>
        <s v="Administración Regional de Puntarenas"/>
        <s v="Administración Regional de Turrialba"/>
        <s v="JUZGADO CONTRAVENCIONAL  DE TARRAZU, DOTA Y LEON CORTES"/>
        <s v="JUZGADO CONTRAVENCIONAL DE PARAISO"/>
        <s v="OFICINA DE COMUNICACIONES JUDICIALES I CIRC. JUD. ZONA SUR"/>
        <s v="JUZGADO PENSIONES Y VIOLENCIA DOMESTICA DE SIQUIRRES"/>
        <s v="OFICINA DE COMUNICACIONES JUDICIALES II CIRCUITO JUDICIAL ZONA ATLANTICA"/>
        <s v="OFICINA DE COMUNICACIONES JUDICIALES III CIRCUITO JUDICIAL SAN JOSE"/>
        <s v="OFICINA DE COMUNICACIONES JUDICIALES UPALA"/>
        <s v="JUZGADO CONTRAVENCIONAL DE LA UNION"/>
        <s v="OFICINA DE COMUNICACIONES JUDICIALES OSA"/>
        <s v="SECCION HOMICIDIOS"/>
        <s v="SECCION ESTUPEFACIENTES"/>
        <s v="SECCION DELITOS VARIOS"/>
        <s v="SECCION FRAUDES"/>
        <s v="SECCION INSPECCIONES OCULARES Y RECOLECCION DE INDICIOS"/>
        <s v="SECCION CAPTURAS"/>
        <s v="SECCION PENAL JUVENIL"/>
        <s v="SECCION DELITOS ECONOMICOS Y FINANCIEROS"/>
        <s v="DELEGACION REGIONAL DE ALAJUELA"/>
        <s v="DELEGACION REGIONAL DE CARTAGO"/>
        <s v="DELEGACION REGIONAL DE HEREDIA"/>
        <s v="DELEGACION REGIONAL DE LIBERIA"/>
        <s v="DELEGACION REGIONAL DE PUNTARENAS"/>
        <s v="DELEGACION REGIONAL DE CIUDAD NEILLY"/>
        <s v="DELEGACION REGIONAL DE LIMON"/>
        <s v="DELEGACION REGIONAL DE PEREZ ZELEDON"/>
        <s v="DELEGACION REGIONAL DE SAN CARLOS"/>
        <s v="DELEGACION REGIONAL DE POCOCI Y GUACIMO"/>
        <s v="SUBDELEGACION REGIONAL TURRIALBA"/>
        <s v="DELEGACION REGIONAL SAN RAMON"/>
        <s v="SUBDELEGACION REGIONAL NICOYA"/>
        <s v="SUBDELEGACION REGIONAL SIQUIRRES"/>
        <s v="SUBDELEGACION REGIONAL TRES RIOS"/>
        <s v="SUBDELEGACION REGIONAL QUEPOS"/>
        <s v="SUBDELEGACION REGIONAL CAÑAS"/>
        <s v="OFICINA REGIONAL DE PURISCAL"/>
        <s v="OFICINA REGIONAL DE GRECIA"/>
        <s v="SUBDELEGACION REGIONAL DE SARAPIQUI"/>
        <s v="SUBDELEGACION REGIONAL DE GARABITO"/>
        <s v="SECCION ESPECIALIZADA EN TRANSITO DEL O.I.J."/>
        <s v="OFICINA REGIONAL DE OSA"/>
        <s v="SECCION DE INVESTIGACION DE TURNO EXTRAORDINARIO"/>
        <s v="SECCION DELITOS CONTRA LA INTEG. FISICA, TRATA Y TRAFICO DE PERSONAS"/>
        <s v="SECCION DELITOS INFORMATICOS"/>
        <s v="UNIDAD REGIONAL LOS CHILES"/>
        <s v="SECCION DE LEGITIMACION DE CAPITALES"/>
        <s v="UNIDAD REGIONAL UPALA"/>
        <s v="OFICINA REGIONAL DE LA FORTUNA"/>
        <s v="SUBDELEGACION REGIONAL DE SANTA CRUZ"/>
        <s v="OFICINA REGIONAL DE BRIBRI"/>
        <s v="OFICINA REGIONAL DE COBANO"/>
        <s v="SECCION DE TRANSPORTES DEL O.I.J."/>
        <s v="UNIDAD REGIONAL TARRAZU"/>
        <s v="UNIDAD REGIONAL MONTEVERDE"/>
        <s v="UNIDAD REGIONAL BUENOS AIRES"/>
        <s v="SECCION DE ASALTOS"/>
        <s v="SECCION DE ROBOS Y HURTOS"/>
        <s v="SECCION ROBO DE VEHICULOS"/>
        <s v="UNIDAD REGIONAL OROTINA"/>
        <s v="OFICINA REGIONAL DE BATAN"/>
        <s v="UNIDAD REGIONAL ATENAS"/>
        <s v="SECCION DE LOCALIZACIONES Y PRESENTACIONES DEL O.I.J.   "/>
      </sharedItems>
    </cacheField>
    <cacheField name="926" numFmtId="3">
      <sharedItems containsSemiMixedTypes="0" containsString="0" containsNumber="1" containsInteger="1" minValue="926" maxValue="928"/>
    </cacheField>
    <cacheField name="151" numFmtId="1">
      <sharedItems containsSemiMixedTypes="0" containsString="0" containsNumber="1" containsInteger="1" minValue="48" maxValue="1526"/>
    </cacheField>
    <cacheField name="COMPRA VEHICULO PICK UP" numFmtId="0">
      <sharedItems count="8">
        <s v="COMPRA DE GRUA"/>
        <s v="COMPRA DE MICROBUS "/>
        <s v="COMPRA VEHICULO PICK UP"/>
        <s v="COMPRA DE CUADRACICLO"/>
        <s v="COMPRA DE VEHÍCULO "/>
        <s v="MOTOCICLETA"/>
        <s v="CUADRACICLO"/>
        <s v="COMPRA VEHICULO SEDAN"/>
      </sharedItems>
    </cacheField>
    <cacheField name="1" numFmtId="0">
      <sharedItems containsSemiMixedTypes="0" containsString="0" containsNumber="1" containsInteger="1" minValue="1" maxValue="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cecilia murillo berrocal" refreshedDate="43529.710407986109" createdVersion="6" refreshedVersion="6" minRefreshableVersion="3" recordCount="68" xr:uid="{919571DD-5CC1-42D0-8435-A00982505A9E}">
  <cacheSource type="worksheet">
    <worksheetSource ref="A3:F71" sheet="Borrador"/>
  </cacheSource>
  <cacheFields count="6">
    <cacheField name="926" numFmtId="0">
      <sharedItems containsSemiMixedTypes="0" containsString="0" containsNumber="1" containsInteger="1" minValue="926" maxValue="928"/>
    </cacheField>
    <cacheField name="Sección de Transportes Administrativos" numFmtId="49">
      <sharedItems count="67">
        <s v="Administración Ciudad Judicial"/>
        <s v="Administración Regional de Limón"/>
        <s v="Administración Regional de Nicoya"/>
        <s v="Administración Regional de Puntarenas"/>
        <s v="Administración Regional de Turrialba"/>
        <s v="JUZGADO CONTRAVENCIONAL  DE TARRAZU, DOTA Y LEON CORTES"/>
        <s v="JUZGADO CONTRAVENCIONAL DE PARAISO"/>
        <s v="OFICINA DE COMUNICACIONES JUDICIALES I CIRC. JUD. ZONA SUR"/>
        <s v="JUZGADO PENSIONES Y VIOLENCIA DOMESTICA DE SIQUIRRES"/>
        <s v="OFICINA DE COMUNICACIONES JUDICIALES II CIRCUITO JUDICIAL ZONA ATLANTICA"/>
        <s v="OFICINA DE COMUNICACIONES JUDICIALES III CIRCUITO JUDICIAL SAN JOSE"/>
        <s v="OFICINA DE COMUNICACIONES JUDICIALES UPALA"/>
        <s v="JUZGADO CONTRAVENCIONAL DE LA UNION"/>
        <s v="OFICINA DE COMUNICACIONES JUDICIALES OSA"/>
        <s v="SECCION HOMICIDIOS"/>
        <s v="SECCION ESTUPEFACIENTES"/>
        <s v="SECCION DELITOS VARIOS"/>
        <s v="SECCION FRAUDES"/>
        <s v="SECCION INSPECCIONES OCULARES Y RECOLECCION DE INDICIOS"/>
        <s v="SECCION CAPTURAS"/>
        <s v="SECCION PENAL JUVENIL"/>
        <s v="SECCION DELITOS ECONOMICOS Y FINANCIEROS"/>
        <s v="DELEGACION REGIONAL DE ALAJUELA"/>
        <s v="DELEGACION REGIONAL DE CARTAGO"/>
        <s v="DELEGACION REGIONAL DE HEREDIA"/>
        <s v="DELEGACION REGIONAL DE LIBERIA"/>
        <s v="DELEGACION REGIONAL DE PUNTARENAS"/>
        <s v="DELEGACION REGIONAL DE CIUDAD NEILLY"/>
        <s v="DELEGACION REGIONAL DE LIMON"/>
        <s v="DELEGACION REGIONAL DE PEREZ ZELEDON"/>
        <s v="DELEGACION REGIONAL DE SAN CARLOS"/>
        <s v="DELEGACION REGIONAL DE POCOCI Y GUACIMO"/>
        <s v="SUBDELEGACION REGIONAL TURRIALBA"/>
        <s v="DELEGACION REGIONAL SAN RAMON"/>
        <s v="SUBDELEGACION REGIONAL NICOYA"/>
        <s v="SUBDELEGACION REGIONAL SIQUIRRES"/>
        <s v="SUBDELEGACION REGIONAL TRES RIOS"/>
        <s v="SUBDELEGACION REGIONAL QUEPOS"/>
        <s v="SUBDELEGACION REGIONAL CAÑAS"/>
        <s v="OFICINA REGIONAL DE PURISCAL"/>
        <s v="OFICINA REGIONAL DE GRECIA"/>
        <s v="SUBDELEGACION REGIONAL DE SARAPIQUI"/>
        <s v="SUBDELEGACION REGIONAL DE GARABITO"/>
        <s v="SECCION ESPECIALIZADA EN TRANSITO DEL O.I.J."/>
        <s v="OFICINA REGIONAL DE OSA"/>
        <s v="SECCION DE INVESTIGACION DE TURNO EXTRAORDINARIO"/>
        <s v="SECCION DELITOS CONTRA LA INTEG. FISICA, TRATA Y TRAFICO DE PERSONAS"/>
        <s v="SECCION DELITOS INFORMATICOS"/>
        <s v="UNIDAD REGIONAL LOS CHILES"/>
        <s v="SECCION DE LEGITIMACION DE CAPITALES"/>
        <s v="UNIDAD REGIONAL UPALA"/>
        <s v="OFICINA REGIONAL DE LA FORTUNA"/>
        <s v="SUBDELEGACION REGIONAL DE SANTA CRUZ"/>
        <s v="OFICINA REGIONAL DE BRIBRI"/>
        <s v="OFICINA REGIONAL DE COBANO"/>
        <s v="SECCION DE TRANSPORTES DEL O.I.J."/>
        <s v="UNIDAD REGIONAL TARRAZU"/>
        <s v="UNIDAD REGIONAL MONTEVERDE"/>
        <s v="UNIDAD REGIONAL BUENOS AIRES"/>
        <s v="SECCION DE ASALTOS"/>
        <s v="SECCION DE ROBOS Y HURTOS"/>
        <s v="SECCION ROBO DE VEHICULOS"/>
        <s v="UNIDAD REGIONAL OROTINA"/>
        <s v="OFICINA REGIONAL DE BATAN"/>
        <s v="UNIDAD REGIONAL ATENAS"/>
        <s v="SECCION DE LOCALIZACIONES Y PRESENTACIONES DEL O.I.J.   "/>
        <s v="SECCION DE CRIMEN ORGANIZADO"/>
      </sharedItems>
    </cacheField>
    <cacheField name="9262" numFmtId="3">
      <sharedItems containsSemiMixedTypes="0" containsString="0" containsNumber="1" containsInteger="1" minValue="926" maxValue="928"/>
    </cacheField>
    <cacheField name="151" numFmtId="1">
      <sharedItems containsSemiMixedTypes="0" containsString="0" containsNumber="1" containsInteger="1" minValue="48" maxValue="1789"/>
    </cacheField>
    <cacheField name="COMPRA VEHICULO PICK UP" numFmtId="0">
      <sharedItems count="8">
        <s v="COMPRA DE GRUA"/>
        <s v="COMPRA DE MICROBUS "/>
        <s v="COMPRA VEHICULO PICK UP"/>
        <s v="COMPRA DE CUADRACICLO"/>
        <s v="COMPRA DE VEHÍCULO "/>
        <s v="MOTOCICLETA"/>
        <s v="CUADRACICLO"/>
        <s v="COMPRA VEHICULO SEDAN"/>
      </sharedItems>
    </cacheField>
    <cacheField name="1" numFmtId="0">
      <sharedItems containsSemiMixedTypes="0" containsString="0"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
  <r>
    <x v="0"/>
    <n v="926"/>
    <n v="667"/>
    <x v="0"/>
    <n v="1"/>
  </r>
  <r>
    <x v="1"/>
    <n v="926"/>
    <n v="793"/>
    <x v="1"/>
    <n v="1"/>
  </r>
  <r>
    <x v="2"/>
    <n v="926"/>
    <n v="586"/>
    <x v="1"/>
    <n v="1"/>
  </r>
  <r>
    <x v="3"/>
    <n v="926"/>
    <n v="458"/>
    <x v="2"/>
    <n v="1"/>
  </r>
  <r>
    <x v="4"/>
    <n v="926"/>
    <n v="980"/>
    <x v="3"/>
    <n v="1"/>
  </r>
  <r>
    <x v="4"/>
    <n v="926"/>
    <n v="980"/>
    <x v="4"/>
    <n v="1"/>
  </r>
  <r>
    <x v="5"/>
    <n v="927"/>
    <n v="243"/>
    <x v="5"/>
    <n v="1"/>
  </r>
  <r>
    <x v="6"/>
    <n v="927"/>
    <n v="351"/>
    <x v="5"/>
    <n v="1"/>
  </r>
  <r>
    <x v="7"/>
    <n v="927"/>
    <n v="831"/>
    <x v="6"/>
    <n v="1"/>
  </r>
  <r>
    <x v="8"/>
    <n v="927"/>
    <n v="933"/>
    <x v="2"/>
    <n v="1"/>
  </r>
  <r>
    <x v="9"/>
    <n v="927"/>
    <n v="1176"/>
    <x v="7"/>
    <n v="1"/>
  </r>
  <r>
    <x v="10"/>
    <n v="927"/>
    <n v="1365"/>
    <x v="5"/>
    <n v="3"/>
  </r>
  <r>
    <x v="11"/>
    <n v="927"/>
    <n v="1435"/>
    <x v="5"/>
    <n v="1"/>
  </r>
  <r>
    <x v="12"/>
    <n v="927"/>
    <n v="1450"/>
    <x v="5"/>
    <n v="1"/>
  </r>
  <r>
    <x v="13"/>
    <n v="927"/>
    <n v="1526"/>
    <x v="6"/>
    <n v="1"/>
  </r>
  <r>
    <x v="14"/>
    <n v="928"/>
    <n v="48"/>
    <x v="7"/>
    <n v="1"/>
  </r>
  <r>
    <x v="15"/>
    <n v="928"/>
    <n v="49"/>
    <x v="7"/>
    <n v="1"/>
  </r>
  <r>
    <x v="16"/>
    <n v="928"/>
    <n v="51"/>
    <x v="7"/>
    <n v="1"/>
  </r>
  <r>
    <x v="17"/>
    <n v="928"/>
    <n v="52"/>
    <x v="7"/>
    <n v="1"/>
  </r>
  <r>
    <x v="18"/>
    <n v="928"/>
    <n v="53"/>
    <x v="7"/>
    <n v="1"/>
  </r>
  <r>
    <x v="19"/>
    <n v="928"/>
    <n v="54"/>
    <x v="7"/>
    <n v="1"/>
  </r>
  <r>
    <x v="20"/>
    <n v="928"/>
    <n v="55"/>
    <x v="7"/>
    <n v="1"/>
  </r>
  <r>
    <x v="21"/>
    <n v="928"/>
    <n v="56"/>
    <x v="7"/>
    <n v="1"/>
  </r>
  <r>
    <x v="22"/>
    <n v="928"/>
    <n v="57"/>
    <x v="2"/>
    <n v="2"/>
  </r>
  <r>
    <x v="23"/>
    <n v="928"/>
    <n v="58"/>
    <x v="2"/>
    <n v="2"/>
  </r>
  <r>
    <x v="24"/>
    <n v="928"/>
    <n v="59"/>
    <x v="2"/>
    <n v="2"/>
  </r>
  <r>
    <x v="25"/>
    <n v="928"/>
    <n v="60"/>
    <x v="2"/>
    <n v="2"/>
  </r>
  <r>
    <x v="26"/>
    <n v="928"/>
    <n v="61"/>
    <x v="2"/>
    <n v="2"/>
  </r>
  <r>
    <x v="27"/>
    <n v="928"/>
    <n v="62"/>
    <x v="2"/>
    <n v="2"/>
  </r>
  <r>
    <x v="28"/>
    <n v="928"/>
    <n v="63"/>
    <x v="2"/>
    <n v="2"/>
  </r>
  <r>
    <x v="29"/>
    <n v="928"/>
    <n v="64"/>
    <x v="2"/>
    <n v="2"/>
  </r>
  <r>
    <x v="30"/>
    <n v="928"/>
    <n v="65"/>
    <x v="2"/>
    <n v="2"/>
  </r>
  <r>
    <x v="31"/>
    <n v="928"/>
    <n v="66"/>
    <x v="2"/>
    <n v="2"/>
  </r>
  <r>
    <x v="32"/>
    <n v="928"/>
    <n v="67"/>
    <x v="2"/>
    <n v="1"/>
  </r>
  <r>
    <x v="33"/>
    <n v="928"/>
    <n v="68"/>
    <x v="2"/>
    <n v="2"/>
  </r>
  <r>
    <x v="34"/>
    <n v="928"/>
    <n v="69"/>
    <x v="2"/>
    <n v="1"/>
  </r>
  <r>
    <x v="35"/>
    <n v="928"/>
    <n v="70"/>
    <x v="2"/>
    <n v="1"/>
  </r>
  <r>
    <x v="36"/>
    <n v="928"/>
    <n v="71"/>
    <x v="2"/>
    <n v="1"/>
  </r>
  <r>
    <x v="37"/>
    <n v="928"/>
    <n v="72"/>
    <x v="2"/>
    <n v="1"/>
  </r>
  <r>
    <x v="38"/>
    <n v="928"/>
    <n v="73"/>
    <x v="2"/>
    <n v="1"/>
  </r>
  <r>
    <x v="39"/>
    <n v="928"/>
    <n v="74"/>
    <x v="2"/>
    <n v="1"/>
  </r>
  <r>
    <x v="40"/>
    <n v="928"/>
    <n v="75"/>
    <x v="2"/>
    <n v="1"/>
  </r>
  <r>
    <x v="41"/>
    <n v="928"/>
    <n v="76"/>
    <x v="2"/>
    <n v="1"/>
  </r>
  <r>
    <x v="42"/>
    <n v="928"/>
    <n v="77"/>
    <x v="2"/>
    <n v="1"/>
  </r>
  <r>
    <x v="43"/>
    <n v="928"/>
    <n v="488"/>
    <x v="7"/>
    <n v="1"/>
  </r>
  <r>
    <x v="44"/>
    <n v="928"/>
    <n v="629"/>
    <x v="2"/>
    <n v="1"/>
  </r>
  <r>
    <x v="45"/>
    <n v="928"/>
    <n v="660"/>
    <x v="7"/>
    <n v="1"/>
  </r>
  <r>
    <x v="46"/>
    <n v="928"/>
    <n v="661"/>
    <x v="7"/>
    <n v="1"/>
  </r>
  <r>
    <x v="47"/>
    <n v="928"/>
    <n v="682"/>
    <x v="7"/>
    <n v="1"/>
  </r>
  <r>
    <x v="48"/>
    <n v="928"/>
    <n v="706"/>
    <x v="2"/>
    <n v="1"/>
  </r>
  <r>
    <x v="49"/>
    <n v="928"/>
    <n v="797"/>
    <x v="7"/>
    <n v="1"/>
  </r>
  <r>
    <x v="50"/>
    <n v="928"/>
    <n v="798"/>
    <x v="2"/>
    <n v="1"/>
  </r>
  <r>
    <x v="51"/>
    <n v="928"/>
    <n v="799"/>
    <x v="2"/>
    <n v="1"/>
  </r>
  <r>
    <x v="52"/>
    <n v="928"/>
    <n v="800"/>
    <x v="2"/>
    <n v="1"/>
  </r>
  <r>
    <x v="53"/>
    <n v="928"/>
    <n v="829"/>
    <x v="2"/>
    <n v="1"/>
  </r>
  <r>
    <x v="54"/>
    <n v="928"/>
    <n v="832"/>
    <x v="2"/>
    <n v="1"/>
  </r>
  <r>
    <x v="55"/>
    <n v="928"/>
    <n v="937"/>
    <x v="7"/>
    <n v="2"/>
  </r>
  <r>
    <x v="56"/>
    <n v="928"/>
    <n v="988"/>
    <x v="2"/>
    <n v="1"/>
  </r>
  <r>
    <x v="57"/>
    <n v="928"/>
    <n v="989"/>
    <x v="2"/>
    <n v="1"/>
  </r>
  <r>
    <x v="58"/>
    <n v="928"/>
    <n v="990"/>
    <x v="2"/>
    <n v="1"/>
  </r>
  <r>
    <x v="59"/>
    <n v="928"/>
    <n v="1010"/>
    <x v="7"/>
    <n v="1"/>
  </r>
  <r>
    <x v="60"/>
    <n v="928"/>
    <n v="1013"/>
    <x v="7"/>
    <n v="1"/>
  </r>
  <r>
    <x v="61"/>
    <n v="928"/>
    <n v="1014"/>
    <x v="7"/>
    <n v="1"/>
  </r>
  <r>
    <x v="62"/>
    <n v="928"/>
    <n v="1093"/>
    <x v="2"/>
    <n v="1"/>
  </r>
  <r>
    <x v="63"/>
    <n v="928"/>
    <n v="1103"/>
    <x v="2"/>
    <n v="1"/>
  </r>
  <r>
    <x v="64"/>
    <n v="928"/>
    <n v="1104"/>
    <x v="2"/>
    <n v="1"/>
  </r>
  <r>
    <x v="65"/>
    <n v="928"/>
    <n v="1181"/>
    <x v="7"/>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n v="926"/>
    <x v="0"/>
    <n v="926"/>
    <n v="667"/>
    <x v="0"/>
    <n v="1"/>
  </r>
  <r>
    <n v="926"/>
    <x v="1"/>
    <n v="926"/>
    <n v="793"/>
    <x v="1"/>
    <n v="1"/>
  </r>
  <r>
    <n v="926"/>
    <x v="2"/>
    <n v="926"/>
    <n v="586"/>
    <x v="1"/>
    <n v="1"/>
  </r>
  <r>
    <n v="926"/>
    <x v="3"/>
    <n v="926"/>
    <n v="458"/>
    <x v="2"/>
    <n v="1"/>
  </r>
  <r>
    <n v="926"/>
    <x v="4"/>
    <n v="926"/>
    <n v="980"/>
    <x v="3"/>
    <n v="1"/>
  </r>
  <r>
    <n v="926"/>
    <x v="4"/>
    <n v="926"/>
    <n v="980"/>
    <x v="4"/>
    <n v="1"/>
  </r>
  <r>
    <n v="927"/>
    <x v="5"/>
    <n v="927"/>
    <n v="243"/>
    <x v="5"/>
    <n v="1"/>
  </r>
  <r>
    <n v="927"/>
    <x v="6"/>
    <n v="927"/>
    <n v="351"/>
    <x v="5"/>
    <n v="1"/>
  </r>
  <r>
    <n v="927"/>
    <x v="7"/>
    <n v="927"/>
    <n v="831"/>
    <x v="6"/>
    <n v="1"/>
  </r>
  <r>
    <n v="927"/>
    <x v="8"/>
    <n v="927"/>
    <n v="933"/>
    <x v="2"/>
    <n v="1"/>
  </r>
  <r>
    <n v="927"/>
    <x v="9"/>
    <n v="927"/>
    <n v="1176"/>
    <x v="7"/>
    <n v="1"/>
  </r>
  <r>
    <n v="927"/>
    <x v="10"/>
    <n v="927"/>
    <n v="1365"/>
    <x v="5"/>
    <n v="3"/>
  </r>
  <r>
    <n v="927"/>
    <x v="11"/>
    <n v="927"/>
    <n v="1435"/>
    <x v="5"/>
    <n v="1"/>
  </r>
  <r>
    <n v="927"/>
    <x v="12"/>
    <n v="927"/>
    <n v="1450"/>
    <x v="5"/>
    <n v="1"/>
  </r>
  <r>
    <n v="927"/>
    <x v="13"/>
    <n v="927"/>
    <n v="1526"/>
    <x v="6"/>
    <n v="1"/>
  </r>
  <r>
    <n v="928"/>
    <x v="14"/>
    <n v="928"/>
    <n v="48"/>
    <x v="7"/>
    <n v="1"/>
  </r>
  <r>
    <n v="928"/>
    <x v="15"/>
    <n v="928"/>
    <n v="49"/>
    <x v="7"/>
    <n v="1"/>
  </r>
  <r>
    <n v="928"/>
    <x v="16"/>
    <n v="928"/>
    <n v="51"/>
    <x v="7"/>
    <n v="1"/>
  </r>
  <r>
    <n v="928"/>
    <x v="17"/>
    <n v="928"/>
    <n v="52"/>
    <x v="7"/>
    <n v="1"/>
  </r>
  <r>
    <n v="928"/>
    <x v="18"/>
    <n v="928"/>
    <n v="53"/>
    <x v="7"/>
    <n v="1"/>
  </r>
  <r>
    <n v="928"/>
    <x v="19"/>
    <n v="928"/>
    <n v="54"/>
    <x v="7"/>
    <n v="1"/>
  </r>
  <r>
    <n v="928"/>
    <x v="20"/>
    <n v="928"/>
    <n v="55"/>
    <x v="7"/>
    <n v="1"/>
  </r>
  <r>
    <n v="928"/>
    <x v="21"/>
    <n v="928"/>
    <n v="56"/>
    <x v="7"/>
    <n v="1"/>
  </r>
  <r>
    <n v="928"/>
    <x v="22"/>
    <n v="928"/>
    <n v="57"/>
    <x v="2"/>
    <n v="2"/>
  </r>
  <r>
    <n v="928"/>
    <x v="23"/>
    <n v="928"/>
    <n v="58"/>
    <x v="2"/>
    <n v="2"/>
  </r>
  <r>
    <n v="928"/>
    <x v="24"/>
    <n v="928"/>
    <n v="59"/>
    <x v="2"/>
    <n v="2"/>
  </r>
  <r>
    <n v="928"/>
    <x v="25"/>
    <n v="928"/>
    <n v="60"/>
    <x v="2"/>
    <n v="2"/>
  </r>
  <r>
    <n v="928"/>
    <x v="26"/>
    <n v="928"/>
    <n v="61"/>
    <x v="2"/>
    <n v="2"/>
  </r>
  <r>
    <n v="928"/>
    <x v="27"/>
    <n v="928"/>
    <n v="62"/>
    <x v="2"/>
    <n v="2"/>
  </r>
  <r>
    <n v="928"/>
    <x v="28"/>
    <n v="928"/>
    <n v="63"/>
    <x v="2"/>
    <n v="2"/>
  </r>
  <r>
    <n v="928"/>
    <x v="29"/>
    <n v="928"/>
    <n v="64"/>
    <x v="2"/>
    <n v="2"/>
  </r>
  <r>
    <n v="928"/>
    <x v="30"/>
    <n v="928"/>
    <n v="65"/>
    <x v="2"/>
    <n v="2"/>
  </r>
  <r>
    <n v="928"/>
    <x v="31"/>
    <n v="928"/>
    <n v="66"/>
    <x v="2"/>
    <n v="2"/>
  </r>
  <r>
    <n v="928"/>
    <x v="32"/>
    <n v="928"/>
    <n v="67"/>
    <x v="2"/>
    <n v="1"/>
  </r>
  <r>
    <n v="928"/>
    <x v="33"/>
    <n v="928"/>
    <n v="68"/>
    <x v="2"/>
    <n v="2"/>
  </r>
  <r>
    <n v="928"/>
    <x v="34"/>
    <n v="928"/>
    <n v="69"/>
    <x v="2"/>
    <n v="1"/>
  </r>
  <r>
    <n v="928"/>
    <x v="35"/>
    <n v="928"/>
    <n v="70"/>
    <x v="2"/>
    <n v="1"/>
  </r>
  <r>
    <n v="928"/>
    <x v="36"/>
    <n v="928"/>
    <n v="71"/>
    <x v="2"/>
    <n v="1"/>
  </r>
  <r>
    <n v="928"/>
    <x v="37"/>
    <n v="928"/>
    <n v="72"/>
    <x v="2"/>
    <n v="1"/>
  </r>
  <r>
    <n v="928"/>
    <x v="38"/>
    <n v="928"/>
    <n v="73"/>
    <x v="2"/>
    <n v="1"/>
  </r>
  <r>
    <n v="928"/>
    <x v="39"/>
    <n v="928"/>
    <n v="74"/>
    <x v="2"/>
    <n v="1"/>
  </r>
  <r>
    <n v="928"/>
    <x v="40"/>
    <n v="928"/>
    <n v="75"/>
    <x v="2"/>
    <n v="1"/>
  </r>
  <r>
    <n v="928"/>
    <x v="41"/>
    <n v="928"/>
    <n v="76"/>
    <x v="2"/>
    <n v="1"/>
  </r>
  <r>
    <n v="928"/>
    <x v="42"/>
    <n v="928"/>
    <n v="77"/>
    <x v="2"/>
    <n v="1"/>
  </r>
  <r>
    <n v="928"/>
    <x v="43"/>
    <n v="928"/>
    <n v="488"/>
    <x v="7"/>
    <n v="1"/>
  </r>
  <r>
    <n v="928"/>
    <x v="44"/>
    <n v="928"/>
    <n v="629"/>
    <x v="2"/>
    <n v="1"/>
  </r>
  <r>
    <n v="928"/>
    <x v="45"/>
    <n v="928"/>
    <n v="660"/>
    <x v="7"/>
    <n v="1"/>
  </r>
  <r>
    <n v="928"/>
    <x v="46"/>
    <n v="928"/>
    <n v="661"/>
    <x v="7"/>
    <n v="1"/>
  </r>
  <r>
    <n v="928"/>
    <x v="47"/>
    <n v="928"/>
    <n v="682"/>
    <x v="7"/>
    <n v="1"/>
  </r>
  <r>
    <n v="928"/>
    <x v="48"/>
    <n v="928"/>
    <n v="706"/>
    <x v="2"/>
    <n v="1"/>
  </r>
  <r>
    <n v="928"/>
    <x v="49"/>
    <n v="928"/>
    <n v="797"/>
    <x v="7"/>
    <n v="1"/>
  </r>
  <r>
    <n v="928"/>
    <x v="50"/>
    <n v="928"/>
    <n v="798"/>
    <x v="2"/>
    <n v="1"/>
  </r>
  <r>
    <n v="928"/>
    <x v="51"/>
    <n v="928"/>
    <n v="799"/>
    <x v="2"/>
    <n v="1"/>
  </r>
  <r>
    <n v="928"/>
    <x v="52"/>
    <n v="928"/>
    <n v="800"/>
    <x v="2"/>
    <n v="1"/>
  </r>
  <r>
    <n v="928"/>
    <x v="53"/>
    <n v="928"/>
    <n v="829"/>
    <x v="2"/>
    <n v="1"/>
  </r>
  <r>
    <n v="928"/>
    <x v="54"/>
    <n v="928"/>
    <n v="832"/>
    <x v="2"/>
    <n v="1"/>
  </r>
  <r>
    <n v="928"/>
    <x v="55"/>
    <n v="928"/>
    <n v="937"/>
    <x v="7"/>
    <n v="2"/>
  </r>
  <r>
    <n v="928"/>
    <x v="56"/>
    <n v="928"/>
    <n v="988"/>
    <x v="2"/>
    <n v="1"/>
  </r>
  <r>
    <n v="928"/>
    <x v="57"/>
    <n v="928"/>
    <n v="989"/>
    <x v="2"/>
    <n v="1"/>
  </r>
  <r>
    <n v="928"/>
    <x v="58"/>
    <n v="928"/>
    <n v="990"/>
    <x v="2"/>
    <n v="1"/>
  </r>
  <r>
    <n v="928"/>
    <x v="59"/>
    <n v="928"/>
    <n v="1010"/>
    <x v="7"/>
    <n v="1"/>
  </r>
  <r>
    <n v="928"/>
    <x v="60"/>
    <n v="928"/>
    <n v="1013"/>
    <x v="7"/>
    <n v="1"/>
  </r>
  <r>
    <n v="928"/>
    <x v="61"/>
    <n v="928"/>
    <n v="1014"/>
    <x v="7"/>
    <n v="1"/>
  </r>
  <r>
    <n v="928"/>
    <x v="62"/>
    <n v="928"/>
    <n v="1093"/>
    <x v="2"/>
    <n v="1"/>
  </r>
  <r>
    <n v="928"/>
    <x v="63"/>
    <n v="928"/>
    <n v="1103"/>
    <x v="2"/>
    <n v="1"/>
  </r>
  <r>
    <n v="928"/>
    <x v="64"/>
    <n v="928"/>
    <n v="1104"/>
    <x v="2"/>
    <n v="1"/>
  </r>
  <r>
    <n v="928"/>
    <x v="65"/>
    <n v="928"/>
    <n v="1181"/>
    <x v="7"/>
    <n v="1"/>
  </r>
  <r>
    <n v="928"/>
    <x v="66"/>
    <n v="928"/>
    <n v="1789"/>
    <x v="7"/>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BF5D3C8-1BB5-40CD-9761-7EFA77A17E5D}"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137" firstHeaderRow="0" firstDataRow="1" firstDataCol="1"/>
  <pivotFields count="5">
    <pivotField axis="axisRow" showAll="0">
      <items count="67">
        <item x="0"/>
        <item x="1"/>
        <item x="2"/>
        <item x="3"/>
        <item x="4"/>
        <item x="22"/>
        <item x="23"/>
        <item x="27"/>
        <item x="24"/>
        <item x="25"/>
        <item x="28"/>
        <item x="29"/>
        <item x="31"/>
        <item x="26"/>
        <item x="30"/>
        <item x="33"/>
        <item x="5"/>
        <item x="12"/>
        <item x="6"/>
        <item x="8"/>
        <item x="7"/>
        <item x="9"/>
        <item x="10"/>
        <item x="13"/>
        <item x="11"/>
        <item x="63"/>
        <item x="53"/>
        <item x="54"/>
        <item x="40"/>
        <item x="51"/>
        <item x="44"/>
        <item x="39"/>
        <item x="19"/>
        <item x="59"/>
        <item x="45"/>
        <item x="49"/>
        <item x="65"/>
        <item x="60"/>
        <item x="55"/>
        <item x="46"/>
        <item x="21"/>
        <item x="47"/>
        <item x="16"/>
        <item x="43"/>
        <item x="15"/>
        <item x="17"/>
        <item x="14"/>
        <item x="18"/>
        <item x="20"/>
        <item x="61"/>
        <item x="38"/>
        <item x="42"/>
        <item x="52"/>
        <item x="41"/>
        <item x="34"/>
        <item x="37"/>
        <item x="35"/>
        <item x="36"/>
        <item x="32"/>
        <item x="64"/>
        <item x="58"/>
        <item x="48"/>
        <item x="57"/>
        <item x="62"/>
        <item x="56"/>
        <item x="50"/>
        <item t="default"/>
      </items>
    </pivotField>
    <pivotField dataField="1" numFmtId="3" showAll="0"/>
    <pivotField numFmtId="1" showAll="0"/>
    <pivotField axis="axisRow" showAll="0">
      <items count="9">
        <item x="3"/>
        <item x="0"/>
        <item x="1"/>
        <item x="4"/>
        <item x="2"/>
        <item x="7"/>
        <item x="6"/>
        <item x="5"/>
        <item t="default"/>
      </items>
    </pivotField>
    <pivotField dataField="1" showAll="0"/>
  </pivotFields>
  <rowFields count="2">
    <field x="0"/>
    <field x="3"/>
  </rowFields>
  <rowItems count="134">
    <i>
      <x/>
    </i>
    <i r="1">
      <x v="1"/>
    </i>
    <i>
      <x v="1"/>
    </i>
    <i r="1">
      <x v="2"/>
    </i>
    <i>
      <x v="2"/>
    </i>
    <i r="1">
      <x v="2"/>
    </i>
    <i>
      <x v="3"/>
    </i>
    <i r="1">
      <x v="4"/>
    </i>
    <i>
      <x v="4"/>
    </i>
    <i r="1">
      <x/>
    </i>
    <i r="1">
      <x v="3"/>
    </i>
    <i>
      <x v="5"/>
    </i>
    <i r="1">
      <x v="4"/>
    </i>
    <i>
      <x v="6"/>
    </i>
    <i r="1">
      <x v="4"/>
    </i>
    <i>
      <x v="7"/>
    </i>
    <i r="1">
      <x v="4"/>
    </i>
    <i>
      <x v="8"/>
    </i>
    <i r="1">
      <x v="4"/>
    </i>
    <i>
      <x v="9"/>
    </i>
    <i r="1">
      <x v="4"/>
    </i>
    <i>
      <x v="10"/>
    </i>
    <i r="1">
      <x v="4"/>
    </i>
    <i>
      <x v="11"/>
    </i>
    <i r="1">
      <x v="4"/>
    </i>
    <i>
      <x v="12"/>
    </i>
    <i r="1">
      <x v="4"/>
    </i>
    <i>
      <x v="13"/>
    </i>
    <i r="1">
      <x v="4"/>
    </i>
    <i>
      <x v="14"/>
    </i>
    <i r="1">
      <x v="4"/>
    </i>
    <i>
      <x v="15"/>
    </i>
    <i r="1">
      <x v="4"/>
    </i>
    <i>
      <x v="16"/>
    </i>
    <i r="1">
      <x v="7"/>
    </i>
    <i>
      <x v="17"/>
    </i>
    <i r="1">
      <x v="7"/>
    </i>
    <i>
      <x v="18"/>
    </i>
    <i r="1">
      <x v="7"/>
    </i>
    <i>
      <x v="19"/>
    </i>
    <i r="1">
      <x v="4"/>
    </i>
    <i>
      <x v="20"/>
    </i>
    <i r="1">
      <x v="6"/>
    </i>
    <i>
      <x v="21"/>
    </i>
    <i r="1">
      <x v="5"/>
    </i>
    <i>
      <x v="22"/>
    </i>
    <i r="1">
      <x v="7"/>
    </i>
    <i>
      <x v="23"/>
    </i>
    <i r="1">
      <x v="6"/>
    </i>
    <i>
      <x v="24"/>
    </i>
    <i r="1">
      <x v="7"/>
    </i>
    <i>
      <x v="25"/>
    </i>
    <i r="1">
      <x v="4"/>
    </i>
    <i>
      <x v="26"/>
    </i>
    <i r="1">
      <x v="4"/>
    </i>
    <i>
      <x v="27"/>
    </i>
    <i r="1">
      <x v="4"/>
    </i>
    <i>
      <x v="28"/>
    </i>
    <i r="1">
      <x v="4"/>
    </i>
    <i>
      <x v="29"/>
    </i>
    <i r="1">
      <x v="4"/>
    </i>
    <i>
      <x v="30"/>
    </i>
    <i r="1">
      <x v="4"/>
    </i>
    <i>
      <x v="31"/>
    </i>
    <i r="1">
      <x v="4"/>
    </i>
    <i>
      <x v="32"/>
    </i>
    <i r="1">
      <x v="5"/>
    </i>
    <i>
      <x v="33"/>
    </i>
    <i r="1">
      <x v="5"/>
    </i>
    <i>
      <x v="34"/>
    </i>
    <i r="1">
      <x v="5"/>
    </i>
    <i>
      <x v="35"/>
    </i>
    <i r="1">
      <x v="5"/>
    </i>
    <i>
      <x v="36"/>
    </i>
    <i r="1">
      <x v="5"/>
    </i>
    <i>
      <x v="37"/>
    </i>
    <i r="1">
      <x v="5"/>
    </i>
    <i>
      <x v="38"/>
    </i>
    <i r="1">
      <x v="5"/>
    </i>
    <i>
      <x v="39"/>
    </i>
    <i r="1">
      <x v="5"/>
    </i>
    <i>
      <x v="40"/>
    </i>
    <i r="1">
      <x v="5"/>
    </i>
    <i>
      <x v="41"/>
    </i>
    <i r="1">
      <x v="5"/>
    </i>
    <i>
      <x v="42"/>
    </i>
    <i r="1">
      <x v="5"/>
    </i>
    <i>
      <x v="43"/>
    </i>
    <i r="1">
      <x v="5"/>
    </i>
    <i>
      <x v="44"/>
    </i>
    <i r="1">
      <x v="5"/>
    </i>
    <i>
      <x v="45"/>
    </i>
    <i r="1">
      <x v="5"/>
    </i>
    <i>
      <x v="46"/>
    </i>
    <i r="1">
      <x v="5"/>
    </i>
    <i>
      <x v="47"/>
    </i>
    <i r="1">
      <x v="5"/>
    </i>
    <i>
      <x v="48"/>
    </i>
    <i r="1">
      <x v="5"/>
    </i>
    <i>
      <x v="49"/>
    </i>
    <i r="1">
      <x v="5"/>
    </i>
    <i>
      <x v="50"/>
    </i>
    <i r="1">
      <x v="4"/>
    </i>
    <i>
      <x v="51"/>
    </i>
    <i r="1">
      <x v="4"/>
    </i>
    <i>
      <x v="52"/>
    </i>
    <i r="1">
      <x v="4"/>
    </i>
    <i>
      <x v="53"/>
    </i>
    <i r="1">
      <x v="4"/>
    </i>
    <i>
      <x v="54"/>
    </i>
    <i r="1">
      <x v="4"/>
    </i>
    <i>
      <x v="55"/>
    </i>
    <i r="1">
      <x v="4"/>
    </i>
    <i>
      <x v="56"/>
    </i>
    <i r="1">
      <x v="4"/>
    </i>
    <i>
      <x v="57"/>
    </i>
    <i r="1">
      <x v="4"/>
    </i>
    <i>
      <x v="58"/>
    </i>
    <i r="1">
      <x v="4"/>
    </i>
    <i>
      <x v="59"/>
    </i>
    <i r="1">
      <x v="4"/>
    </i>
    <i>
      <x v="60"/>
    </i>
    <i r="1">
      <x v="4"/>
    </i>
    <i>
      <x v="61"/>
    </i>
    <i r="1">
      <x v="4"/>
    </i>
    <i>
      <x v="62"/>
    </i>
    <i r="1">
      <x v="4"/>
    </i>
    <i>
      <x v="63"/>
    </i>
    <i r="1">
      <x v="4"/>
    </i>
    <i>
      <x v="64"/>
    </i>
    <i r="1">
      <x v="4"/>
    </i>
    <i>
      <x v="65"/>
    </i>
    <i r="1">
      <x v="4"/>
    </i>
    <i t="grand">
      <x/>
    </i>
  </rowItems>
  <colFields count="1">
    <field x="-2"/>
  </colFields>
  <colItems count="2">
    <i>
      <x/>
    </i>
    <i i="1">
      <x v="1"/>
    </i>
  </colItems>
  <dataFields count="2">
    <dataField name="Suma de 926" fld="1" baseField="0" baseItem="0"/>
    <dataField name="Suma de 1" fld="4" baseField="0" baseItem="0"/>
  </dataFields>
  <formats count="26">
    <format dxfId="48">
      <pivotArea dataOnly="0" fieldPosition="0">
        <references count="1">
          <reference field="0" count="1">
            <x v="58"/>
          </reference>
        </references>
      </pivotArea>
    </format>
    <format dxfId="47">
      <pivotArea collapsedLevelsAreSubtotals="1" fieldPosition="0">
        <references count="1">
          <reference field="0" count="1">
            <x v="13"/>
          </reference>
        </references>
      </pivotArea>
    </format>
    <format dxfId="46">
      <pivotArea dataOnly="0" labelOnly="1" fieldPosition="0">
        <references count="1">
          <reference field="0" count="1">
            <x v="13"/>
          </reference>
        </references>
      </pivotArea>
    </format>
    <format dxfId="45">
      <pivotArea collapsedLevelsAreSubtotals="1" fieldPosition="0">
        <references count="1">
          <reference field="0" count="1">
            <x v="3"/>
          </reference>
        </references>
      </pivotArea>
    </format>
    <format dxfId="44">
      <pivotArea dataOnly="0" labelOnly="1" fieldPosition="0">
        <references count="1">
          <reference field="0" count="1">
            <x v="3"/>
          </reference>
        </references>
      </pivotArea>
    </format>
    <format dxfId="43">
      <pivotArea dataOnly="0" fieldPosition="0">
        <references count="1">
          <reference field="0" count="1">
            <x v="51"/>
          </reference>
        </references>
      </pivotArea>
    </format>
    <format dxfId="42">
      <pivotArea collapsedLevelsAreSubtotals="1" fieldPosition="0">
        <references count="2">
          <reference field="0" count="1" selected="0">
            <x v="4"/>
          </reference>
          <reference field="3" count="1">
            <x v="3"/>
          </reference>
        </references>
      </pivotArea>
    </format>
    <format dxfId="41">
      <pivotArea dataOnly="0" labelOnly="1" fieldPosition="0">
        <references count="2">
          <reference field="0" count="1" selected="0">
            <x v="4"/>
          </reference>
          <reference field="3" count="1">
            <x v="3"/>
          </reference>
        </references>
      </pivotArea>
    </format>
    <format dxfId="40">
      <pivotArea collapsedLevelsAreSubtotals="1" fieldPosition="0">
        <references count="2">
          <reference field="0" count="1" selected="0">
            <x v="4"/>
          </reference>
          <reference field="3" count="1">
            <x v="3"/>
          </reference>
        </references>
      </pivotArea>
    </format>
    <format dxfId="39">
      <pivotArea dataOnly="0" labelOnly="1" fieldPosition="0">
        <references count="2">
          <reference field="0" count="1" selected="0">
            <x v="4"/>
          </reference>
          <reference field="3" count="1">
            <x v="3"/>
          </reference>
        </references>
      </pivotArea>
    </format>
    <format dxfId="38">
      <pivotArea collapsedLevelsAreSubtotals="1" fieldPosition="0">
        <references count="1">
          <reference field="0" count="1">
            <x v="58"/>
          </reference>
        </references>
      </pivotArea>
    </format>
    <format dxfId="37">
      <pivotArea dataOnly="0" labelOnly="1" fieldPosition="0">
        <references count="1">
          <reference field="0" count="1">
            <x v="58"/>
          </reference>
        </references>
      </pivotArea>
    </format>
    <format dxfId="36">
      <pivotArea dataOnly="0" labelOnly="1" fieldPosition="0">
        <references count="2">
          <reference field="0" count="1" selected="0">
            <x v="3"/>
          </reference>
          <reference field="3" count="1">
            <x v="4"/>
          </reference>
        </references>
      </pivotArea>
    </format>
    <format dxfId="35">
      <pivotArea dataOnly="0" labelOnly="1" fieldPosition="0">
        <references count="2">
          <reference field="0" count="1" selected="0">
            <x v="13"/>
          </reference>
          <reference field="3" count="1">
            <x v="4"/>
          </reference>
        </references>
      </pivotArea>
    </format>
    <format dxfId="34">
      <pivotArea collapsedLevelsAreSubtotals="1" fieldPosition="0">
        <references count="2">
          <reference field="0" count="1" selected="0">
            <x v="30"/>
          </reference>
          <reference field="3" count="1">
            <x v="4"/>
          </reference>
        </references>
      </pivotArea>
    </format>
    <format dxfId="33">
      <pivotArea dataOnly="0" labelOnly="1" fieldPosition="0">
        <references count="2">
          <reference field="0" count="1" selected="0">
            <x v="30"/>
          </reference>
          <reference field="3" count="1">
            <x v="4"/>
          </reference>
        </references>
      </pivotArea>
    </format>
    <format dxfId="32">
      <pivotArea dataOnly="0" labelOnly="1" fieldPosition="0">
        <references count="2">
          <reference field="0" count="1" selected="0">
            <x v="23"/>
          </reference>
          <reference field="3" count="1">
            <x v="6"/>
          </reference>
        </references>
      </pivotArea>
    </format>
    <format dxfId="31">
      <pivotArea collapsedLevelsAreSubtotals="1" fieldPosition="0">
        <references count="2">
          <reference field="0" count="1" selected="0">
            <x v="65"/>
          </reference>
          <reference field="3" count="1">
            <x v="4"/>
          </reference>
        </references>
      </pivotArea>
    </format>
    <format dxfId="30">
      <pivotArea dataOnly="0" labelOnly="1" fieldPosition="0">
        <references count="2">
          <reference field="0" count="1" selected="0">
            <x v="65"/>
          </reference>
          <reference field="3" count="1">
            <x v="4"/>
          </reference>
        </references>
      </pivotArea>
    </format>
    <format dxfId="29">
      <pivotArea collapsedLevelsAreSubtotals="1" fieldPosition="0">
        <references count="2">
          <reference field="4294967294" count="1" selected="0">
            <x v="0"/>
          </reference>
          <reference field="0" count="1">
            <x v="24"/>
          </reference>
        </references>
      </pivotArea>
    </format>
    <format dxfId="28">
      <pivotArea dataOnly="0" labelOnly="1" fieldPosition="0">
        <references count="1">
          <reference field="0" count="1">
            <x v="24"/>
          </reference>
        </references>
      </pivotArea>
    </format>
    <format dxfId="27">
      <pivotArea dataOnly="0" labelOnly="1" fieldPosition="0">
        <references count="2">
          <reference field="0" count="1" selected="0">
            <x v="11"/>
          </reference>
          <reference field="3" count="1">
            <x v="4"/>
          </reference>
        </references>
      </pivotArea>
    </format>
    <format dxfId="26">
      <pivotArea dataOnly="0" labelOnly="1" fieldPosition="0">
        <references count="2">
          <reference field="0" count="1" selected="0">
            <x v="20"/>
          </reference>
          <reference field="3" count="1">
            <x v="6"/>
          </reference>
        </references>
      </pivotArea>
    </format>
    <format dxfId="25">
      <pivotArea dataOnly="0" labelOnly="1" fieldPosition="0">
        <references count="2">
          <reference field="0" count="1" selected="0">
            <x v="29"/>
          </reference>
          <reference field="3" count="1">
            <x v="4"/>
          </reference>
        </references>
      </pivotArea>
    </format>
    <format dxfId="24">
      <pivotArea dataOnly="0" labelOnly="1" fieldPosition="0">
        <references count="1">
          <reference field="0" count="1">
            <x v="30"/>
          </reference>
        </references>
      </pivotArea>
    </format>
    <format dxfId="23">
      <pivotArea dataOnly="0" labelOnly="1" fieldPosition="0">
        <references count="2">
          <reference field="0" count="1" selected="0">
            <x v="29"/>
          </reference>
          <reference field="3"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2A78BD2-3A81-4807-B076-2360B43B2C72}"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139" firstHeaderRow="0" firstDataRow="1" firstDataCol="1"/>
  <pivotFields count="6">
    <pivotField dataField="1" showAll="0"/>
    <pivotField axis="axisRow" showAll="0">
      <items count="68">
        <item x="0"/>
        <item x="1"/>
        <item x="2"/>
        <item x="3"/>
        <item x="4"/>
        <item x="22"/>
        <item x="23"/>
        <item x="27"/>
        <item x="24"/>
        <item x="25"/>
        <item x="28"/>
        <item x="29"/>
        <item x="31"/>
        <item x="26"/>
        <item x="30"/>
        <item x="33"/>
        <item x="5"/>
        <item x="12"/>
        <item x="6"/>
        <item x="8"/>
        <item x="7"/>
        <item x="9"/>
        <item x="10"/>
        <item x="13"/>
        <item x="11"/>
        <item x="63"/>
        <item x="53"/>
        <item x="54"/>
        <item x="40"/>
        <item x="51"/>
        <item x="44"/>
        <item x="39"/>
        <item x="19"/>
        <item x="59"/>
        <item x="66"/>
        <item x="45"/>
        <item x="49"/>
        <item x="65"/>
        <item x="60"/>
        <item x="55"/>
        <item x="46"/>
        <item x="21"/>
        <item x="47"/>
        <item x="16"/>
        <item x="43"/>
        <item x="15"/>
        <item x="17"/>
        <item x="14"/>
        <item x="18"/>
        <item x="20"/>
        <item x="61"/>
        <item x="38"/>
        <item x="42"/>
        <item x="52"/>
        <item x="41"/>
        <item x="34"/>
        <item x="37"/>
        <item x="35"/>
        <item x="36"/>
        <item x="32"/>
        <item x="64"/>
        <item x="58"/>
        <item x="48"/>
        <item x="57"/>
        <item x="62"/>
        <item x="56"/>
        <item x="50"/>
        <item t="default"/>
      </items>
    </pivotField>
    <pivotField numFmtId="3" showAll="0"/>
    <pivotField numFmtId="1" showAll="0"/>
    <pivotField axis="axisRow" showAll="0">
      <items count="9">
        <item x="3"/>
        <item x="0"/>
        <item x="1"/>
        <item x="4"/>
        <item x="2"/>
        <item x="7"/>
        <item x="6"/>
        <item x="5"/>
        <item t="default"/>
      </items>
    </pivotField>
    <pivotField dataField="1" showAll="0"/>
  </pivotFields>
  <rowFields count="2">
    <field x="1"/>
    <field x="4"/>
  </rowFields>
  <rowItems count="136">
    <i>
      <x/>
    </i>
    <i r="1">
      <x v="1"/>
    </i>
    <i>
      <x v="1"/>
    </i>
    <i r="1">
      <x v="2"/>
    </i>
    <i>
      <x v="2"/>
    </i>
    <i r="1">
      <x v="2"/>
    </i>
    <i>
      <x v="3"/>
    </i>
    <i r="1">
      <x v="4"/>
    </i>
    <i>
      <x v="4"/>
    </i>
    <i r="1">
      <x/>
    </i>
    <i r="1">
      <x v="3"/>
    </i>
    <i>
      <x v="5"/>
    </i>
    <i r="1">
      <x v="4"/>
    </i>
    <i>
      <x v="6"/>
    </i>
    <i r="1">
      <x v="4"/>
    </i>
    <i>
      <x v="7"/>
    </i>
    <i r="1">
      <x v="4"/>
    </i>
    <i>
      <x v="8"/>
    </i>
    <i r="1">
      <x v="4"/>
    </i>
    <i>
      <x v="9"/>
    </i>
    <i r="1">
      <x v="4"/>
    </i>
    <i>
      <x v="10"/>
    </i>
    <i r="1">
      <x v="4"/>
    </i>
    <i>
      <x v="11"/>
    </i>
    <i r="1">
      <x v="4"/>
    </i>
    <i>
      <x v="12"/>
    </i>
    <i r="1">
      <x v="4"/>
    </i>
    <i>
      <x v="13"/>
    </i>
    <i r="1">
      <x v="4"/>
    </i>
    <i>
      <x v="14"/>
    </i>
    <i r="1">
      <x v="4"/>
    </i>
    <i>
      <x v="15"/>
    </i>
    <i r="1">
      <x v="4"/>
    </i>
    <i>
      <x v="16"/>
    </i>
    <i r="1">
      <x v="7"/>
    </i>
    <i>
      <x v="17"/>
    </i>
    <i r="1">
      <x v="7"/>
    </i>
    <i>
      <x v="18"/>
    </i>
    <i r="1">
      <x v="7"/>
    </i>
    <i>
      <x v="19"/>
    </i>
    <i r="1">
      <x v="4"/>
    </i>
    <i>
      <x v="20"/>
    </i>
    <i r="1">
      <x v="6"/>
    </i>
    <i>
      <x v="21"/>
    </i>
    <i r="1">
      <x v="5"/>
    </i>
    <i>
      <x v="22"/>
    </i>
    <i r="1">
      <x v="7"/>
    </i>
    <i>
      <x v="23"/>
    </i>
    <i r="1">
      <x v="6"/>
    </i>
    <i>
      <x v="24"/>
    </i>
    <i r="1">
      <x v="7"/>
    </i>
    <i>
      <x v="25"/>
    </i>
    <i r="1">
      <x v="4"/>
    </i>
    <i>
      <x v="26"/>
    </i>
    <i r="1">
      <x v="4"/>
    </i>
    <i>
      <x v="27"/>
    </i>
    <i r="1">
      <x v="4"/>
    </i>
    <i>
      <x v="28"/>
    </i>
    <i r="1">
      <x v="4"/>
    </i>
    <i>
      <x v="29"/>
    </i>
    <i r="1">
      <x v="4"/>
    </i>
    <i>
      <x v="30"/>
    </i>
    <i r="1">
      <x v="4"/>
    </i>
    <i>
      <x v="31"/>
    </i>
    <i r="1">
      <x v="4"/>
    </i>
    <i>
      <x v="32"/>
    </i>
    <i r="1">
      <x v="5"/>
    </i>
    <i>
      <x v="33"/>
    </i>
    <i r="1">
      <x v="5"/>
    </i>
    <i>
      <x v="34"/>
    </i>
    <i r="1">
      <x v="5"/>
    </i>
    <i>
      <x v="35"/>
    </i>
    <i r="1">
      <x v="5"/>
    </i>
    <i>
      <x v="36"/>
    </i>
    <i r="1">
      <x v="5"/>
    </i>
    <i>
      <x v="37"/>
    </i>
    <i r="1">
      <x v="5"/>
    </i>
    <i>
      <x v="38"/>
    </i>
    <i r="1">
      <x v="5"/>
    </i>
    <i>
      <x v="39"/>
    </i>
    <i r="1">
      <x v="5"/>
    </i>
    <i>
      <x v="40"/>
    </i>
    <i r="1">
      <x v="5"/>
    </i>
    <i>
      <x v="41"/>
    </i>
    <i r="1">
      <x v="5"/>
    </i>
    <i>
      <x v="42"/>
    </i>
    <i r="1">
      <x v="5"/>
    </i>
    <i>
      <x v="43"/>
    </i>
    <i r="1">
      <x v="5"/>
    </i>
    <i>
      <x v="44"/>
    </i>
    <i r="1">
      <x v="5"/>
    </i>
    <i>
      <x v="45"/>
    </i>
    <i r="1">
      <x v="5"/>
    </i>
    <i>
      <x v="46"/>
    </i>
    <i r="1">
      <x v="5"/>
    </i>
    <i>
      <x v="47"/>
    </i>
    <i r="1">
      <x v="5"/>
    </i>
    <i>
      <x v="48"/>
    </i>
    <i r="1">
      <x v="5"/>
    </i>
    <i>
      <x v="49"/>
    </i>
    <i r="1">
      <x v="5"/>
    </i>
    <i>
      <x v="50"/>
    </i>
    <i r="1">
      <x v="5"/>
    </i>
    <i>
      <x v="51"/>
    </i>
    <i r="1">
      <x v="4"/>
    </i>
    <i>
      <x v="52"/>
    </i>
    <i r="1">
      <x v="4"/>
    </i>
    <i>
      <x v="53"/>
    </i>
    <i r="1">
      <x v="4"/>
    </i>
    <i>
      <x v="54"/>
    </i>
    <i r="1">
      <x v="4"/>
    </i>
    <i>
      <x v="55"/>
    </i>
    <i r="1">
      <x v="4"/>
    </i>
    <i>
      <x v="56"/>
    </i>
    <i r="1">
      <x v="4"/>
    </i>
    <i>
      <x v="57"/>
    </i>
    <i r="1">
      <x v="4"/>
    </i>
    <i>
      <x v="58"/>
    </i>
    <i r="1">
      <x v="4"/>
    </i>
    <i>
      <x v="59"/>
    </i>
    <i r="1">
      <x v="4"/>
    </i>
    <i>
      <x v="60"/>
    </i>
    <i r="1">
      <x v="4"/>
    </i>
    <i>
      <x v="61"/>
    </i>
    <i r="1">
      <x v="4"/>
    </i>
    <i>
      <x v="62"/>
    </i>
    <i r="1">
      <x v="4"/>
    </i>
    <i>
      <x v="63"/>
    </i>
    <i r="1">
      <x v="4"/>
    </i>
    <i>
      <x v="64"/>
    </i>
    <i r="1">
      <x v="4"/>
    </i>
    <i>
      <x v="65"/>
    </i>
    <i r="1">
      <x v="4"/>
    </i>
    <i>
      <x v="66"/>
    </i>
    <i r="1">
      <x v="4"/>
    </i>
    <i t="grand">
      <x/>
    </i>
  </rowItems>
  <colFields count="1">
    <field x="-2"/>
  </colFields>
  <colItems count="2">
    <i>
      <x/>
    </i>
    <i i="1">
      <x v="1"/>
    </i>
  </colItems>
  <dataFields count="2">
    <dataField name="Suma de 926" fld="0" baseField="0" baseItem="0"/>
    <dataField name="Suma de 1" fld="5" baseField="0" baseItem="0"/>
  </dataFields>
  <formats count="23">
    <format dxfId="22">
      <pivotArea dataOnly="0" labelOnly="1" fieldPosition="0">
        <references count="2">
          <reference field="1" count="1" selected="0">
            <x v="3"/>
          </reference>
          <reference field="4" count="1">
            <x v="4"/>
          </reference>
        </references>
      </pivotArea>
    </format>
    <format dxfId="21">
      <pivotArea dataOnly="0" labelOnly="1" fieldPosition="0">
        <references count="2">
          <reference field="1" count="1" selected="0">
            <x v="30"/>
          </reference>
          <reference field="4" count="1">
            <x v="4"/>
          </reference>
        </references>
      </pivotArea>
    </format>
    <format dxfId="20">
      <pivotArea dataOnly="0" labelOnly="1" fieldPosition="0">
        <references count="2">
          <reference field="1" count="1" selected="0">
            <x v="59"/>
          </reference>
          <reference field="4" count="1">
            <x v="4"/>
          </reference>
        </references>
      </pivotArea>
    </format>
    <format dxfId="19">
      <pivotArea dataOnly="0" labelOnly="1" fieldPosition="0">
        <references count="2">
          <reference field="1" count="1" selected="0">
            <x v="66"/>
          </reference>
          <reference field="4" count="1">
            <x v="4"/>
          </reference>
        </references>
      </pivotArea>
    </format>
    <format dxfId="18">
      <pivotArea dataOnly="0" labelOnly="1" fieldPosition="0">
        <references count="2">
          <reference field="1" count="1" selected="0">
            <x v="66"/>
          </reference>
          <reference field="4" count="1">
            <x v="4"/>
          </reference>
        </references>
      </pivotArea>
    </format>
    <format dxfId="17">
      <pivotArea collapsedLevelsAreSubtotals="1" fieldPosition="0">
        <references count="2">
          <reference field="1" count="1" selected="0">
            <x v="66"/>
          </reference>
          <reference field="4" count="1">
            <x v="4"/>
          </reference>
        </references>
      </pivotArea>
    </format>
    <format dxfId="16">
      <pivotArea dataOnly="0" labelOnly="1" fieldPosition="0">
        <references count="2">
          <reference field="1" count="1" selected="0">
            <x v="66"/>
          </reference>
          <reference field="4" count="1">
            <x v="4"/>
          </reference>
        </references>
      </pivotArea>
    </format>
    <format dxfId="15">
      <pivotArea collapsedLevelsAreSubtotals="1" fieldPosition="0">
        <references count="2">
          <reference field="1" count="1" selected="0">
            <x v="59"/>
          </reference>
          <reference field="4" count="1">
            <x v="4"/>
          </reference>
        </references>
      </pivotArea>
    </format>
    <format dxfId="14">
      <pivotArea dataOnly="0" labelOnly="1" fieldPosition="0">
        <references count="2">
          <reference field="1" count="1" selected="0">
            <x v="59"/>
          </reference>
          <reference field="4" count="1">
            <x v="4"/>
          </reference>
        </references>
      </pivotArea>
    </format>
    <format dxfId="13">
      <pivotArea collapsedLevelsAreSubtotals="1" fieldPosition="0">
        <references count="2">
          <reference field="1" count="1" selected="0">
            <x v="30"/>
          </reference>
          <reference field="4" count="1">
            <x v="4"/>
          </reference>
        </references>
      </pivotArea>
    </format>
    <format dxfId="12">
      <pivotArea dataOnly="0" labelOnly="1" fieldPosition="0">
        <references count="2">
          <reference field="1" count="1" selected="0">
            <x v="30"/>
          </reference>
          <reference field="4" count="1">
            <x v="4"/>
          </reference>
        </references>
      </pivotArea>
    </format>
    <format dxfId="11">
      <pivotArea collapsedLevelsAreSubtotals="1" fieldPosition="0">
        <references count="2">
          <reference field="1" count="1" selected="0">
            <x v="30"/>
          </reference>
          <reference field="4" count="1">
            <x v="4"/>
          </reference>
        </references>
      </pivotArea>
    </format>
    <format dxfId="10">
      <pivotArea dataOnly="0" labelOnly="1" fieldPosition="0">
        <references count="2">
          <reference field="1" count="1" selected="0">
            <x v="30"/>
          </reference>
          <reference field="4" count="1">
            <x v="4"/>
          </reference>
        </references>
      </pivotArea>
    </format>
    <format dxfId="9">
      <pivotArea dataOnly="0" labelOnly="1" fieldPosition="0">
        <references count="2">
          <reference field="1" count="1" selected="0">
            <x v="23"/>
          </reference>
          <reference field="4" count="1">
            <x v="6"/>
          </reference>
        </references>
      </pivotArea>
    </format>
    <format dxfId="8">
      <pivotArea collapsedLevelsAreSubtotals="1" fieldPosition="0">
        <references count="2">
          <reference field="1" count="1" selected="0">
            <x v="23"/>
          </reference>
          <reference field="4" count="1">
            <x v="6"/>
          </reference>
        </references>
      </pivotArea>
    </format>
    <format dxfId="7">
      <pivotArea collapsedLevelsAreSubtotals="1" fieldPosition="0">
        <references count="2">
          <reference field="1" count="1" selected="0">
            <x v="3"/>
          </reference>
          <reference field="4" count="1">
            <x v="4"/>
          </reference>
        </references>
      </pivotArea>
    </format>
    <format dxfId="6">
      <pivotArea dataOnly="0" labelOnly="1" fieldPosition="0">
        <references count="2">
          <reference field="1" count="1" selected="0">
            <x v="3"/>
          </reference>
          <reference field="4" count="1">
            <x v="4"/>
          </reference>
        </references>
      </pivotArea>
    </format>
    <format dxfId="5">
      <pivotArea collapsedLevelsAreSubtotals="1" fieldPosition="0">
        <references count="2">
          <reference field="1" count="1" selected="0">
            <x v="3"/>
          </reference>
          <reference field="4" count="1">
            <x v="4"/>
          </reference>
        </references>
      </pivotArea>
    </format>
    <format dxfId="4">
      <pivotArea dataOnly="0" labelOnly="1" fieldPosition="0">
        <references count="2">
          <reference field="1" count="1" selected="0">
            <x v="3"/>
          </reference>
          <reference field="4" count="1">
            <x v="4"/>
          </reference>
        </references>
      </pivotArea>
    </format>
    <format dxfId="3">
      <pivotArea collapsedLevelsAreSubtotals="1" fieldPosition="0">
        <references count="2">
          <reference field="1" count="1" selected="0">
            <x v="13"/>
          </reference>
          <reference field="4" count="1">
            <x v="4"/>
          </reference>
        </references>
      </pivotArea>
    </format>
    <format dxfId="2">
      <pivotArea dataOnly="0" labelOnly="1" fieldPosition="0">
        <references count="2">
          <reference field="1" count="1" selected="0">
            <x v="13"/>
          </reference>
          <reference field="4" count="1">
            <x v="4"/>
          </reference>
        </references>
      </pivotArea>
    </format>
    <format dxfId="1">
      <pivotArea collapsedLevelsAreSubtotals="1" fieldPosition="0">
        <references count="2">
          <reference field="1" count="1" selected="0">
            <x v="4"/>
          </reference>
          <reference field="4" count="2">
            <x v="0"/>
            <x v="3"/>
          </reference>
        </references>
      </pivotArea>
    </format>
    <format dxfId="0">
      <pivotArea dataOnly="0" labelOnly="1" fieldPosition="0">
        <references count="2">
          <reference field="1" count="1" selected="0">
            <x v="4"/>
          </reference>
          <reference field="4" count="2">
            <x v="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333"/>
  <sheetViews>
    <sheetView showGridLines="0" tabSelected="1" zoomScale="110" zoomScaleNormal="110" workbookViewId="0"/>
  </sheetViews>
  <sheetFormatPr baseColWidth="10" defaultColWidth="11.5546875" defaultRowHeight="10.199999999999999" x14ac:dyDescent="0.25"/>
  <cols>
    <col min="1" max="1" width="11.5546875" style="241"/>
    <col min="2" max="2" width="45.88671875" style="160" customWidth="1"/>
    <col min="3" max="3" width="8.44140625" style="325" bestFit="1" customWidth="1"/>
    <col min="4" max="4" width="12.33203125" style="326" customWidth="1"/>
    <col min="5" max="5" width="32.109375" style="160" customWidth="1"/>
    <col min="6" max="6" width="12" style="326" bestFit="1" customWidth="1"/>
    <col min="7" max="7" width="11.33203125" style="326" bestFit="1" customWidth="1"/>
    <col min="8" max="8" width="10.6640625" style="328" bestFit="1" customWidth="1"/>
    <col min="9" max="9" width="7.6640625" style="329" customWidth="1"/>
    <col min="10" max="10" width="12.6640625" style="330" customWidth="1"/>
    <col min="11" max="11" width="21.88671875" style="331" hidden="1" customWidth="1"/>
    <col min="12" max="12" width="7.33203125" style="332" hidden="1" customWidth="1"/>
    <col min="13" max="13" width="16.44140625" style="333" bestFit="1" customWidth="1"/>
    <col min="14" max="14" width="13.33203125" style="333" hidden="1" customWidth="1"/>
    <col min="15" max="15" width="38.5546875" style="247" hidden="1" customWidth="1"/>
    <col min="16" max="187" width="11.5546875" style="241" customWidth="1"/>
    <col min="188" max="16384" width="11.5546875" style="241"/>
  </cols>
  <sheetData>
    <row r="2" spans="2:15" ht="17.399999999999999" x14ac:dyDescent="0.25">
      <c r="B2" s="524" t="s">
        <v>538</v>
      </c>
      <c r="C2" s="524"/>
      <c r="D2" s="524"/>
      <c r="E2" s="524"/>
      <c r="F2" s="524"/>
      <c r="G2" s="524"/>
      <c r="H2" s="524"/>
      <c r="I2" s="524"/>
      <c r="J2" s="524"/>
      <c r="K2" s="524"/>
      <c r="L2" s="524"/>
      <c r="M2" s="524"/>
      <c r="N2" s="363"/>
      <c r="O2" s="363"/>
    </row>
    <row r="3" spans="2:15" x14ac:dyDescent="0.25">
      <c r="B3" s="242"/>
      <c r="C3" s="242"/>
      <c r="D3" s="243"/>
      <c r="E3" s="242"/>
      <c r="F3" s="242"/>
      <c r="G3" s="242"/>
      <c r="H3" s="244"/>
      <c r="I3" s="242"/>
      <c r="J3" s="242"/>
      <c r="K3" s="242"/>
      <c r="L3" s="245"/>
      <c r="M3" s="246"/>
      <c r="N3" s="246"/>
      <c r="O3" s="242"/>
    </row>
    <row r="4" spans="2:15" x14ac:dyDescent="0.25">
      <c r="B4" s="242"/>
      <c r="C4" s="242"/>
      <c r="D4" s="243"/>
      <c r="E4" s="242"/>
      <c r="F4" s="242"/>
      <c r="G4" s="242"/>
      <c r="H4" s="244"/>
      <c r="I4" s="242"/>
      <c r="J4" s="242"/>
      <c r="K4" s="242"/>
      <c r="L4" s="245"/>
      <c r="M4" s="246"/>
      <c r="N4" s="246"/>
      <c r="O4" s="249"/>
    </row>
    <row r="5" spans="2:15" ht="30.6" x14ac:dyDescent="0.25">
      <c r="B5" s="250" t="s">
        <v>143</v>
      </c>
      <c r="C5" s="251" t="s">
        <v>218</v>
      </c>
      <c r="D5" s="251" t="s">
        <v>152</v>
      </c>
      <c r="E5" s="241"/>
      <c r="F5" s="241"/>
      <c r="G5" s="525"/>
      <c r="H5" s="244"/>
      <c r="I5" s="242"/>
      <c r="J5" s="242"/>
      <c r="K5" s="242"/>
      <c r="L5" s="245"/>
      <c r="M5" s="246"/>
      <c r="N5" s="246"/>
      <c r="O5" s="249"/>
    </row>
    <row r="6" spans="2:15" x14ac:dyDescent="0.25">
      <c r="B6" s="180" t="s">
        <v>409</v>
      </c>
      <c r="C6" s="183">
        <f>+F17</f>
        <v>27</v>
      </c>
      <c r="D6" s="184">
        <f>+M17</f>
        <v>334428116.66369998</v>
      </c>
      <c r="E6" s="241"/>
      <c r="F6" s="241"/>
      <c r="G6" s="526"/>
      <c r="H6" s="244"/>
      <c r="I6" s="242"/>
      <c r="J6" s="242"/>
      <c r="K6" s="242"/>
      <c r="L6" s="245"/>
      <c r="M6" s="246"/>
      <c r="N6" s="246"/>
      <c r="O6" s="249"/>
    </row>
    <row r="7" spans="2:15" x14ac:dyDescent="0.25">
      <c r="B7" s="180" t="s">
        <v>410</v>
      </c>
      <c r="C7" s="183">
        <f>+F60</f>
        <v>20</v>
      </c>
      <c r="D7" s="184">
        <f>+M60</f>
        <v>107685439.18999997</v>
      </c>
      <c r="E7" s="241"/>
      <c r="F7" s="241"/>
      <c r="G7" s="526"/>
      <c r="H7" s="244"/>
      <c r="I7" s="242"/>
      <c r="J7" s="242"/>
      <c r="K7" s="242"/>
      <c r="L7" s="245"/>
      <c r="M7" s="246"/>
      <c r="N7" s="246"/>
      <c r="O7" s="242"/>
    </row>
    <row r="8" spans="2:15" x14ac:dyDescent="0.25">
      <c r="B8" s="180" t="s">
        <v>411</v>
      </c>
      <c r="C8" s="183">
        <f>+F80</f>
        <v>217</v>
      </c>
      <c r="D8" s="184">
        <f>+M80</f>
        <v>2458858084.8166041</v>
      </c>
      <c r="E8" s="241"/>
      <c r="F8" s="241"/>
      <c r="G8" s="526"/>
      <c r="H8" s="244"/>
      <c r="I8" s="242"/>
      <c r="J8" s="242"/>
      <c r="K8" s="242"/>
      <c r="L8" s="245"/>
      <c r="M8" s="246"/>
      <c r="N8" s="246"/>
      <c r="O8" s="242"/>
    </row>
    <row r="9" spans="2:15" x14ac:dyDescent="0.25">
      <c r="B9" s="180" t="s">
        <v>539</v>
      </c>
      <c r="C9" s="183">
        <f>+F289</f>
        <v>12</v>
      </c>
      <c r="D9" s="184">
        <f>+M289</f>
        <v>165530297.54219997</v>
      </c>
      <c r="E9" s="241"/>
      <c r="F9" s="241"/>
      <c r="G9" s="526"/>
      <c r="H9" s="244"/>
      <c r="I9" s="242"/>
      <c r="J9" s="242"/>
      <c r="K9" s="242"/>
      <c r="L9" s="245"/>
      <c r="M9" s="246"/>
      <c r="N9" s="246"/>
      <c r="O9" s="242"/>
    </row>
    <row r="10" spans="2:15" x14ac:dyDescent="0.25">
      <c r="B10" s="180" t="s">
        <v>540</v>
      </c>
      <c r="C10" s="183">
        <f>+F302</f>
        <v>7</v>
      </c>
      <c r="D10" s="184">
        <f>+M302</f>
        <v>115123605.73</v>
      </c>
      <c r="E10" s="241"/>
      <c r="F10" s="241"/>
      <c r="G10" s="526"/>
      <c r="H10" s="244"/>
      <c r="I10" s="242"/>
      <c r="J10" s="242"/>
      <c r="K10" s="242"/>
      <c r="L10" s="245"/>
      <c r="M10" s="246"/>
      <c r="N10" s="246"/>
      <c r="O10" s="242"/>
    </row>
    <row r="11" spans="2:15" x14ac:dyDescent="0.25">
      <c r="B11" s="186" t="s">
        <v>541</v>
      </c>
      <c r="C11" s="183">
        <f>+F310</f>
        <v>18</v>
      </c>
      <c r="D11" s="184">
        <f>+M310</f>
        <v>273848923.7543999</v>
      </c>
      <c r="E11" s="241"/>
      <c r="F11" s="241"/>
      <c r="G11" s="526"/>
      <c r="H11" s="252"/>
      <c r="I11" s="253"/>
      <c r="J11" s="242"/>
      <c r="K11" s="242"/>
      <c r="L11" s="245"/>
      <c r="M11" s="246"/>
      <c r="N11" s="246"/>
      <c r="O11" s="242"/>
    </row>
    <row r="12" spans="2:15" x14ac:dyDescent="0.25">
      <c r="B12" s="254" t="s">
        <v>150</v>
      </c>
      <c r="C12" s="255">
        <f>SUM(C6:C11)</f>
        <v>301</v>
      </c>
      <c r="D12" s="256">
        <f>SUM(D6:D11)</f>
        <v>3455474467.6969042</v>
      </c>
      <c r="E12" s="241"/>
      <c r="F12" s="241"/>
      <c r="G12" s="527"/>
      <c r="H12" s="481"/>
      <c r="I12" s="257"/>
      <c r="J12" s="242"/>
      <c r="K12" s="242"/>
      <c r="L12" s="245"/>
      <c r="M12" s="246"/>
      <c r="N12" s="246"/>
      <c r="O12" s="242"/>
    </row>
    <row r="13" spans="2:15" x14ac:dyDescent="0.25">
      <c r="B13" s="242"/>
      <c r="C13" s="242"/>
      <c r="D13" s="243"/>
      <c r="E13" s="242"/>
      <c r="F13" s="242"/>
      <c r="G13" s="242"/>
      <c r="H13" s="244"/>
      <c r="I13" s="242"/>
      <c r="J13" s="242"/>
      <c r="K13" s="242"/>
      <c r="L13" s="245"/>
      <c r="M13" s="246"/>
      <c r="N13" s="246"/>
      <c r="O13" s="242"/>
    </row>
    <row r="14" spans="2:15" ht="10.8" thickBot="1" x14ac:dyDescent="0.3">
      <c r="B14" s="242"/>
      <c r="C14" s="242"/>
      <c r="D14" s="243"/>
      <c r="E14" s="242"/>
      <c r="F14" s="242"/>
      <c r="G14" s="242"/>
      <c r="H14" s="244"/>
      <c r="I14" s="242"/>
      <c r="J14" s="242"/>
      <c r="K14" s="242"/>
      <c r="L14" s="245"/>
      <c r="M14" s="246"/>
      <c r="N14" s="246"/>
      <c r="O14" s="242"/>
    </row>
    <row r="15" spans="2:15" s="265" customFormat="1" ht="20.399999999999999" x14ac:dyDescent="0.25">
      <c r="B15" s="161" t="s">
        <v>23</v>
      </c>
      <c r="C15" s="161" t="s">
        <v>78</v>
      </c>
      <c r="D15" s="258" t="s">
        <v>94</v>
      </c>
      <c r="E15" s="259" t="s">
        <v>22</v>
      </c>
      <c r="F15" s="260" t="s">
        <v>27</v>
      </c>
      <c r="G15" s="260" t="s">
        <v>13</v>
      </c>
      <c r="H15" s="261" t="s">
        <v>28</v>
      </c>
      <c r="I15" s="260" t="s">
        <v>14</v>
      </c>
      <c r="J15" s="262" t="s">
        <v>24</v>
      </c>
      <c r="K15" s="430" t="s">
        <v>101</v>
      </c>
      <c r="L15" s="262" t="s">
        <v>25</v>
      </c>
      <c r="M15" s="263" t="s">
        <v>26</v>
      </c>
      <c r="N15" s="425" t="s">
        <v>532</v>
      </c>
      <c r="O15" s="264" t="s">
        <v>15</v>
      </c>
    </row>
    <row r="16" spans="2:15" s="265" customFormat="1" x14ac:dyDescent="0.25">
      <c r="B16" s="162" t="s">
        <v>16</v>
      </c>
      <c r="C16" s="195"/>
      <c r="D16" s="196"/>
      <c r="E16" s="197"/>
      <c r="F16" s="198">
        <f>+F17+F60+F80+F289+F302+F310</f>
        <v>301</v>
      </c>
      <c r="G16" s="266"/>
      <c r="H16" s="199"/>
      <c r="I16" s="195"/>
      <c r="J16" s="200"/>
      <c r="K16" s="200"/>
      <c r="L16" s="201"/>
      <c r="M16" s="202">
        <f>+M17+M60+M80+M289+M302+M310</f>
        <v>3455474467.6969042</v>
      </c>
      <c r="N16" s="266"/>
      <c r="O16" s="267"/>
    </row>
    <row r="17" spans="1:43" s="247" customFormat="1" ht="24" customHeight="1" x14ac:dyDescent="0.25">
      <c r="B17" s="163" t="s">
        <v>17</v>
      </c>
      <c r="C17" s="268"/>
      <c r="D17" s="164"/>
      <c r="E17" s="269"/>
      <c r="F17" s="270">
        <f>+F18+F21+F23+F28+F30+F34+F36+F38+F40+F44+F46+F50+F54+F56+F58</f>
        <v>27</v>
      </c>
      <c r="G17" s="271"/>
      <c r="H17" s="272"/>
      <c r="I17" s="268"/>
      <c r="J17" s="273"/>
      <c r="K17" s="273"/>
      <c r="L17" s="274"/>
      <c r="M17" s="275">
        <f>+M18+M21+M23+M28+M30+M34+M36+M38+M40+M44+M46+M50+M54+M56+M58</f>
        <v>334428116.66369998</v>
      </c>
      <c r="N17" s="426" t="s">
        <v>531</v>
      </c>
      <c r="O17" s="276"/>
    </row>
    <row r="18" spans="1:43" s="247" customFormat="1" ht="23.25" customHeight="1" x14ac:dyDescent="0.25">
      <c r="B18" s="212" t="s">
        <v>90</v>
      </c>
      <c r="C18" s="213"/>
      <c r="D18" s="214"/>
      <c r="E18" s="215"/>
      <c r="F18" s="277">
        <f>SUM(F19:F20)</f>
        <v>2</v>
      </c>
      <c r="G18" s="278"/>
      <c r="H18" s="279"/>
      <c r="I18" s="280"/>
      <c r="J18" s="281"/>
      <c r="K18" s="281"/>
      <c r="L18" s="282"/>
      <c r="M18" s="277">
        <f>SUM(M19:M20)</f>
        <v>28498257.329100002</v>
      </c>
      <c r="N18" s="278"/>
      <c r="O18" s="283"/>
    </row>
    <row r="19" spans="1:43" s="247" customFormat="1" ht="21.6" customHeight="1" x14ac:dyDescent="0.25">
      <c r="B19" s="216" t="s">
        <v>91</v>
      </c>
      <c r="C19" s="217">
        <v>926</v>
      </c>
      <c r="D19" s="218">
        <v>144</v>
      </c>
      <c r="E19" s="165" t="s">
        <v>366</v>
      </c>
      <c r="F19" s="284">
        <v>1</v>
      </c>
      <c r="G19" s="285">
        <v>2005</v>
      </c>
      <c r="H19" s="286" t="s">
        <v>92</v>
      </c>
      <c r="I19" s="284" t="s">
        <v>92</v>
      </c>
      <c r="J19" s="287">
        <v>14393135.41</v>
      </c>
      <c r="K19" s="287">
        <f>(J19*3%)+J19</f>
        <v>14824929.4723</v>
      </c>
      <c r="L19" s="288"/>
      <c r="M19" s="289">
        <f>(K19-L19)*F19</f>
        <v>14824929.4723</v>
      </c>
      <c r="N19" s="97" t="s">
        <v>531</v>
      </c>
      <c r="O19" s="290" t="s">
        <v>380</v>
      </c>
    </row>
    <row r="20" spans="1:43" s="247" customFormat="1" ht="19.2" customHeight="1" x14ac:dyDescent="0.25">
      <c r="B20" s="216" t="s">
        <v>91</v>
      </c>
      <c r="C20" s="217">
        <v>926</v>
      </c>
      <c r="D20" s="218">
        <v>144</v>
      </c>
      <c r="E20" s="165" t="s">
        <v>367</v>
      </c>
      <c r="F20" s="284">
        <v>1</v>
      </c>
      <c r="G20" s="285">
        <v>2005</v>
      </c>
      <c r="H20" s="286" t="s">
        <v>100</v>
      </c>
      <c r="I20" s="284" t="s">
        <v>100</v>
      </c>
      <c r="J20" s="287">
        <v>13275076.560000001</v>
      </c>
      <c r="K20" s="287">
        <f>(J20*3%)+J20</f>
        <v>13673328.856800001</v>
      </c>
      <c r="L20" s="288"/>
      <c r="M20" s="289">
        <f>(K20-L20)*F20-1</f>
        <v>13673327.856800001</v>
      </c>
      <c r="N20" s="97" t="s">
        <v>531</v>
      </c>
      <c r="O20" s="290" t="s">
        <v>380</v>
      </c>
    </row>
    <row r="21" spans="1:43" s="247" customFormat="1" ht="12.6" x14ac:dyDescent="0.25">
      <c r="B21" s="431" t="s">
        <v>47</v>
      </c>
      <c r="C21" s="431"/>
      <c r="D21" s="431"/>
      <c r="E21" s="431"/>
      <c r="F21" s="431">
        <f>SUM(F22:F22)</f>
        <v>1</v>
      </c>
      <c r="G21" s="431"/>
      <c r="H21" s="431"/>
      <c r="I21" s="431"/>
      <c r="J21" s="431"/>
      <c r="K21" s="431"/>
      <c r="L21" s="431"/>
      <c r="M21" s="431">
        <f>SUM(M22:M22)</f>
        <v>18884133.329999998</v>
      </c>
      <c r="N21" s="95"/>
      <c r="O21" s="283"/>
    </row>
    <row r="22" spans="1:43" s="247" customFormat="1" ht="18.600000000000001" customHeight="1" x14ac:dyDescent="0.25">
      <c r="B22" s="216" t="s">
        <v>39</v>
      </c>
      <c r="C22" s="217">
        <v>926</v>
      </c>
      <c r="D22" s="218">
        <v>122</v>
      </c>
      <c r="E22" s="165" t="s">
        <v>179</v>
      </c>
      <c r="F22" s="291">
        <v>1</v>
      </c>
      <c r="G22" s="285">
        <v>2009</v>
      </c>
      <c r="H22" s="286" t="s">
        <v>40</v>
      </c>
      <c r="I22" s="284" t="s">
        <v>40</v>
      </c>
      <c r="J22" s="287">
        <v>18334111</v>
      </c>
      <c r="K22" s="287">
        <f>(J22*3%)+J22</f>
        <v>18884134.329999998</v>
      </c>
      <c r="L22" s="288"/>
      <c r="M22" s="289">
        <f>(K22-L22)*F22-1</f>
        <v>18884133.329999998</v>
      </c>
      <c r="N22" s="97" t="s">
        <v>531</v>
      </c>
      <c r="O22" s="290" t="s">
        <v>380</v>
      </c>
    </row>
    <row r="23" spans="1:43" s="247" customFormat="1" ht="12.6" x14ac:dyDescent="0.25">
      <c r="B23" s="212" t="s">
        <v>19</v>
      </c>
      <c r="C23" s="95"/>
      <c r="D23" s="95"/>
      <c r="E23" s="95"/>
      <c r="F23" s="431">
        <f>SUM(F24:F27)</f>
        <v>4</v>
      </c>
      <c r="G23" s="95"/>
      <c r="H23" s="95"/>
      <c r="I23" s="95"/>
      <c r="J23" s="95"/>
      <c r="K23" s="95"/>
      <c r="L23" s="95"/>
      <c r="M23" s="431">
        <f>SUM(M24:M27)</f>
        <v>60921017.806900002</v>
      </c>
      <c r="N23" s="95"/>
      <c r="O23" s="283"/>
    </row>
    <row r="24" spans="1:43" s="247" customFormat="1" ht="16.2" customHeight="1" x14ac:dyDescent="0.25">
      <c r="B24" s="166" t="s">
        <v>362</v>
      </c>
      <c r="C24" s="217">
        <v>926</v>
      </c>
      <c r="D24" s="218">
        <v>151</v>
      </c>
      <c r="E24" s="165" t="s">
        <v>366</v>
      </c>
      <c r="F24" s="291">
        <v>1</v>
      </c>
      <c r="G24" s="285">
        <v>2007</v>
      </c>
      <c r="H24" s="286" t="s">
        <v>50</v>
      </c>
      <c r="I24" s="284" t="s">
        <v>50</v>
      </c>
      <c r="J24" s="287">
        <v>14393135.41</v>
      </c>
      <c r="K24" s="287">
        <f>(J24*3%)+J24</f>
        <v>14824929.4723</v>
      </c>
      <c r="L24" s="288"/>
      <c r="M24" s="287">
        <f>(K24-L24)*F24</f>
        <v>14824929.4723</v>
      </c>
      <c r="N24" s="97" t="s">
        <v>531</v>
      </c>
      <c r="O24" s="290" t="s">
        <v>380</v>
      </c>
    </row>
    <row r="25" spans="1:43" s="247" customFormat="1" ht="15" customHeight="1" x14ac:dyDescent="0.25">
      <c r="B25" s="166" t="s">
        <v>362</v>
      </c>
      <c r="C25" s="217">
        <v>926</v>
      </c>
      <c r="D25" s="218">
        <v>151</v>
      </c>
      <c r="E25" s="165" t="s">
        <v>366</v>
      </c>
      <c r="F25" s="291">
        <v>1</v>
      </c>
      <c r="G25" s="285">
        <v>2007</v>
      </c>
      <c r="H25" s="286" t="s">
        <v>51</v>
      </c>
      <c r="I25" s="284" t="s">
        <v>51</v>
      </c>
      <c r="J25" s="287">
        <v>14393135.41</v>
      </c>
      <c r="K25" s="287">
        <f>(J25*3%)+J25</f>
        <v>14824929.4723</v>
      </c>
      <c r="L25" s="288"/>
      <c r="M25" s="289">
        <f>(K25-L25)*F25</f>
        <v>14824929.4723</v>
      </c>
      <c r="N25" s="97" t="s">
        <v>531</v>
      </c>
      <c r="O25" s="290" t="s">
        <v>380</v>
      </c>
    </row>
    <row r="26" spans="1:43" s="247" customFormat="1" ht="15" customHeight="1" x14ac:dyDescent="0.25">
      <c r="B26" s="166" t="s">
        <v>362</v>
      </c>
      <c r="C26" s="217">
        <v>926</v>
      </c>
      <c r="D26" s="218">
        <v>151</v>
      </c>
      <c r="E26" s="165" t="s">
        <v>366</v>
      </c>
      <c r="F26" s="291">
        <v>1</v>
      </c>
      <c r="G26" s="285">
        <v>2008</v>
      </c>
      <c r="H26" s="286" t="s">
        <v>52</v>
      </c>
      <c r="I26" s="284" t="s">
        <v>52</v>
      </c>
      <c r="J26" s="287">
        <v>14393135.41</v>
      </c>
      <c r="K26" s="287">
        <f>(J26*3%)+J26</f>
        <v>14824929.4723</v>
      </c>
      <c r="L26" s="288"/>
      <c r="M26" s="289">
        <f>(K26-L26)*F26</f>
        <v>14824929.4723</v>
      </c>
      <c r="N26" s="97" t="s">
        <v>531</v>
      </c>
      <c r="O26" s="290" t="s">
        <v>380</v>
      </c>
    </row>
    <row r="27" spans="1:43" s="247" customFormat="1" ht="13.2" customHeight="1" x14ac:dyDescent="0.25">
      <c r="B27" s="375" t="s">
        <v>362</v>
      </c>
      <c r="C27" s="376">
        <v>926</v>
      </c>
      <c r="D27" s="377">
        <v>151</v>
      </c>
      <c r="E27" s="165" t="s">
        <v>295</v>
      </c>
      <c r="F27" s="291">
        <v>1</v>
      </c>
      <c r="G27" s="285">
        <v>2013</v>
      </c>
      <c r="H27" s="286">
        <v>1395</v>
      </c>
      <c r="I27" s="284">
        <v>1395</v>
      </c>
      <c r="J27" s="287">
        <v>15967213</v>
      </c>
      <c r="K27" s="287">
        <f>(J27*3%)+J27</f>
        <v>16446229.390000001</v>
      </c>
      <c r="L27" s="288"/>
      <c r="M27" s="289">
        <f>(K27-L27)*F27</f>
        <v>16446229.390000001</v>
      </c>
      <c r="N27" s="97" t="s">
        <v>531</v>
      </c>
      <c r="O27" s="290" t="s">
        <v>131</v>
      </c>
    </row>
    <row r="28" spans="1:43" s="247" customFormat="1" ht="12.6" x14ac:dyDescent="0.25">
      <c r="B28" s="452" t="s">
        <v>18</v>
      </c>
      <c r="C28" s="453"/>
      <c r="D28" s="454"/>
      <c r="E28" s="435"/>
      <c r="F28" s="436">
        <f>SUM(F29:F29)</f>
        <v>1</v>
      </c>
      <c r="G28" s="455"/>
      <c r="H28" s="456"/>
      <c r="I28" s="455"/>
      <c r="J28" s="457"/>
      <c r="K28" s="457"/>
      <c r="L28" s="458"/>
      <c r="M28" s="436">
        <f>SUM(M29:M29)</f>
        <v>36050000</v>
      </c>
      <c r="N28" s="95"/>
      <c r="O28" s="283"/>
    </row>
    <row r="29" spans="1:43" s="247" customFormat="1" ht="12" customHeight="1" x14ac:dyDescent="0.25">
      <c r="B29" s="167" t="s">
        <v>18</v>
      </c>
      <c r="C29" s="217">
        <v>926</v>
      </c>
      <c r="D29" s="218">
        <v>667</v>
      </c>
      <c r="E29" s="165" t="s">
        <v>369</v>
      </c>
      <c r="F29" s="291">
        <v>1</v>
      </c>
      <c r="G29" s="285"/>
      <c r="H29" s="286"/>
      <c r="I29" s="284"/>
      <c r="J29" s="287">
        <v>35000000</v>
      </c>
      <c r="K29" s="287">
        <f>(J29*3%)+J29</f>
        <v>36050000</v>
      </c>
      <c r="L29" s="288">
        <v>0</v>
      </c>
      <c r="M29" s="289">
        <f>(K29-L29)*F29</f>
        <v>36050000</v>
      </c>
      <c r="N29" s="97" t="s">
        <v>531</v>
      </c>
      <c r="O29" s="290" t="s">
        <v>375</v>
      </c>
    </row>
    <row r="30" spans="1:43" s="247" customFormat="1" ht="12.6" x14ac:dyDescent="0.25">
      <c r="B30" s="432" t="s">
        <v>29</v>
      </c>
      <c r="C30" s="433"/>
      <c r="D30" s="434"/>
      <c r="E30" s="435"/>
      <c r="F30" s="436">
        <f>SUM(F31:F33)</f>
        <v>3</v>
      </c>
      <c r="G30" s="437"/>
      <c r="H30" s="438"/>
      <c r="I30" s="439"/>
      <c r="J30" s="440"/>
      <c r="K30" s="440"/>
      <c r="L30" s="441"/>
      <c r="M30" s="436">
        <f>SUM(M31:M33)</f>
        <v>21623893.736800004</v>
      </c>
      <c r="N30" s="95"/>
      <c r="O30" s="283"/>
    </row>
    <row r="31" spans="1:43" s="293" customFormat="1" ht="12.6" customHeight="1" x14ac:dyDescent="0.25">
      <c r="A31" s="247"/>
      <c r="B31" s="167" t="s">
        <v>29</v>
      </c>
      <c r="C31" s="217">
        <v>926</v>
      </c>
      <c r="D31" s="218">
        <v>176</v>
      </c>
      <c r="E31" s="165" t="s">
        <v>180</v>
      </c>
      <c r="F31" s="284">
        <v>1</v>
      </c>
      <c r="G31" s="285">
        <v>2008</v>
      </c>
      <c r="H31" s="292" t="s">
        <v>87</v>
      </c>
      <c r="I31" s="285" t="s">
        <v>87</v>
      </c>
      <c r="J31" s="287">
        <v>13275076.560000001</v>
      </c>
      <c r="K31" s="287">
        <f>(J31*3%)+J31</f>
        <v>13673328.856800001</v>
      </c>
      <c r="L31" s="288"/>
      <c r="M31" s="289">
        <f>(K31-L31)*F31-1</f>
        <v>13673327.856800001</v>
      </c>
      <c r="N31" s="97" t="s">
        <v>531</v>
      </c>
      <c r="O31" s="290" t="s">
        <v>380</v>
      </c>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row>
    <row r="32" spans="1:43" s="293" customFormat="1" ht="13.8" customHeight="1" x14ac:dyDescent="0.25">
      <c r="A32" s="247"/>
      <c r="B32" s="167" t="s">
        <v>29</v>
      </c>
      <c r="C32" s="217">
        <v>926</v>
      </c>
      <c r="D32" s="218">
        <v>176</v>
      </c>
      <c r="E32" s="165" t="s">
        <v>181</v>
      </c>
      <c r="F32" s="284">
        <v>1</v>
      </c>
      <c r="G32" s="285">
        <v>2009</v>
      </c>
      <c r="H32" s="292" t="s">
        <v>88</v>
      </c>
      <c r="I32" s="285" t="s">
        <v>88</v>
      </c>
      <c r="J32" s="287">
        <v>3859498</v>
      </c>
      <c r="K32" s="287">
        <f>(J32*3%)+J32</f>
        <v>3975282.94</v>
      </c>
      <c r="L32" s="288"/>
      <c r="M32" s="289">
        <f>(K32-L32)*F32</f>
        <v>3975282.94</v>
      </c>
      <c r="N32" s="97" t="s">
        <v>531</v>
      </c>
      <c r="O32" s="290" t="s">
        <v>380</v>
      </c>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row>
    <row r="33" spans="1:43" s="293" customFormat="1" ht="13.2" customHeight="1" x14ac:dyDescent="0.25">
      <c r="A33" s="247"/>
      <c r="B33" s="167" t="s">
        <v>29</v>
      </c>
      <c r="C33" s="217">
        <v>926</v>
      </c>
      <c r="D33" s="218">
        <v>176</v>
      </c>
      <c r="E33" s="165" t="s">
        <v>181</v>
      </c>
      <c r="F33" s="284">
        <v>1</v>
      </c>
      <c r="G33" s="285">
        <v>2009</v>
      </c>
      <c r="H33" s="292" t="s">
        <v>89</v>
      </c>
      <c r="I33" s="285" t="s">
        <v>89</v>
      </c>
      <c r="J33" s="287">
        <v>3859498</v>
      </c>
      <c r="K33" s="287">
        <f>(J33*3%)+J33</f>
        <v>3975282.94</v>
      </c>
      <c r="L33" s="288"/>
      <c r="M33" s="289">
        <f>(K33-L33)*F33</f>
        <v>3975282.94</v>
      </c>
      <c r="N33" s="97" t="s">
        <v>531</v>
      </c>
      <c r="O33" s="290" t="s">
        <v>380</v>
      </c>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row>
    <row r="34" spans="1:43" s="247" customFormat="1" ht="12.6" x14ac:dyDescent="0.25">
      <c r="B34" s="432" t="s">
        <v>32</v>
      </c>
      <c r="C34" s="433"/>
      <c r="D34" s="434"/>
      <c r="E34" s="435"/>
      <c r="F34" s="436">
        <f>SUM(F35:F35)</f>
        <v>1</v>
      </c>
      <c r="G34" s="437"/>
      <c r="H34" s="438"/>
      <c r="I34" s="439"/>
      <c r="J34" s="440"/>
      <c r="K34" s="440"/>
      <c r="L34" s="441"/>
      <c r="M34" s="436">
        <f>SUM(M35:M35)</f>
        <v>23812364</v>
      </c>
      <c r="N34" s="95"/>
      <c r="O34" s="283"/>
    </row>
    <row r="35" spans="1:43" s="247" customFormat="1" ht="15.6" customHeight="1" x14ac:dyDescent="0.25">
      <c r="B35" s="167" t="s">
        <v>77</v>
      </c>
      <c r="C35" s="217">
        <v>926</v>
      </c>
      <c r="D35" s="218">
        <v>793</v>
      </c>
      <c r="E35" s="165" t="s">
        <v>368</v>
      </c>
      <c r="F35" s="284">
        <v>1</v>
      </c>
      <c r="G35" s="285"/>
      <c r="H35" s="286"/>
      <c r="I35" s="285"/>
      <c r="J35" s="287">
        <v>23118800</v>
      </c>
      <c r="K35" s="287">
        <f>(J35*3%)+J35</f>
        <v>23812364</v>
      </c>
      <c r="L35" s="288">
        <v>0</v>
      </c>
      <c r="M35" s="289">
        <f>(K35-L35)*F35</f>
        <v>23812364</v>
      </c>
      <c r="N35" s="97" t="s">
        <v>531</v>
      </c>
      <c r="O35" s="290" t="s">
        <v>380</v>
      </c>
    </row>
    <row r="36" spans="1:43" s="247" customFormat="1" ht="12.6" x14ac:dyDescent="0.25">
      <c r="B36" s="432" t="s">
        <v>33</v>
      </c>
      <c r="C36" s="433"/>
      <c r="D36" s="434"/>
      <c r="E36" s="435"/>
      <c r="F36" s="436">
        <f>SUM(F37:F37)</f>
        <v>1</v>
      </c>
      <c r="G36" s="437"/>
      <c r="H36" s="438"/>
      <c r="I36" s="439"/>
      <c r="J36" s="440"/>
      <c r="K36" s="440"/>
      <c r="L36" s="441"/>
      <c r="M36" s="436">
        <f>SUM(M37:M37)</f>
        <v>23812364</v>
      </c>
      <c r="N36" s="95"/>
      <c r="O36" s="283"/>
    </row>
    <row r="37" spans="1:43" s="247" customFormat="1" ht="13.8" customHeight="1" x14ac:dyDescent="0.25">
      <c r="B37" s="168" t="s">
        <v>83</v>
      </c>
      <c r="C37" s="217">
        <v>926</v>
      </c>
      <c r="D37" s="218">
        <v>586</v>
      </c>
      <c r="E37" s="165" t="s">
        <v>368</v>
      </c>
      <c r="F37" s="284">
        <v>1</v>
      </c>
      <c r="G37" s="285"/>
      <c r="H37" s="286"/>
      <c r="I37" s="284"/>
      <c r="J37" s="287">
        <v>23118800</v>
      </c>
      <c r="K37" s="287">
        <f>(J37*3%)+J37</f>
        <v>23812364</v>
      </c>
      <c r="L37" s="288">
        <v>0</v>
      </c>
      <c r="M37" s="289">
        <f>(K37-L37)*F37</f>
        <v>23812364</v>
      </c>
      <c r="N37" s="97" t="s">
        <v>531</v>
      </c>
      <c r="O37" s="290" t="s">
        <v>380</v>
      </c>
    </row>
    <row r="38" spans="1:43" s="247" customFormat="1" ht="12.6" x14ac:dyDescent="0.25">
      <c r="B38" s="432" t="s">
        <v>34</v>
      </c>
      <c r="C38" s="442"/>
      <c r="D38" s="443"/>
      <c r="E38" s="435"/>
      <c r="F38" s="444">
        <f>SUM(F39:F39)</f>
        <v>1</v>
      </c>
      <c r="G38" s="445"/>
      <c r="H38" s="438"/>
      <c r="I38" s="446"/>
      <c r="J38" s="447"/>
      <c r="K38" s="447"/>
      <c r="L38" s="448"/>
      <c r="M38" s="444">
        <f>SUM(M39:M39)</f>
        <v>3975282.94</v>
      </c>
      <c r="N38" s="95"/>
      <c r="O38" s="283"/>
    </row>
    <row r="39" spans="1:43" s="247" customFormat="1" ht="14.4" customHeight="1" x14ac:dyDescent="0.25">
      <c r="B39" s="168" t="s">
        <v>95</v>
      </c>
      <c r="C39" s="217">
        <v>926</v>
      </c>
      <c r="D39" s="218">
        <v>1047</v>
      </c>
      <c r="E39" s="165" t="s">
        <v>181</v>
      </c>
      <c r="F39" s="284">
        <v>1</v>
      </c>
      <c r="G39" s="285">
        <v>2009</v>
      </c>
      <c r="H39" s="286" t="s">
        <v>96</v>
      </c>
      <c r="I39" s="294" t="s">
        <v>96</v>
      </c>
      <c r="J39" s="287">
        <v>3859498</v>
      </c>
      <c r="K39" s="287">
        <f>(J39*3%)+J39</f>
        <v>3975282.94</v>
      </c>
      <c r="L39" s="288">
        <v>0</v>
      </c>
      <c r="M39" s="289">
        <f>(K39-L39)*F39</f>
        <v>3975282.94</v>
      </c>
      <c r="N39" s="97" t="s">
        <v>531</v>
      </c>
      <c r="O39" s="290" t="s">
        <v>380</v>
      </c>
    </row>
    <row r="40" spans="1:43" s="247" customFormat="1" ht="12.6" x14ac:dyDescent="0.25">
      <c r="B40" s="432" t="s">
        <v>48</v>
      </c>
      <c r="C40" s="442"/>
      <c r="D40" s="443"/>
      <c r="E40" s="435"/>
      <c r="F40" s="444">
        <f>SUM(F41:F43)</f>
        <v>3</v>
      </c>
      <c r="G40" s="445"/>
      <c r="H40" s="438"/>
      <c r="I40" s="446"/>
      <c r="J40" s="447"/>
      <c r="K40" s="447"/>
      <c r="L40" s="448"/>
      <c r="M40" s="444">
        <f>SUM(M41:M43)</f>
        <v>11925848.82</v>
      </c>
      <c r="N40" s="95"/>
      <c r="O40" s="283"/>
    </row>
    <row r="41" spans="1:43" s="247" customFormat="1" ht="12.6" customHeight="1" x14ac:dyDescent="0.25">
      <c r="B41" s="168" t="s">
        <v>57</v>
      </c>
      <c r="C41" s="217">
        <v>926</v>
      </c>
      <c r="D41" s="218">
        <v>284</v>
      </c>
      <c r="E41" s="165" t="s">
        <v>181</v>
      </c>
      <c r="F41" s="284">
        <v>1</v>
      </c>
      <c r="G41" s="285">
        <v>2013</v>
      </c>
      <c r="H41" s="286" t="s">
        <v>58</v>
      </c>
      <c r="I41" s="284" t="s">
        <v>58</v>
      </c>
      <c r="J41" s="287">
        <v>3859498</v>
      </c>
      <c r="K41" s="287">
        <f>(J41*3%)+J41</f>
        <v>3975282.94</v>
      </c>
      <c r="L41" s="288">
        <v>0</v>
      </c>
      <c r="M41" s="289">
        <f>(K41-L41)*F41</f>
        <v>3975282.94</v>
      </c>
      <c r="N41" s="97" t="s">
        <v>531</v>
      </c>
      <c r="O41" s="290" t="s">
        <v>380</v>
      </c>
    </row>
    <row r="42" spans="1:43" s="247" customFormat="1" ht="12" customHeight="1" x14ac:dyDescent="0.25">
      <c r="B42" s="168" t="s">
        <v>57</v>
      </c>
      <c r="C42" s="217">
        <v>926</v>
      </c>
      <c r="D42" s="218">
        <v>284</v>
      </c>
      <c r="E42" s="165" t="s">
        <v>181</v>
      </c>
      <c r="F42" s="284">
        <v>1</v>
      </c>
      <c r="G42" s="285">
        <v>2013</v>
      </c>
      <c r="H42" s="286" t="s">
        <v>59</v>
      </c>
      <c r="I42" s="284" t="s">
        <v>59</v>
      </c>
      <c r="J42" s="287">
        <v>3859498</v>
      </c>
      <c r="K42" s="287">
        <f>(J42*3%)+J42</f>
        <v>3975282.94</v>
      </c>
      <c r="L42" s="288">
        <v>0</v>
      </c>
      <c r="M42" s="289">
        <f>(K42-L42)*F42</f>
        <v>3975282.94</v>
      </c>
      <c r="N42" s="97" t="s">
        <v>531</v>
      </c>
      <c r="O42" s="290" t="s">
        <v>380</v>
      </c>
    </row>
    <row r="43" spans="1:43" s="247" customFormat="1" ht="13.2" customHeight="1" x14ac:dyDescent="0.25">
      <c r="B43" s="168" t="s">
        <v>57</v>
      </c>
      <c r="C43" s="217">
        <v>926</v>
      </c>
      <c r="D43" s="218">
        <v>284</v>
      </c>
      <c r="E43" s="165" t="s">
        <v>181</v>
      </c>
      <c r="F43" s="284">
        <v>1</v>
      </c>
      <c r="G43" s="285">
        <v>2013</v>
      </c>
      <c r="H43" s="286" t="s">
        <v>60</v>
      </c>
      <c r="I43" s="284" t="s">
        <v>60</v>
      </c>
      <c r="J43" s="287">
        <v>3859498</v>
      </c>
      <c r="K43" s="287">
        <f>(J43*3%)+J43</f>
        <v>3975282.94</v>
      </c>
      <c r="L43" s="288">
        <v>0</v>
      </c>
      <c r="M43" s="289">
        <f>(K43-L43)*F43</f>
        <v>3975282.94</v>
      </c>
      <c r="N43" s="97" t="s">
        <v>531</v>
      </c>
      <c r="O43" s="290" t="s">
        <v>380</v>
      </c>
    </row>
    <row r="44" spans="1:43" s="247" customFormat="1" ht="12.6" x14ac:dyDescent="0.25">
      <c r="B44" s="432" t="s">
        <v>35</v>
      </c>
      <c r="C44" s="442"/>
      <c r="D44" s="443"/>
      <c r="E44" s="435"/>
      <c r="F44" s="444">
        <f>SUM(F45:F45)</f>
        <v>1</v>
      </c>
      <c r="G44" s="445"/>
      <c r="H44" s="438"/>
      <c r="I44" s="446"/>
      <c r="J44" s="447"/>
      <c r="K44" s="447"/>
      <c r="L44" s="448"/>
      <c r="M44" s="444">
        <f>SUM(M45:M45)</f>
        <v>3975282.94</v>
      </c>
      <c r="N44" s="95"/>
      <c r="O44" s="283"/>
    </row>
    <row r="45" spans="1:43" s="247" customFormat="1" ht="14.4" customHeight="1" x14ac:dyDescent="0.25">
      <c r="B45" s="168" t="s">
        <v>84</v>
      </c>
      <c r="C45" s="217">
        <v>926</v>
      </c>
      <c r="D45" s="218">
        <v>908</v>
      </c>
      <c r="E45" s="165" t="s">
        <v>181</v>
      </c>
      <c r="F45" s="284">
        <v>1</v>
      </c>
      <c r="G45" s="285">
        <v>2013</v>
      </c>
      <c r="H45" s="286" t="s">
        <v>85</v>
      </c>
      <c r="I45" s="284" t="s">
        <v>85</v>
      </c>
      <c r="J45" s="287">
        <v>3859498</v>
      </c>
      <c r="K45" s="287">
        <f>(J45*3%)+J45</f>
        <v>3975282.94</v>
      </c>
      <c r="L45" s="288">
        <v>0</v>
      </c>
      <c r="M45" s="289">
        <f>(K45-L45)*F45</f>
        <v>3975282.94</v>
      </c>
      <c r="N45" s="97" t="s">
        <v>531</v>
      </c>
      <c r="O45" s="290" t="s">
        <v>380</v>
      </c>
    </row>
    <row r="46" spans="1:43" s="247" customFormat="1" ht="12.6" x14ac:dyDescent="0.25">
      <c r="B46" s="432" t="s">
        <v>36</v>
      </c>
      <c r="C46" s="433"/>
      <c r="D46" s="434"/>
      <c r="E46" s="435"/>
      <c r="F46" s="436">
        <f>SUM(F47:F49)</f>
        <v>3</v>
      </c>
      <c r="G46" s="437"/>
      <c r="H46" s="438"/>
      <c r="I46" s="439"/>
      <c r="J46" s="440"/>
      <c r="K46" s="440"/>
      <c r="L46" s="441"/>
      <c r="M46" s="436">
        <f>SUM(M47:M49)</f>
        <v>11925848.82</v>
      </c>
      <c r="N46" s="95"/>
      <c r="O46" s="283"/>
    </row>
    <row r="47" spans="1:43" s="247" customFormat="1" ht="13.2" customHeight="1" x14ac:dyDescent="0.25">
      <c r="B47" s="167" t="s">
        <v>41</v>
      </c>
      <c r="C47" s="217">
        <v>926</v>
      </c>
      <c r="D47" s="218">
        <v>458</v>
      </c>
      <c r="E47" s="165" t="s">
        <v>181</v>
      </c>
      <c r="F47" s="284">
        <v>1</v>
      </c>
      <c r="G47" s="285">
        <v>2013</v>
      </c>
      <c r="H47" s="286" t="s">
        <v>44</v>
      </c>
      <c r="I47" s="284">
        <v>551244</v>
      </c>
      <c r="J47" s="287">
        <v>3859498</v>
      </c>
      <c r="K47" s="287">
        <f>(J47*3%)+J47</f>
        <v>3975282.94</v>
      </c>
      <c r="L47" s="288">
        <v>0</v>
      </c>
      <c r="M47" s="289">
        <f>(K47-L47)*F47</f>
        <v>3975282.94</v>
      </c>
      <c r="N47" s="97" t="s">
        <v>531</v>
      </c>
      <c r="O47" s="290" t="s">
        <v>380</v>
      </c>
    </row>
    <row r="48" spans="1:43" s="247" customFormat="1" ht="13.2" customHeight="1" x14ac:dyDescent="0.25">
      <c r="B48" s="167" t="s">
        <v>41</v>
      </c>
      <c r="C48" s="217">
        <v>926</v>
      </c>
      <c r="D48" s="218">
        <v>458</v>
      </c>
      <c r="E48" s="165" t="s">
        <v>181</v>
      </c>
      <c r="F48" s="284">
        <v>1</v>
      </c>
      <c r="G48" s="285">
        <v>2013</v>
      </c>
      <c r="H48" s="286" t="s">
        <v>45</v>
      </c>
      <c r="I48" s="284" t="s">
        <v>45</v>
      </c>
      <c r="J48" s="287">
        <v>3859498</v>
      </c>
      <c r="K48" s="287">
        <f>(J48*3%)+J48</f>
        <v>3975282.94</v>
      </c>
      <c r="L48" s="288">
        <v>0</v>
      </c>
      <c r="M48" s="289">
        <f>(K48-L48)*F48</f>
        <v>3975282.94</v>
      </c>
      <c r="N48" s="97" t="s">
        <v>531</v>
      </c>
      <c r="O48" s="290" t="s">
        <v>380</v>
      </c>
    </row>
    <row r="49" spans="2:16" s="247" customFormat="1" ht="15" customHeight="1" x14ac:dyDescent="0.25">
      <c r="B49" s="167" t="s">
        <v>41</v>
      </c>
      <c r="C49" s="217">
        <v>926</v>
      </c>
      <c r="D49" s="218">
        <v>458</v>
      </c>
      <c r="E49" s="165" t="s">
        <v>181</v>
      </c>
      <c r="F49" s="284">
        <v>1</v>
      </c>
      <c r="G49" s="285">
        <v>2013</v>
      </c>
      <c r="H49" s="286" t="s">
        <v>46</v>
      </c>
      <c r="I49" s="284" t="s">
        <v>46</v>
      </c>
      <c r="J49" s="287">
        <v>3859498</v>
      </c>
      <c r="K49" s="287">
        <f>(J49*3%)+J49</f>
        <v>3975282.94</v>
      </c>
      <c r="L49" s="288">
        <v>0</v>
      </c>
      <c r="M49" s="289">
        <f>(K49-L49)*F49</f>
        <v>3975282.94</v>
      </c>
      <c r="N49" s="97" t="s">
        <v>531</v>
      </c>
      <c r="O49" s="290" t="s">
        <v>380</v>
      </c>
    </row>
    <row r="50" spans="2:16" s="247" customFormat="1" ht="12.6" x14ac:dyDescent="0.25">
      <c r="B50" s="432" t="s">
        <v>37</v>
      </c>
      <c r="C50" s="433"/>
      <c r="D50" s="434"/>
      <c r="E50" s="435"/>
      <c r="F50" s="436">
        <f>SUM(F51:F53)</f>
        <v>3</v>
      </c>
      <c r="G50" s="437"/>
      <c r="H50" s="438"/>
      <c r="I50" s="439"/>
      <c r="J50" s="440"/>
      <c r="K50" s="440"/>
      <c r="L50" s="441"/>
      <c r="M50" s="436">
        <f>SUM(M51:M53)</f>
        <v>63908957.990000002</v>
      </c>
      <c r="N50" s="95"/>
      <c r="O50" s="283"/>
    </row>
    <row r="51" spans="2:16" s="247" customFormat="1" ht="13.2" customHeight="1" x14ac:dyDescent="0.25">
      <c r="B51" s="167" t="s">
        <v>81</v>
      </c>
      <c r="C51" s="217">
        <v>926</v>
      </c>
      <c r="D51" s="218">
        <v>980</v>
      </c>
      <c r="E51" s="165" t="s">
        <v>181</v>
      </c>
      <c r="F51" s="284">
        <v>1</v>
      </c>
      <c r="G51" s="285">
        <v>2008</v>
      </c>
      <c r="H51" s="286" t="s">
        <v>82</v>
      </c>
      <c r="I51" s="284" t="s">
        <v>82</v>
      </c>
      <c r="J51" s="287">
        <v>3859498</v>
      </c>
      <c r="K51" s="287">
        <f>(J51*3%)+J51</f>
        <v>3975282.94</v>
      </c>
      <c r="L51" s="288">
        <v>0</v>
      </c>
      <c r="M51" s="289">
        <f>(K51-L51)*F51</f>
        <v>3975282.94</v>
      </c>
      <c r="N51" s="97" t="s">
        <v>531</v>
      </c>
      <c r="O51" s="290" t="s">
        <v>380</v>
      </c>
    </row>
    <row r="52" spans="2:16" s="247" customFormat="1" ht="13.2" customHeight="1" x14ac:dyDescent="0.25">
      <c r="B52" s="167" t="s">
        <v>81</v>
      </c>
      <c r="C52" s="217">
        <v>926</v>
      </c>
      <c r="D52" s="218">
        <v>980</v>
      </c>
      <c r="E52" s="165" t="s">
        <v>360</v>
      </c>
      <c r="F52" s="284">
        <v>1</v>
      </c>
      <c r="G52" s="285"/>
      <c r="H52" s="286"/>
      <c r="I52" s="284"/>
      <c r="J52" s="287">
        <v>7948395</v>
      </c>
      <c r="K52" s="287">
        <f>(J52*3%)+J52</f>
        <v>8186846.8499999996</v>
      </c>
      <c r="L52" s="288"/>
      <c r="M52" s="289">
        <f>(K52-L52)*F52-1</f>
        <v>8186845.8499999996</v>
      </c>
      <c r="N52" s="97" t="s">
        <v>531</v>
      </c>
      <c r="O52" s="290" t="s">
        <v>392</v>
      </c>
    </row>
    <row r="53" spans="2:16" s="247" customFormat="1" ht="13.2" customHeight="1" x14ac:dyDescent="0.25">
      <c r="B53" s="167" t="s">
        <v>81</v>
      </c>
      <c r="C53" s="217">
        <v>926</v>
      </c>
      <c r="D53" s="218">
        <v>980</v>
      </c>
      <c r="E53" s="165" t="s">
        <v>371</v>
      </c>
      <c r="F53" s="284">
        <v>1</v>
      </c>
      <c r="G53" s="285"/>
      <c r="H53" s="286"/>
      <c r="I53" s="284"/>
      <c r="J53" s="287">
        <v>50239640</v>
      </c>
      <c r="K53" s="287">
        <f>(J53*3%)+J53</f>
        <v>51746829.200000003</v>
      </c>
      <c r="L53" s="288"/>
      <c r="M53" s="289">
        <f>(K53-L53)*F53</f>
        <v>51746829.200000003</v>
      </c>
      <c r="N53" s="97" t="s">
        <v>531</v>
      </c>
      <c r="O53" s="290" t="s">
        <v>393</v>
      </c>
    </row>
    <row r="54" spans="2:16" s="247" customFormat="1" ht="12.6" x14ac:dyDescent="0.25">
      <c r="B54" s="432" t="s">
        <v>56</v>
      </c>
      <c r="C54" s="433"/>
      <c r="D54" s="434"/>
      <c r="E54" s="435"/>
      <c r="F54" s="436">
        <f>SUM(F55)</f>
        <v>1</v>
      </c>
      <c r="G54" s="449"/>
      <c r="H54" s="450"/>
      <c r="I54" s="451"/>
      <c r="J54" s="440"/>
      <c r="K54" s="440"/>
      <c r="L54" s="441"/>
      <c r="M54" s="436">
        <f>SUM(M55:M55)</f>
        <v>3975282.94</v>
      </c>
      <c r="N54" s="95"/>
      <c r="O54" s="295"/>
    </row>
    <row r="55" spans="2:16" s="247" customFormat="1" ht="13.2" customHeight="1" x14ac:dyDescent="0.25">
      <c r="B55" s="461" t="s">
        <v>56</v>
      </c>
      <c r="C55" s="462">
        <v>926</v>
      </c>
      <c r="D55" s="463"/>
      <c r="E55" s="480" t="s">
        <v>181</v>
      </c>
      <c r="F55" s="465">
        <v>1</v>
      </c>
      <c r="G55" s="466">
        <v>1976</v>
      </c>
      <c r="H55" s="465" t="s">
        <v>110</v>
      </c>
      <c r="I55" s="465" t="s">
        <v>110</v>
      </c>
      <c r="J55" s="467">
        <v>3859498</v>
      </c>
      <c r="K55" s="467">
        <f>(J55*3%)+J55</f>
        <v>3975282.94</v>
      </c>
      <c r="L55" s="467">
        <v>0</v>
      </c>
      <c r="M55" s="468">
        <f>(K55-L55)*F55</f>
        <v>3975282.94</v>
      </c>
      <c r="N55" s="429" t="s">
        <v>531</v>
      </c>
      <c r="O55" s="290" t="s">
        <v>109</v>
      </c>
      <c r="P55" s="247" t="s">
        <v>533</v>
      </c>
    </row>
    <row r="56" spans="2:16" s="247" customFormat="1" ht="12.6" x14ac:dyDescent="0.25">
      <c r="B56" s="432" t="s">
        <v>111</v>
      </c>
      <c r="C56" s="433"/>
      <c r="D56" s="434"/>
      <c r="E56" s="435"/>
      <c r="F56" s="436">
        <f>SUM(F57)</f>
        <v>1</v>
      </c>
      <c r="G56" s="437"/>
      <c r="H56" s="438"/>
      <c r="I56" s="439"/>
      <c r="J56" s="440"/>
      <c r="K56" s="440"/>
      <c r="L56" s="441"/>
      <c r="M56" s="436">
        <f>SUM(M57:M57)</f>
        <v>13673328.856800001</v>
      </c>
      <c r="N56" s="459"/>
      <c r="O56" s="460"/>
    </row>
    <row r="57" spans="2:16" s="247" customFormat="1" ht="14.4" customHeight="1" x14ac:dyDescent="0.25">
      <c r="B57" s="167" t="s">
        <v>111</v>
      </c>
      <c r="C57" s="217">
        <v>926</v>
      </c>
      <c r="D57" s="218"/>
      <c r="E57" s="165" t="s">
        <v>180</v>
      </c>
      <c r="F57" s="284">
        <v>1</v>
      </c>
      <c r="G57" s="285">
        <v>2009</v>
      </c>
      <c r="H57" s="286" t="s">
        <v>93</v>
      </c>
      <c r="I57" s="284" t="s">
        <v>93</v>
      </c>
      <c r="J57" s="287">
        <v>13275076.560000001</v>
      </c>
      <c r="K57" s="287">
        <f>(J57*3%)+J57</f>
        <v>13673328.856800001</v>
      </c>
      <c r="L57" s="288">
        <v>0</v>
      </c>
      <c r="M57" s="289">
        <f>(K57-L57)*F57</f>
        <v>13673328.856800001</v>
      </c>
      <c r="N57" s="97" t="s">
        <v>531</v>
      </c>
      <c r="O57" s="290" t="s">
        <v>380</v>
      </c>
    </row>
    <row r="58" spans="2:16" s="247" customFormat="1" ht="12.6" x14ac:dyDescent="0.25">
      <c r="B58" s="432" t="s">
        <v>112</v>
      </c>
      <c r="C58" s="433"/>
      <c r="D58" s="434"/>
      <c r="E58" s="434"/>
      <c r="F58" s="436">
        <f>SUM(F59)</f>
        <v>1</v>
      </c>
      <c r="G58" s="437"/>
      <c r="H58" s="438"/>
      <c r="I58" s="439"/>
      <c r="J58" s="440"/>
      <c r="K58" s="440"/>
      <c r="L58" s="441"/>
      <c r="M58" s="436">
        <f>SUM(M59:M59)</f>
        <v>7466253.1540999999</v>
      </c>
      <c r="N58" s="459"/>
      <c r="O58" s="460"/>
    </row>
    <row r="59" spans="2:16" s="296" customFormat="1" ht="14.4" customHeight="1" x14ac:dyDescent="0.25">
      <c r="B59" s="461" t="s">
        <v>112</v>
      </c>
      <c r="C59" s="462">
        <v>926</v>
      </c>
      <c r="D59" s="463"/>
      <c r="E59" s="464" t="s">
        <v>178</v>
      </c>
      <c r="F59" s="465">
        <v>1</v>
      </c>
      <c r="G59" s="466">
        <v>2013</v>
      </c>
      <c r="H59" s="465" t="s">
        <v>113</v>
      </c>
      <c r="I59" s="465" t="s">
        <v>113</v>
      </c>
      <c r="J59" s="467">
        <v>7248789.4699999997</v>
      </c>
      <c r="K59" s="467">
        <f>(J59*3%)+J59</f>
        <v>7466253.1540999999</v>
      </c>
      <c r="L59" s="467">
        <v>0</v>
      </c>
      <c r="M59" s="468">
        <f>(K59-L59)*F59</f>
        <v>7466253.1540999999</v>
      </c>
      <c r="N59" s="469" t="s">
        <v>531</v>
      </c>
      <c r="O59" s="470" t="s">
        <v>380</v>
      </c>
      <c r="P59" s="471"/>
    </row>
    <row r="60" spans="2:16" s="248" customFormat="1" ht="12.6" x14ac:dyDescent="0.25">
      <c r="B60" s="163" t="s">
        <v>20</v>
      </c>
      <c r="C60" s="268"/>
      <c r="D60" s="164"/>
      <c r="E60" s="164"/>
      <c r="F60" s="270">
        <f>+SUM(F61:F79)</f>
        <v>20</v>
      </c>
      <c r="G60" s="297"/>
      <c r="H60" s="298"/>
      <c r="I60" s="164"/>
      <c r="J60" s="273"/>
      <c r="K60" s="273"/>
      <c r="L60" s="274"/>
      <c r="M60" s="275">
        <f>SUBTOTAL(9,M61:M79)</f>
        <v>107685439.18999997</v>
      </c>
      <c r="N60" s="92" t="s">
        <v>531</v>
      </c>
      <c r="O60" s="276"/>
    </row>
    <row r="61" spans="2:16" s="248" customFormat="1" ht="14.4" customHeight="1" x14ac:dyDescent="0.25">
      <c r="B61" s="167" t="s">
        <v>344</v>
      </c>
      <c r="C61" s="217">
        <v>927</v>
      </c>
      <c r="D61" s="218">
        <v>6</v>
      </c>
      <c r="E61" s="165" t="s">
        <v>295</v>
      </c>
      <c r="F61" s="284">
        <v>1</v>
      </c>
      <c r="G61" s="299">
        <v>2014</v>
      </c>
      <c r="H61" s="286" t="s">
        <v>102</v>
      </c>
      <c r="I61" s="284" t="s">
        <v>102</v>
      </c>
      <c r="J61" s="287">
        <v>15967213</v>
      </c>
      <c r="K61" s="287">
        <f t="shared" ref="K61:K79" si="0">(J61*3%)+J61</f>
        <v>16446229.390000001</v>
      </c>
      <c r="L61" s="288"/>
      <c r="M61" s="289">
        <f t="shared" ref="M61:M78" si="1">(K61-L61)*F61</f>
        <v>16446229.390000001</v>
      </c>
      <c r="N61" s="97" t="s">
        <v>531</v>
      </c>
      <c r="O61" s="290" t="s">
        <v>388</v>
      </c>
    </row>
    <row r="62" spans="2:16" s="248" customFormat="1" ht="21.6" customHeight="1" x14ac:dyDescent="0.25">
      <c r="B62" s="167" t="s">
        <v>345</v>
      </c>
      <c r="C62" s="217">
        <v>927</v>
      </c>
      <c r="D62" s="218">
        <v>243</v>
      </c>
      <c r="E62" s="165" t="s">
        <v>359</v>
      </c>
      <c r="F62" s="284">
        <v>1</v>
      </c>
      <c r="G62" s="285"/>
      <c r="H62" s="286"/>
      <c r="I62" s="284"/>
      <c r="J62" s="287">
        <v>3859498</v>
      </c>
      <c r="K62" s="287">
        <f t="shared" si="0"/>
        <v>3975282.94</v>
      </c>
      <c r="L62" s="288"/>
      <c r="M62" s="289">
        <f>3975282.94-1</f>
        <v>3975281.94</v>
      </c>
      <c r="N62" s="97" t="s">
        <v>531</v>
      </c>
      <c r="O62" s="290" t="s">
        <v>380</v>
      </c>
    </row>
    <row r="63" spans="2:16" s="248" customFormat="1" ht="14.4" customHeight="1" x14ac:dyDescent="0.25">
      <c r="B63" s="167" t="s">
        <v>346</v>
      </c>
      <c r="C63" s="217">
        <v>927</v>
      </c>
      <c r="D63" s="218">
        <v>351</v>
      </c>
      <c r="E63" s="165" t="s">
        <v>359</v>
      </c>
      <c r="F63" s="284">
        <v>1</v>
      </c>
      <c r="G63" s="285"/>
      <c r="H63" s="286"/>
      <c r="I63" s="284"/>
      <c r="J63" s="287">
        <v>3859498</v>
      </c>
      <c r="K63" s="287">
        <f t="shared" si="0"/>
        <v>3975282.94</v>
      </c>
      <c r="L63" s="288"/>
      <c r="M63" s="289">
        <v>3975282.94</v>
      </c>
      <c r="N63" s="97" t="s">
        <v>531</v>
      </c>
      <c r="O63" s="290" t="s">
        <v>380</v>
      </c>
    </row>
    <row r="64" spans="2:16" s="248" customFormat="1" ht="28.8" customHeight="1" x14ac:dyDescent="0.25">
      <c r="B64" s="472" t="s">
        <v>347</v>
      </c>
      <c r="C64" s="473">
        <v>927</v>
      </c>
      <c r="D64" s="474">
        <v>788</v>
      </c>
      <c r="E64" s="464" t="s">
        <v>181</v>
      </c>
      <c r="F64" s="475">
        <v>1</v>
      </c>
      <c r="G64" s="476">
        <v>2009</v>
      </c>
      <c r="H64" s="465">
        <v>1334</v>
      </c>
      <c r="I64" s="475">
        <v>1334</v>
      </c>
      <c r="J64" s="477">
        <v>3859498</v>
      </c>
      <c r="K64" s="477">
        <f t="shared" si="0"/>
        <v>3975282.94</v>
      </c>
      <c r="L64" s="478"/>
      <c r="M64" s="479">
        <f t="shared" si="1"/>
        <v>3975282.94</v>
      </c>
      <c r="N64" s="97" t="s">
        <v>531</v>
      </c>
      <c r="O64" s="290" t="s">
        <v>380</v>
      </c>
    </row>
    <row r="65" spans="2:15" s="248" customFormat="1" ht="21" customHeight="1" x14ac:dyDescent="0.25">
      <c r="B65" s="167" t="s">
        <v>348</v>
      </c>
      <c r="C65" s="217">
        <v>927</v>
      </c>
      <c r="D65" s="218">
        <v>831</v>
      </c>
      <c r="E65" s="165" t="s">
        <v>360</v>
      </c>
      <c r="F65" s="284">
        <v>1</v>
      </c>
      <c r="G65" s="285"/>
      <c r="H65" s="286"/>
      <c r="I65" s="284"/>
      <c r="J65" s="287">
        <v>7948395</v>
      </c>
      <c r="K65" s="287">
        <f t="shared" si="0"/>
        <v>8186846.8499999996</v>
      </c>
      <c r="L65" s="288"/>
      <c r="M65" s="289">
        <f t="shared" si="1"/>
        <v>8186846.8499999996</v>
      </c>
      <c r="N65" s="97" t="s">
        <v>531</v>
      </c>
      <c r="O65" s="290" t="s">
        <v>380</v>
      </c>
    </row>
    <row r="66" spans="2:15" s="248" customFormat="1" ht="29.4" customHeight="1" x14ac:dyDescent="0.25">
      <c r="B66" s="167" t="s">
        <v>349</v>
      </c>
      <c r="C66" s="217">
        <v>927</v>
      </c>
      <c r="D66" s="218">
        <v>838</v>
      </c>
      <c r="E66" s="165" t="s">
        <v>181</v>
      </c>
      <c r="F66" s="284">
        <v>1</v>
      </c>
      <c r="G66" s="285">
        <v>2013</v>
      </c>
      <c r="H66" s="286">
        <v>1405</v>
      </c>
      <c r="I66" s="284">
        <v>1405</v>
      </c>
      <c r="J66" s="287">
        <v>3859498</v>
      </c>
      <c r="K66" s="287">
        <f t="shared" si="0"/>
        <v>3975282.94</v>
      </c>
      <c r="L66" s="288"/>
      <c r="M66" s="289">
        <v>3975283</v>
      </c>
      <c r="N66" s="97" t="s">
        <v>531</v>
      </c>
      <c r="O66" s="290" t="s">
        <v>380</v>
      </c>
    </row>
    <row r="67" spans="2:15" s="248" customFormat="1" ht="25.8" customHeight="1" x14ac:dyDescent="0.25">
      <c r="B67" s="167" t="s">
        <v>350</v>
      </c>
      <c r="C67" s="217">
        <v>927</v>
      </c>
      <c r="D67" s="218">
        <v>839</v>
      </c>
      <c r="E67" s="165" t="s">
        <v>181</v>
      </c>
      <c r="F67" s="284">
        <v>1</v>
      </c>
      <c r="G67" s="285">
        <v>2009</v>
      </c>
      <c r="H67" s="286">
        <v>1248</v>
      </c>
      <c r="I67" s="284">
        <v>1248</v>
      </c>
      <c r="J67" s="287">
        <v>3859498</v>
      </c>
      <c r="K67" s="287">
        <f t="shared" si="0"/>
        <v>3975282.94</v>
      </c>
      <c r="L67" s="288"/>
      <c r="M67" s="289">
        <f t="shared" si="1"/>
        <v>3975282.94</v>
      </c>
      <c r="N67" s="97" t="s">
        <v>531</v>
      </c>
      <c r="O67" s="290" t="s">
        <v>380</v>
      </c>
    </row>
    <row r="68" spans="2:15" s="248" customFormat="1" ht="25.2" customHeight="1" x14ac:dyDescent="0.25">
      <c r="B68" s="167" t="s">
        <v>350</v>
      </c>
      <c r="C68" s="217">
        <v>927</v>
      </c>
      <c r="D68" s="218">
        <v>839</v>
      </c>
      <c r="E68" s="165" t="s">
        <v>181</v>
      </c>
      <c r="F68" s="284">
        <v>1</v>
      </c>
      <c r="G68" s="285">
        <v>2013</v>
      </c>
      <c r="H68" s="286">
        <v>1382</v>
      </c>
      <c r="I68" s="284">
        <v>1382</v>
      </c>
      <c r="J68" s="287">
        <v>3859498</v>
      </c>
      <c r="K68" s="287">
        <f t="shared" si="0"/>
        <v>3975282.94</v>
      </c>
      <c r="L68" s="288"/>
      <c r="M68" s="289">
        <f t="shared" si="1"/>
        <v>3975282.94</v>
      </c>
      <c r="N68" s="97" t="s">
        <v>531</v>
      </c>
      <c r="O68" s="290" t="s">
        <v>380</v>
      </c>
    </row>
    <row r="69" spans="2:15" s="248" customFormat="1" ht="24.6" customHeight="1" x14ac:dyDescent="0.25">
      <c r="B69" s="167" t="s">
        <v>350</v>
      </c>
      <c r="C69" s="217">
        <v>927</v>
      </c>
      <c r="D69" s="218">
        <v>839</v>
      </c>
      <c r="E69" s="165" t="s">
        <v>181</v>
      </c>
      <c r="F69" s="284">
        <v>1</v>
      </c>
      <c r="G69" s="285">
        <v>2013</v>
      </c>
      <c r="H69" s="286">
        <v>1384</v>
      </c>
      <c r="I69" s="284">
        <v>1384</v>
      </c>
      <c r="J69" s="287">
        <v>3859498</v>
      </c>
      <c r="K69" s="287">
        <f t="shared" si="0"/>
        <v>3975282.94</v>
      </c>
      <c r="L69" s="288"/>
      <c r="M69" s="289">
        <f t="shared" si="1"/>
        <v>3975282.94</v>
      </c>
      <c r="N69" s="97" t="s">
        <v>531</v>
      </c>
      <c r="O69" s="290" t="s">
        <v>380</v>
      </c>
    </row>
    <row r="70" spans="2:15" s="248" customFormat="1" ht="26.4" customHeight="1" x14ac:dyDescent="0.25">
      <c r="B70" s="167" t="s">
        <v>352</v>
      </c>
      <c r="C70" s="217">
        <v>927</v>
      </c>
      <c r="D70" s="218">
        <v>1176</v>
      </c>
      <c r="E70" s="165" t="s">
        <v>181</v>
      </c>
      <c r="F70" s="284">
        <v>1</v>
      </c>
      <c r="G70" s="285">
        <v>2013</v>
      </c>
      <c r="H70" s="286">
        <v>1412</v>
      </c>
      <c r="I70" s="284">
        <v>1412</v>
      </c>
      <c r="J70" s="287">
        <v>3859498</v>
      </c>
      <c r="K70" s="287">
        <f t="shared" si="0"/>
        <v>3975282.94</v>
      </c>
      <c r="L70" s="288"/>
      <c r="M70" s="289">
        <f t="shared" si="1"/>
        <v>3975282.94</v>
      </c>
      <c r="N70" s="97" t="s">
        <v>531</v>
      </c>
      <c r="O70" s="290" t="s">
        <v>380</v>
      </c>
    </row>
    <row r="71" spans="2:15" s="248" customFormat="1" ht="25.2" customHeight="1" x14ac:dyDescent="0.25">
      <c r="B71" s="167" t="s">
        <v>352</v>
      </c>
      <c r="C71" s="217">
        <v>927</v>
      </c>
      <c r="D71" s="218">
        <v>1176</v>
      </c>
      <c r="E71" s="165" t="s">
        <v>181</v>
      </c>
      <c r="F71" s="284">
        <v>1</v>
      </c>
      <c r="G71" s="285">
        <v>2014</v>
      </c>
      <c r="H71" s="286">
        <v>1463</v>
      </c>
      <c r="I71" s="284">
        <v>1463</v>
      </c>
      <c r="J71" s="287">
        <v>3859498</v>
      </c>
      <c r="K71" s="287">
        <f t="shared" si="0"/>
        <v>3975282.94</v>
      </c>
      <c r="L71" s="288"/>
      <c r="M71" s="289">
        <f t="shared" si="1"/>
        <v>3975282.94</v>
      </c>
      <c r="N71" s="97" t="s">
        <v>531</v>
      </c>
      <c r="O71" s="290" t="s">
        <v>386</v>
      </c>
    </row>
    <row r="72" spans="2:15" s="248" customFormat="1" ht="27" customHeight="1" x14ac:dyDescent="0.25">
      <c r="B72" s="167" t="s">
        <v>352</v>
      </c>
      <c r="C72" s="217">
        <v>927</v>
      </c>
      <c r="D72" s="218">
        <v>1176</v>
      </c>
      <c r="E72" s="165" t="s">
        <v>381</v>
      </c>
      <c r="F72" s="284">
        <v>1</v>
      </c>
      <c r="G72" s="285"/>
      <c r="H72" s="286"/>
      <c r="I72" s="284"/>
      <c r="J72" s="287">
        <v>10933000</v>
      </c>
      <c r="K72" s="287">
        <f t="shared" si="0"/>
        <v>11260990</v>
      </c>
      <c r="L72" s="288"/>
      <c r="M72" s="289">
        <f t="shared" si="1"/>
        <v>11260990</v>
      </c>
      <c r="N72" s="97" t="s">
        <v>531</v>
      </c>
      <c r="O72" s="290" t="s">
        <v>387</v>
      </c>
    </row>
    <row r="73" spans="2:15" s="248" customFormat="1" ht="21" customHeight="1" x14ac:dyDescent="0.25">
      <c r="B73" s="167" t="s">
        <v>353</v>
      </c>
      <c r="C73" s="217">
        <v>927</v>
      </c>
      <c r="D73" s="218">
        <v>1180</v>
      </c>
      <c r="E73" s="165" t="s">
        <v>181</v>
      </c>
      <c r="F73" s="284">
        <v>1</v>
      </c>
      <c r="G73" s="285">
        <v>2008</v>
      </c>
      <c r="H73" s="286">
        <v>1185</v>
      </c>
      <c r="I73" s="284">
        <v>1185</v>
      </c>
      <c r="J73" s="287">
        <v>3859498</v>
      </c>
      <c r="K73" s="287">
        <f t="shared" si="0"/>
        <v>3975282.94</v>
      </c>
      <c r="L73" s="288"/>
      <c r="M73" s="289">
        <f t="shared" si="1"/>
        <v>3975282.94</v>
      </c>
      <c r="N73" s="97" t="s">
        <v>531</v>
      </c>
      <c r="O73" s="290" t="s">
        <v>380</v>
      </c>
    </row>
    <row r="74" spans="2:15" s="248" customFormat="1" ht="20.399999999999999" x14ac:dyDescent="0.25">
      <c r="B74" s="167" t="s">
        <v>354</v>
      </c>
      <c r="C74" s="217">
        <v>927</v>
      </c>
      <c r="D74" s="218">
        <v>1365</v>
      </c>
      <c r="E74" s="165" t="s">
        <v>359</v>
      </c>
      <c r="F74" s="284">
        <v>2</v>
      </c>
      <c r="G74" s="285"/>
      <c r="H74" s="286"/>
      <c r="I74" s="284"/>
      <c r="J74" s="287">
        <v>3859498</v>
      </c>
      <c r="K74" s="287">
        <f t="shared" si="0"/>
        <v>3975282.94</v>
      </c>
      <c r="L74" s="288"/>
      <c r="M74" s="289">
        <f>+M75*2</f>
        <v>7950565.8799999999</v>
      </c>
      <c r="N74" s="97" t="s">
        <v>531</v>
      </c>
      <c r="O74" s="290" t="s">
        <v>388</v>
      </c>
    </row>
    <row r="75" spans="2:15" s="248" customFormat="1" ht="20.399999999999999" x14ac:dyDescent="0.25">
      <c r="B75" s="167" t="s">
        <v>355</v>
      </c>
      <c r="C75" s="217">
        <v>927</v>
      </c>
      <c r="D75" s="218">
        <v>1399</v>
      </c>
      <c r="E75" s="165" t="s">
        <v>181</v>
      </c>
      <c r="F75" s="284">
        <v>1</v>
      </c>
      <c r="G75" s="285">
        <v>2009</v>
      </c>
      <c r="H75" s="286">
        <v>1272</v>
      </c>
      <c r="I75" s="284">
        <v>1272</v>
      </c>
      <c r="J75" s="287">
        <v>3859498</v>
      </c>
      <c r="K75" s="287">
        <f t="shared" si="0"/>
        <v>3975282.94</v>
      </c>
      <c r="L75" s="288"/>
      <c r="M75" s="289">
        <f t="shared" si="1"/>
        <v>3975282.94</v>
      </c>
      <c r="N75" s="97" t="s">
        <v>531</v>
      </c>
      <c r="O75" s="290" t="s">
        <v>388</v>
      </c>
    </row>
    <row r="76" spans="2:15" s="248" customFormat="1" ht="15" customHeight="1" x14ac:dyDescent="0.25">
      <c r="B76" s="461" t="s">
        <v>356</v>
      </c>
      <c r="C76" s="462">
        <v>927</v>
      </c>
      <c r="D76" s="463">
        <v>1435</v>
      </c>
      <c r="E76" s="464" t="s">
        <v>359</v>
      </c>
      <c r="F76" s="465">
        <v>1</v>
      </c>
      <c r="G76" s="466"/>
      <c r="H76" s="465"/>
      <c r="I76" s="465"/>
      <c r="J76" s="467">
        <v>3859498</v>
      </c>
      <c r="K76" s="467">
        <f t="shared" si="0"/>
        <v>3975282.94</v>
      </c>
      <c r="L76" s="467"/>
      <c r="M76" s="468">
        <f>+M63</f>
        <v>3975282.94</v>
      </c>
      <c r="N76" s="97" t="s">
        <v>531</v>
      </c>
      <c r="O76" s="290" t="s">
        <v>380</v>
      </c>
    </row>
    <row r="77" spans="2:15" s="248" customFormat="1" ht="15" customHeight="1" x14ac:dyDescent="0.25">
      <c r="B77" s="167" t="s">
        <v>357</v>
      </c>
      <c r="C77" s="217">
        <v>927</v>
      </c>
      <c r="D77" s="218">
        <v>1450</v>
      </c>
      <c r="E77" s="165" t="s">
        <v>359</v>
      </c>
      <c r="F77" s="284">
        <v>1</v>
      </c>
      <c r="G77" s="285"/>
      <c r="H77" s="286"/>
      <c r="I77" s="284"/>
      <c r="J77" s="287">
        <v>3859498</v>
      </c>
      <c r="K77" s="287">
        <f t="shared" si="0"/>
        <v>3975282.94</v>
      </c>
      <c r="L77" s="288"/>
      <c r="M77" s="289">
        <f>+M63</f>
        <v>3975282.94</v>
      </c>
      <c r="N77" s="97" t="s">
        <v>531</v>
      </c>
      <c r="O77" s="290" t="s">
        <v>380</v>
      </c>
    </row>
    <row r="78" spans="2:15" s="248" customFormat="1" ht="15.6" customHeight="1" x14ac:dyDescent="0.25">
      <c r="B78" s="167" t="s">
        <v>358</v>
      </c>
      <c r="C78" s="217">
        <v>927</v>
      </c>
      <c r="D78" s="218">
        <v>1526</v>
      </c>
      <c r="E78" s="165" t="s">
        <v>360</v>
      </c>
      <c r="F78" s="284">
        <v>1</v>
      </c>
      <c r="G78" s="285"/>
      <c r="H78" s="286"/>
      <c r="I78" s="284"/>
      <c r="J78" s="287">
        <v>7948395</v>
      </c>
      <c r="K78" s="287">
        <f t="shared" si="0"/>
        <v>8186846.8499999996</v>
      </c>
      <c r="L78" s="288"/>
      <c r="M78" s="289">
        <f t="shared" si="1"/>
        <v>8186846.8499999996</v>
      </c>
      <c r="N78" s="97" t="s">
        <v>531</v>
      </c>
      <c r="O78" s="290" t="s">
        <v>380</v>
      </c>
    </row>
    <row r="79" spans="2:15" s="248" customFormat="1" ht="15" customHeight="1" x14ac:dyDescent="0.25">
      <c r="B79" s="167" t="s">
        <v>358</v>
      </c>
      <c r="C79" s="217">
        <v>927</v>
      </c>
      <c r="D79" s="218">
        <v>1526</v>
      </c>
      <c r="E79" s="165" t="s">
        <v>181</v>
      </c>
      <c r="F79" s="284">
        <v>1</v>
      </c>
      <c r="G79" s="285">
        <v>2013</v>
      </c>
      <c r="H79" s="286">
        <v>1403</v>
      </c>
      <c r="I79" s="284">
        <v>1403</v>
      </c>
      <c r="J79" s="287">
        <v>3859498</v>
      </c>
      <c r="K79" s="287">
        <f t="shared" si="0"/>
        <v>3975282.94</v>
      </c>
      <c r="L79" s="288"/>
      <c r="M79" s="289">
        <f>(K79-L79)*F79</f>
        <v>3975282.94</v>
      </c>
      <c r="N79" s="97" t="s">
        <v>531</v>
      </c>
      <c r="O79" s="290" t="s">
        <v>380</v>
      </c>
    </row>
    <row r="80" spans="2:15" s="248" customFormat="1" ht="12.6" x14ac:dyDescent="0.25">
      <c r="B80" s="482" t="s">
        <v>38</v>
      </c>
      <c r="C80" s="483"/>
      <c r="D80" s="483"/>
      <c r="E80" s="163"/>
      <c r="F80" s="364">
        <f>+F81+F244</f>
        <v>217</v>
      </c>
      <c r="G80" s="300"/>
      <c r="H80" s="298"/>
      <c r="I80" s="164"/>
      <c r="J80" s="273"/>
      <c r="K80" s="273"/>
      <c r="L80" s="274"/>
      <c r="M80" s="275">
        <f>+M81+M244</f>
        <v>2458858084.8166041</v>
      </c>
      <c r="N80" s="92" t="s">
        <v>531</v>
      </c>
      <c r="O80" s="290"/>
    </row>
    <row r="81" spans="2:15" s="248" customFormat="1" x14ac:dyDescent="0.25">
      <c r="B81" s="301" t="s">
        <v>384</v>
      </c>
      <c r="C81" s="302"/>
      <c r="D81" s="302"/>
      <c r="E81" s="302"/>
      <c r="F81" s="303">
        <f>SUM(F82:F243)</f>
        <v>162</v>
      </c>
      <c r="G81" s="304"/>
      <c r="H81" s="305"/>
      <c r="I81" s="306"/>
      <c r="J81" s="307"/>
      <c r="K81" s="307"/>
      <c r="L81" s="308"/>
      <c r="M81" s="309">
        <f>SUM(M82:M243)</f>
        <v>1402684078.3641033</v>
      </c>
      <c r="N81" s="427"/>
      <c r="O81" s="290"/>
    </row>
    <row r="82" spans="2:15" s="247" customFormat="1" ht="20.399999999999999" x14ac:dyDescent="0.25">
      <c r="B82" s="167" t="s">
        <v>219</v>
      </c>
      <c r="C82" s="217">
        <v>928</v>
      </c>
      <c r="D82" s="218">
        <v>39</v>
      </c>
      <c r="E82" s="165" t="s">
        <v>178</v>
      </c>
      <c r="F82" s="284">
        <v>1</v>
      </c>
      <c r="G82" s="285">
        <v>2012</v>
      </c>
      <c r="H82" s="286">
        <v>679</v>
      </c>
      <c r="I82" s="284" t="s">
        <v>244</v>
      </c>
      <c r="J82" s="287">
        <v>7248789.4699999997</v>
      </c>
      <c r="K82" s="287">
        <f>(J82*3%)+J82</f>
        <v>7466253.1540999999</v>
      </c>
      <c r="L82" s="287">
        <v>0</v>
      </c>
      <c r="M82" s="289">
        <f>+K82*F82</f>
        <v>7466253.1540999999</v>
      </c>
      <c r="N82" s="97" t="s">
        <v>531</v>
      </c>
      <c r="O82" s="290" t="s">
        <v>383</v>
      </c>
    </row>
    <row r="83" spans="2:15" s="247" customFormat="1" ht="20.399999999999999" x14ac:dyDescent="0.25">
      <c r="B83" s="167" t="s">
        <v>220</v>
      </c>
      <c r="C83" s="217">
        <v>928</v>
      </c>
      <c r="D83" s="218">
        <v>40</v>
      </c>
      <c r="E83" s="165" t="s">
        <v>178</v>
      </c>
      <c r="F83" s="284">
        <v>1</v>
      </c>
      <c r="G83" s="285">
        <v>2013</v>
      </c>
      <c r="H83" s="286">
        <v>228</v>
      </c>
      <c r="I83" s="284" t="s">
        <v>245</v>
      </c>
      <c r="J83" s="287">
        <v>7248789.4699999997</v>
      </c>
      <c r="K83" s="287">
        <f t="shared" ref="K83:K143" si="2">(J83*3%)+J83</f>
        <v>7466253.1540999999</v>
      </c>
      <c r="L83" s="287">
        <v>1</v>
      </c>
      <c r="M83" s="289">
        <v>7466253.1500000004</v>
      </c>
      <c r="N83" s="97" t="s">
        <v>531</v>
      </c>
      <c r="O83" s="290" t="s">
        <v>383</v>
      </c>
    </row>
    <row r="84" spans="2:15" s="247" customFormat="1" ht="20.399999999999999" x14ac:dyDescent="0.25">
      <c r="B84" s="167" t="s">
        <v>220</v>
      </c>
      <c r="C84" s="217">
        <v>928</v>
      </c>
      <c r="D84" s="218">
        <v>40</v>
      </c>
      <c r="E84" s="165" t="s">
        <v>178</v>
      </c>
      <c r="F84" s="284">
        <v>1</v>
      </c>
      <c r="G84" s="285">
        <v>2013</v>
      </c>
      <c r="H84" s="286">
        <v>244</v>
      </c>
      <c r="I84" s="284" t="s">
        <v>246</v>
      </c>
      <c r="J84" s="287">
        <v>7248789.4699999997</v>
      </c>
      <c r="K84" s="287">
        <f t="shared" si="2"/>
        <v>7466253.1540999999</v>
      </c>
      <c r="L84" s="287">
        <v>2</v>
      </c>
      <c r="M84" s="289">
        <v>7466253.1500000004</v>
      </c>
      <c r="N84" s="97" t="s">
        <v>531</v>
      </c>
      <c r="O84" s="290" t="s">
        <v>383</v>
      </c>
    </row>
    <row r="85" spans="2:15" s="247" customFormat="1" ht="20.399999999999999" x14ac:dyDescent="0.25">
      <c r="B85" s="167" t="s">
        <v>221</v>
      </c>
      <c r="C85" s="217">
        <v>928</v>
      </c>
      <c r="D85" s="218">
        <v>44</v>
      </c>
      <c r="E85" s="165" t="s">
        <v>181</v>
      </c>
      <c r="F85" s="284">
        <v>1</v>
      </c>
      <c r="G85" s="285">
        <v>2014</v>
      </c>
      <c r="H85" s="286">
        <v>338</v>
      </c>
      <c r="I85" s="284">
        <v>430177</v>
      </c>
      <c r="J85" s="287">
        <v>3859498</v>
      </c>
      <c r="K85" s="287">
        <f t="shared" si="2"/>
        <v>3975282.94</v>
      </c>
      <c r="L85" s="287">
        <v>3</v>
      </c>
      <c r="M85" s="289">
        <v>3975282.94</v>
      </c>
      <c r="N85" s="97" t="s">
        <v>531</v>
      </c>
      <c r="O85" s="290" t="s">
        <v>383</v>
      </c>
    </row>
    <row r="86" spans="2:15" s="247" customFormat="1" ht="20.399999999999999" x14ac:dyDescent="0.25">
      <c r="B86" s="167" t="s">
        <v>372</v>
      </c>
      <c r="C86" s="217">
        <v>928</v>
      </c>
      <c r="D86" s="218">
        <v>45</v>
      </c>
      <c r="E86" s="165" t="s">
        <v>180</v>
      </c>
      <c r="F86" s="284">
        <v>1</v>
      </c>
      <c r="G86" s="285">
        <v>2014</v>
      </c>
      <c r="H86" s="286">
        <v>686</v>
      </c>
      <c r="I86" s="284">
        <v>275399</v>
      </c>
      <c r="J86" s="287">
        <v>13275076.560000001</v>
      </c>
      <c r="K86" s="287">
        <f t="shared" si="2"/>
        <v>13673328.856800001</v>
      </c>
      <c r="L86" s="287">
        <v>4</v>
      </c>
      <c r="M86" s="289">
        <v>13673328.859999999</v>
      </c>
      <c r="N86" s="97" t="s">
        <v>531</v>
      </c>
      <c r="O86" s="290" t="s">
        <v>383</v>
      </c>
    </row>
    <row r="87" spans="2:15" s="247" customFormat="1" ht="20.399999999999999" x14ac:dyDescent="0.25">
      <c r="B87" s="167" t="s">
        <v>222</v>
      </c>
      <c r="C87" s="217">
        <v>928</v>
      </c>
      <c r="D87" s="218">
        <v>48</v>
      </c>
      <c r="E87" s="165" t="s">
        <v>178</v>
      </c>
      <c r="F87" s="284">
        <v>1</v>
      </c>
      <c r="G87" s="285">
        <v>2013</v>
      </c>
      <c r="H87" s="286">
        <v>71</v>
      </c>
      <c r="I87" s="284" t="s">
        <v>247</v>
      </c>
      <c r="J87" s="287">
        <v>7248789.4699999997</v>
      </c>
      <c r="K87" s="287">
        <f t="shared" si="2"/>
        <v>7466253.1540999999</v>
      </c>
      <c r="L87" s="287">
        <v>5</v>
      </c>
      <c r="M87" s="289">
        <v>7466253.1500000004</v>
      </c>
      <c r="N87" s="97" t="s">
        <v>531</v>
      </c>
      <c r="O87" s="290" t="s">
        <v>383</v>
      </c>
    </row>
    <row r="88" spans="2:15" s="247" customFormat="1" ht="20.399999999999999" x14ac:dyDescent="0.25">
      <c r="B88" s="167" t="s">
        <v>222</v>
      </c>
      <c r="C88" s="217">
        <v>928</v>
      </c>
      <c r="D88" s="218">
        <v>48</v>
      </c>
      <c r="E88" s="165" t="s">
        <v>178</v>
      </c>
      <c r="F88" s="284">
        <v>1</v>
      </c>
      <c r="G88" s="285">
        <v>2013</v>
      </c>
      <c r="H88" s="286">
        <v>84</v>
      </c>
      <c r="I88" s="284" t="s">
        <v>248</v>
      </c>
      <c r="J88" s="287">
        <v>7248789.4699999997</v>
      </c>
      <c r="K88" s="287">
        <f t="shared" si="2"/>
        <v>7466253.1540999999</v>
      </c>
      <c r="L88" s="287">
        <v>6</v>
      </c>
      <c r="M88" s="289">
        <v>7466253.1500000004</v>
      </c>
      <c r="N88" s="97" t="s">
        <v>531</v>
      </c>
      <c r="O88" s="290" t="s">
        <v>383</v>
      </c>
    </row>
    <row r="89" spans="2:15" s="247" customFormat="1" ht="20.399999999999999" x14ac:dyDescent="0.25">
      <c r="B89" s="167" t="s">
        <v>222</v>
      </c>
      <c r="C89" s="217">
        <v>928</v>
      </c>
      <c r="D89" s="218">
        <v>48</v>
      </c>
      <c r="E89" s="165" t="s">
        <v>178</v>
      </c>
      <c r="F89" s="284">
        <v>1</v>
      </c>
      <c r="G89" s="285">
        <v>2013</v>
      </c>
      <c r="H89" s="286">
        <v>127</v>
      </c>
      <c r="I89" s="284" t="s">
        <v>249</v>
      </c>
      <c r="J89" s="287">
        <v>7248789.4699999997</v>
      </c>
      <c r="K89" s="287">
        <f t="shared" si="2"/>
        <v>7466253.1540999999</v>
      </c>
      <c r="L89" s="287">
        <v>7</v>
      </c>
      <c r="M89" s="289">
        <v>7466253.1500000004</v>
      </c>
      <c r="N89" s="97" t="s">
        <v>531</v>
      </c>
      <c r="O89" s="290" t="s">
        <v>383</v>
      </c>
    </row>
    <row r="90" spans="2:15" s="247" customFormat="1" ht="20.399999999999999" x14ac:dyDescent="0.25">
      <c r="B90" s="167" t="s">
        <v>222</v>
      </c>
      <c r="C90" s="217">
        <v>928</v>
      </c>
      <c r="D90" s="218">
        <v>48</v>
      </c>
      <c r="E90" s="165" t="s">
        <v>178</v>
      </c>
      <c r="F90" s="284">
        <v>1</v>
      </c>
      <c r="G90" s="285">
        <v>2013</v>
      </c>
      <c r="H90" s="286">
        <v>266</v>
      </c>
      <c r="I90" s="284" t="s">
        <v>250</v>
      </c>
      <c r="J90" s="287">
        <v>7248789.4699999997</v>
      </c>
      <c r="K90" s="287">
        <f t="shared" si="2"/>
        <v>7466253.1540999999</v>
      </c>
      <c r="L90" s="287">
        <v>8</v>
      </c>
      <c r="M90" s="289">
        <v>7466253.1500000004</v>
      </c>
      <c r="N90" s="97" t="s">
        <v>531</v>
      </c>
      <c r="O90" s="290" t="s">
        <v>383</v>
      </c>
    </row>
    <row r="91" spans="2:15" s="247" customFormat="1" ht="20.399999999999999" x14ac:dyDescent="0.25">
      <c r="B91" s="167" t="s">
        <v>222</v>
      </c>
      <c r="C91" s="217">
        <v>928</v>
      </c>
      <c r="D91" s="218">
        <v>48</v>
      </c>
      <c r="E91" s="165" t="s">
        <v>178</v>
      </c>
      <c r="F91" s="284">
        <v>1</v>
      </c>
      <c r="G91" s="285">
        <v>2009</v>
      </c>
      <c r="H91" s="286">
        <v>478</v>
      </c>
      <c r="I91" s="284">
        <v>794795</v>
      </c>
      <c r="J91" s="287">
        <v>7248789.4699999997</v>
      </c>
      <c r="K91" s="287">
        <f t="shared" si="2"/>
        <v>7466253.1540999999</v>
      </c>
      <c r="L91" s="287">
        <v>9</v>
      </c>
      <c r="M91" s="289">
        <v>7466253.1500000004</v>
      </c>
      <c r="N91" s="97" t="s">
        <v>531</v>
      </c>
      <c r="O91" s="290" t="s">
        <v>383</v>
      </c>
    </row>
    <row r="92" spans="2:15" s="247" customFormat="1" ht="20.399999999999999" x14ac:dyDescent="0.25">
      <c r="B92" s="167" t="s">
        <v>223</v>
      </c>
      <c r="C92" s="217">
        <v>928</v>
      </c>
      <c r="D92" s="218">
        <v>49</v>
      </c>
      <c r="E92" s="165" t="s">
        <v>178</v>
      </c>
      <c r="F92" s="284">
        <v>1</v>
      </c>
      <c r="G92" s="285">
        <v>2013</v>
      </c>
      <c r="H92" s="286">
        <v>96</v>
      </c>
      <c r="I92" s="284" t="s">
        <v>251</v>
      </c>
      <c r="J92" s="287">
        <v>7248789.4699999997</v>
      </c>
      <c r="K92" s="287">
        <f t="shared" si="2"/>
        <v>7466253.1540999999</v>
      </c>
      <c r="L92" s="287">
        <v>10</v>
      </c>
      <c r="M92" s="289">
        <v>7466253.1500000004</v>
      </c>
      <c r="N92" s="97" t="s">
        <v>531</v>
      </c>
      <c r="O92" s="290" t="s">
        <v>383</v>
      </c>
    </row>
    <row r="93" spans="2:15" s="247" customFormat="1" ht="20.399999999999999" x14ac:dyDescent="0.25">
      <c r="B93" s="167" t="s">
        <v>223</v>
      </c>
      <c r="C93" s="217">
        <v>928</v>
      </c>
      <c r="D93" s="218">
        <v>49</v>
      </c>
      <c r="E93" s="165" t="s">
        <v>178</v>
      </c>
      <c r="F93" s="284">
        <v>1</v>
      </c>
      <c r="G93" s="285">
        <v>2013</v>
      </c>
      <c r="H93" s="286">
        <v>186</v>
      </c>
      <c r="I93" s="284" t="s">
        <v>252</v>
      </c>
      <c r="J93" s="287">
        <v>7248789.4699999997</v>
      </c>
      <c r="K93" s="287">
        <f t="shared" si="2"/>
        <v>7466253.1540999999</v>
      </c>
      <c r="L93" s="287">
        <v>11</v>
      </c>
      <c r="M93" s="289">
        <v>7466253.1500000004</v>
      </c>
      <c r="N93" s="97" t="s">
        <v>531</v>
      </c>
      <c r="O93" s="290" t="s">
        <v>383</v>
      </c>
    </row>
    <row r="94" spans="2:15" s="247" customFormat="1" ht="20.399999999999999" x14ac:dyDescent="0.25">
      <c r="B94" s="167" t="s">
        <v>223</v>
      </c>
      <c r="C94" s="217">
        <v>928</v>
      </c>
      <c r="D94" s="218">
        <v>49</v>
      </c>
      <c r="E94" s="165" t="s">
        <v>181</v>
      </c>
      <c r="F94" s="284">
        <v>1</v>
      </c>
      <c r="G94" s="285">
        <v>2014</v>
      </c>
      <c r="H94" s="286">
        <v>105</v>
      </c>
      <c r="I94" s="284">
        <v>429980</v>
      </c>
      <c r="J94" s="287">
        <v>3859498</v>
      </c>
      <c r="K94" s="287">
        <f t="shared" si="2"/>
        <v>3975282.94</v>
      </c>
      <c r="L94" s="287">
        <v>12</v>
      </c>
      <c r="M94" s="289">
        <v>3975282.94</v>
      </c>
      <c r="N94" s="97" t="s">
        <v>531</v>
      </c>
      <c r="O94" s="290" t="s">
        <v>383</v>
      </c>
    </row>
    <row r="95" spans="2:15" s="247" customFormat="1" ht="20.399999999999999" x14ac:dyDescent="0.25">
      <c r="B95" s="167" t="s">
        <v>223</v>
      </c>
      <c r="C95" s="217">
        <v>928</v>
      </c>
      <c r="D95" s="218">
        <v>49</v>
      </c>
      <c r="E95" s="165" t="s">
        <v>182</v>
      </c>
      <c r="F95" s="284">
        <v>1</v>
      </c>
      <c r="G95" s="285">
        <v>2009</v>
      </c>
      <c r="H95" s="286">
        <v>531</v>
      </c>
      <c r="I95" s="284">
        <v>240126</v>
      </c>
      <c r="J95" s="287">
        <v>13275076.560000001</v>
      </c>
      <c r="K95" s="287">
        <f t="shared" si="2"/>
        <v>13673328.856800001</v>
      </c>
      <c r="L95" s="287">
        <v>13</v>
      </c>
      <c r="M95" s="289">
        <f>13673328.86-1</f>
        <v>13673327.859999999</v>
      </c>
      <c r="N95" s="97" t="s">
        <v>531</v>
      </c>
      <c r="O95" s="290" t="s">
        <v>383</v>
      </c>
    </row>
    <row r="96" spans="2:15" s="247" customFormat="1" ht="20.399999999999999" x14ac:dyDescent="0.25">
      <c r="B96" s="167" t="s">
        <v>224</v>
      </c>
      <c r="C96" s="217">
        <v>928</v>
      </c>
      <c r="D96" s="218">
        <v>51</v>
      </c>
      <c r="E96" s="165" t="s">
        <v>178</v>
      </c>
      <c r="F96" s="284">
        <v>1</v>
      </c>
      <c r="G96" s="285">
        <v>2013</v>
      </c>
      <c r="H96" s="286">
        <v>209</v>
      </c>
      <c r="I96" s="284" t="s">
        <v>253</v>
      </c>
      <c r="J96" s="287">
        <v>7248789.4699999997</v>
      </c>
      <c r="K96" s="287">
        <f t="shared" si="2"/>
        <v>7466253.1540999999</v>
      </c>
      <c r="L96" s="287">
        <v>15</v>
      </c>
      <c r="M96" s="289">
        <v>7466253.1500000004</v>
      </c>
      <c r="N96" s="97" t="s">
        <v>531</v>
      </c>
      <c r="O96" s="290" t="s">
        <v>383</v>
      </c>
    </row>
    <row r="97" spans="2:15" s="247" customFormat="1" ht="20.399999999999999" x14ac:dyDescent="0.25">
      <c r="B97" s="167" t="s">
        <v>224</v>
      </c>
      <c r="C97" s="217">
        <v>928</v>
      </c>
      <c r="D97" s="218">
        <v>51</v>
      </c>
      <c r="E97" s="165" t="s">
        <v>178</v>
      </c>
      <c r="F97" s="284">
        <v>1</v>
      </c>
      <c r="G97" s="285">
        <v>2014</v>
      </c>
      <c r="H97" s="286">
        <v>201</v>
      </c>
      <c r="I97" s="284" t="s">
        <v>254</v>
      </c>
      <c r="J97" s="287">
        <v>7248789.4699999997</v>
      </c>
      <c r="K97" s="287">
        <f t="shared" si="2"/>
        <v>7466253.1540999999</v>
      </c>
      <c r="L97" s="287">
        <v>16</v>
      </c>
      <c r="M97" s="289">
        <v>7466253.1500000004</v>
      </c>
      <c r="N97" s="97" t="s">
        <v>531</v>
      </c>
      <c r="O97" s="290" t="s">
        <v>383</v>
      </c>
    </row>
    <row r="98" spans="2:15" s="247" customFormat="1" ht="20.399999999999999" x14ac:dyDescent="0.25">
      <c r="B98" s="167" t="s">
        <v>224</v>
      </c>
      <c r="C98" s="217">
        <v>928</v>
      </c>
      <c r="D98" s="218">
        <v>51</v>
      </c>
      <c r="E98" s="165" t="s">
        <v>178</v>
      </c>
      <c r="F98" s="284">
        <v>1</v>
      </c>
      <c r="G98" s="285">
        <v>2013</v>
      </c>
      <c r="H98" s="286">
        <v>40</v>
      </c>
      <c r="I98" s="284" t="s">
        <v>255</v>
      </c>
      <c r="J98" s="287">
        <v>7248789.4699999997</v>
      </c>
      <c r="K98" s="287">
        <f t="shared" si="2"/>
        <v>7466253.1540999999</v>
      </c>
      <c r="L98" s="287">
        <v>17</v>
      </c>
      <c r="M98" s="289">
        <v>7466253.1500000004</v>
      </c>
      <c r="N98" s="97" t="s">
        <v>531</v>
      </c>
      <c r="O98" s="290" t="s">
        <v>383</v>
      </c>
    </row>
    <row r="99" spans="2:15" s="247" customFormat="1" ht="20.399999999999999" x14ac:dyDescent="0.25">
      <c r="B99" s="167" t="s">
        <v>224</v>
      </c>
      <c r="C99" s="217">
        <v>928</v>
      </c>
      <c r="D99" s="218">
        <v>51</v>
      </c>
      <c r="E99" s="165" t="s">
        <v>181</v>
      </c>
      <c r="F99" s="284">
        <v>1</v>
      </c>
      <c r="G99" s="285">
        <v>2014</v>
      </c>
      <c r="H99" s="286">
        <v>45</v>
      </c>
      <c r="I99" s="284">
        <v>430173</v>
      </c>
      <c r="J99" s="287">
        <v>3859498</v>
      </c>
      <c r="K99" s="287">
        <f t="shared" si="2"/>
        <v>3975282.94</v>
      </c>
      <c r="L99" s="287">
        <v>18</v>
      </c>
      <c r="M99" s="289">
        <v>3975282.94</v>
      </c>
      <c r="N99" s="97" t="s">
        <v>531</v>
      </c>
      <c r="O99" s="290" t="s">
        <v>383</v>
      </c>
    </row>
    <row r="100" spans="2:15" s="247" customFormat="1" ht="20.399999999999999" x14ac:dyDescent="0.25">
      <c r="B100" s="167" t="s">
        <v>224</v>
      </c>
      <c r="C100" s="217">
        <v>928</v>
      </c>
      <c r="D100" s="218">
        <v>51</v>
      </c>
      <c r="E100" s="165" t="s">
        <v>178</v>
      </c>
      <c r="F100" s="284">
        <v>1</v>
      </c>
      <c r="G100" s="285">
        <v>2014</v>
      </c>
      <c r="H100" s="286">
        <v>118</v>
      </c>
      <c r="I100" s="284" t="s">
        <v>153</v>
      </c>
      <c r="J100" s="287">
        <v>7248789.4699999997</v>
      </c>
      <c r="K100" s="287">
        <f t="shared" si="2"/>
        <v>7466253.1540999999</v>
      </c>
      <c r="L100" s="287">
        <v>19</v>
      </c>
      <c r="M100" s="289">
        <v>7466253.1500000004</v>
      </c>
      <c r="N100" s="97" t="s">
        <v>531</v>
      </c>
      <c r="O100" s="290" t="s">
        <v>383</v>
      </c>
    </row>
    <row r="101" spans="2:15" s="247" customFormat="1" ht="20.399999999999999" x14ac:dyDescent="0.25">
      <c r="B101" s="167" t="s">
        <v>224</v>
      </c>
      <c r="C101" s="217">
        <v>928</v>
      </c>
      <c r="D101" s="218">
        <v>51</v>
      </c>
      <c r="E101" s="165" t="s">
        <v>178</v>
      </c>
      <c r="F101" s="284">
        <v>1</v>
      </c>
      <c r="G101" s="285">
        <v>2013</v>
      </c>
      <c r="H101" s="286">
        <v>151</v>
      </c>
      <c r="I101" s="284" t="s">
        <v>256</v>
      </c>
      <c r="J101" s="287">
        <v>7248789.4699999997</v>
      </c>
      <c r="K101" s="287">
        <f t="shared" si="2"/>
        <v>7466253.1540999999</v>
      </c>
      <c r="L101" s="287">
        <v>20</v>
      </c>
      <c r="M101" s="289">
        <v>7466253.1500000004</v>
      </c>
      <c r="N101" s="97" t="s">
        <v>531</v>
      </c>
      <c r="O101" s="290" t="s">
        <v>383</v>
      </c>
    </row>
    <row r="102" spans="2:15" s="247" customFormat="1" ht="20.399999999999999" x14ac:dyDescent="0.25">
      <c r="B102" s="167" t="s">
        <v>224</v>
      </c>
      <c r="C102" s="217">
        <v>928</v>
      </c>
      <c r="D102" s="218">
        <v>51</v>
      </c>
      <c r="E102" s="165" t="s">
        <v>178</v>
      </c>
      <c r="F102" s="284">
        <v>1</v>
      </c>
      <c r="G102" s="285">
        <v>2014</v>
      </c>
      <c r="H102" s="286">
        <v>224</v>
      </c>
      <c r="I102" s="284" t="s">
        <v>257</v>
      </c>
      <c r="J102" s="287">
        <v>7248789.4699999997</v>
      </c>
      <c r="K102" s="287">
        <f t="shared" si="2"/>
        <v>7466253.1540999999</v>
      </c>
      <c r="L102" s="287">
        <v>21</v>
      </c>
      <c r="M102" s="289">
        <v>7466253.1500000004</v>
      </c>
      <c r="N102" s="97" t="s">
        <v>531</v>
      </c>
      <c r="O102" s="290" t="s">
        <v>383</v>
      </c>
    </row>
    <row r="103" spans="2:15" s="247" customFormat="1" ht="20.399999999999999" x14ac:dyDescent="0.25">
      <c r="B103" s="167" t="s">
        <v>224</v>
      </c>
      <c r="C103" s="217">
        <v>928</v>
      </c>
      <c r="D103" s="218">
        <v>51</v>
      </c>
      <c r="E103" s="165" t="s">
        <v>178</v>
      </c>
      <c r="F103" s="284">
        <v>1</v>
      </c>
      <c r="G103" s="285">
        <v>2008</v>
      </c>
      <c r="H103" s="286">
        <v>6</v>
      </c>
      <c r="I103" s="284">
        <v>734500</v>
      </c>
      <c r="J103" s="287">
        <v>7248789.4699999997</v>
      </c>
      <c r="K103" s="287">
        <f t="shared" si="2"/>
        <v>7466253.1540999999</v>
      </c>
      <c r="L103" s="287">
        <v>22</v>
      </c>
      <c r="M103" s="289">
        <v>7466253.1500000004</v>
      </c>
      <c r="N103" s="97" t="s">
        <v>531</v>
      </c>
      <c r="O103" s="290" t="s">
        <v>383</v>
      </c>
    </row>
    <row r="104" spans="2:15" s="247" customFormat="1" ht="20.399999999999999" x14ac:dyDescent="0.25">
      <c r="B104" s="167" t="s">
        <v>224</v>
      </c>
      <c r="C104" s="217">
        <v>928</v>
      </c>
      <c r="D104" s="218">
        <v>51</v>
      </c>
      <c r="E104" s="165" t="s">
        <v>178</v>
      </c>
      <c r="F104" s="284">
        <v>1</v>
      </c>
      <c r="G104" s="285">
        <v>2014</v>
      </c>
      <c r="H104" s="286">
        <v>69</v>
      </c>
      <c r="I104" s="284" t="s">
        <v>258</v>
      </c>
      <c r="J104" s="287">
        <v>7248789.4699999997</v>
      </c>
      <c r="K104" s="287">
        <f t="shared" si="2"/>
        <v>7466253.1540999999</v>
      </c>
      <c r="L104" s="287">
        <v>23</v>
      </c>
      <c r="M104" s="289">
        <v>7466253.1500000004</v>
      </c>
      <c r="N104" s="97" t="s">
        <v>531</v>
      </c>
      <c r="O104" s="290" t="s">
        <v>383</v>
      </c>
    </row>
    <row r="105" spans="2:15" s="247" customFormat="1" ht="20.399999999999999" x14ac:dyDescent="0.25">
      <c r="B105" s="167" t="s">
        <v>225</v>
      </c>
      <c r="C105" s="217">
        <v>928</v>
      </c>
      <c r="D105" s="218">
        <v>52</v>
      </c>
      <c r="E105" s="165" t="s">
        <v>178</v>
      </c>
      <c r="F105" s="284">
        <v>1</v>
      </c>
      <c r="G105" s="285">
        <v>2013</v>
      </c>
      <c r="H105" s="286">
        <v>212</v>
      </c>
      <c r="I105" s="284" t="s">
        <v>259</v>
      </c>
      <c r="J105" s="287">
        <v>7248789.4699999997</v>
      </c>
      <c r="K105" s="287">
        <f t="shared" si="2"/>
        <v>7466253.1540999999</v>
      </c>
      <c r="L105" s="287">
        <v>24</v>
      </c>
      <c r="M105" s="289">
        <v>7466253.1500000004</v>
      </c>
      <c r="N105" s="97" t="s">
        <v>531</v>
      </c>
      <c r="O105" s="290" t="s">
        <v>383</v>
      </c>
    </row>
    <row r="106" spans="2:15" s="247" customFormat="1" ht="20.399999999999999" x14ac:dyDescent="0.25">
      <c r="B106" s="167" t="s">
        <v>225</v>
      </c>
      <c r="C106" s="217">
        <v>928</v>
      </c>
      <c r="D106" s="218">
        <v>52</v>
      </c>
      <c r="E106" s="165" t="s">
        <v>178</v>
      </c>
      <c r="F106" s="284">
        <v>1</v>
      </c>
      <c r="G106" s="285">
        <v>2013</v>
      </c>
      <c r="H106" s="286">
        <v>222</v>
      </c>
      <c r="I106" s="284" t="s">
        <v>260</v>
      </c>
      <c r="J106" s="287">
        <v>7248789.4699999997</v>
      </c>
      <c r="K106" s="287">
        <f t="shared" si="2"/>
        <v>7466253.1540999999</v>
      </c>
      <c r="L106" s="287">
        <v>25</v>
      </c>
      <c r="M106" s="289">
        <v>7466253.1500000004</v>
      </c>
      <c r="N106" s="97" t="s">
        <v>531</v>
      </c>
      <c r="O106" s="290" t="s">
        <v>383</v>
      </c>
    </row>
    <row r="107" spans="2:15" s="247" customFormat="1" ht="20.399999999999999" x14ac:dyDescent="0.25">
      <c r="B107" s="167" t="s">
        <v>225</v>
      </c>
      <c r="C107" s="217">
        <v>928</v>
      </c>
      <c r="D107" s="218">
        <v>52</v>
      </c>
      <c r="E107" s="165" t="s">
        <v>178</v>
      </c>
      <c r="F107" s="284">
        <v>1</v>
      </c>
      <c r="G107" s="285">
        <v>2013</v>
      </c>
      <c r="H107" s="286">
        <v>236</v>
      </c>
      <c r="I107" s="284" t="s">
        <v>261</v>
      </c>
      <c r="J107" s="287">
        <v>7248789.4699999997</v>
      </c>
      <c r="K107" s="287">
        <f t="shared" si="2"/>
        <v>7466253.1540999999</v>
      </c>
      <c r="L107" s="287">
        <v>26</v>
      </c>
      <c r="M107" s="289">
        <v>7466253.1500000004</v>
      </c>
      <c r="N107" s="97" t="s">
        <v>531</v>
      </c>
      <c r="O107" s="290" t="s">
        <v>383</v>
      </c>
    </row>
    <row r="108" spans="2:15" s="247" customFormat="1" ht="20.399999999999999" x14ac:dyDescent="0.25">
      <c r="B108" s="167" t="s">
        <v>225</v>
      </c>
      <c r="C108" s="217">
        <v>928</v>
      </c>
      <c r="D108" s="218">
        <v>52</v>
      </c>
      <c r="E108" s="165" t="s">
        <v>178</v>
      </c>
      <c r="F108" s="284">
        <v>1</v>
      </c>
      <c r="G108" s="285">
        <v>2013</v>
      </c>
      <c r="H108" s="286">
        <v>250</v>
      </c>
      <c r="I108" s="284" t="s">
        <v>262</v>
      </c>
      <c r="J108" s="287">
        <v>7248789.4699999997</v>
      </c>
      <c r="K108" s="287">
        <f t="shared" si="2"/>
        <v>7466253.1540999999</v>
      </c>
      <c r="L108" s="287">
        <v>28</v>
      </c>
      <c r="M108" s="289">
        <v>7466253.1500000004</v>
      </c>
      <c r="N108" s="97" t="s">
        <v>531</v>
      </c>
      <c r="O108" s="290" t="s">
        <v>383</v>
      </c>
    </row>
    <row r="109" spans="2:15" s="247" customFormat="1" ht="20.399999999999999" x14ac:dyDescent="0.25">
      <c r="B109" s="167" t="s">
        <v>225</v>
      </c>
      <c r="C109" s="217">
        <v>928</v>
      </c>
      <c r="D109" s="218">
        <v>52</v>
      </c>
      <c r="E109" s="165" t="s">
        <v>178</v>
      </c>
      <c r="F109" s="284">
        <v>1</v>
      </c>
      <c r="G109" s="285">
        <v>2013</v>
      </c>
      <c r="H109" s="286">
        <v>274</v>
      </c>
      <c r="I109" s="284" t="s">
        <v>263</v>
      </c>
      <c r="J109" s="287">
        <v>7248789.4699999997</v>
      </c>
      <c r="K109" s="287">
        <f t="shared" si="2"/>
        <v>7466253.1540999999</v>
      </c>
      <c r="L109" s="287">
        <v>29</v>
      </c>
      <c r="M109" s="289">
        <v>7466253.1500000004</v>
      </c>
      <c r="N109" s="97" t="s">
        <v>531</v>
      </c>
      <c r="O109" s="290" t="s">
        <v>383</v>
      </c>
    </row>
    <row r="110" spans="2:15" s="247" customFormat="1" ht="20.399999999999999" x14ac:dyDescent="0.25">
      <c r="B110" s="167" t="s">
        <v>225</v>
      </c>
      <c r="C110" s="217">
        <v>928</v>
      </c>
      <c r="D110" s="218">
        <v>52</v>
      </c>
      <c r="E110" s="165" t="s">
        <v>178</v>
      </c>
      <c r="F110" s="284">
        <v>1</v>
      </c>
      <c r="G110" s="285">
        <v>2013</v>
      </c>
      <c r="H110" s="286">
        <v>308</v>
      </c>
      <c r="I110" s="284" t="s">
        <v>264</v>
      </c>
      <c r="J110" s="287">
        <v>7248789.4699999997</v>
      </c>
      <c r="K110" s="287">
        <f t="shared" si="2"/>
        <v>7466253.1540999999</v>
      </c>
      <c r="L110" s="287">
        <v>30</v>
      </c>
      <c r="M110" s="289">
        <v>7466253.1500000004</v>
      </c>
      <c r="N110" s="97" t="s">
        <v>531</v>
      </c>
      <c r="O110" s="290" t="s">
        <v>383</v>
      </c>
    </row>
    <row r="111" spans="2:15" s="247" customFormat="1" ht="20.399999999999999" x14ac:dyDescent="0.25">
      <c r="B111" s="167" t="s">
        <v>225</v>
      </c>
      <c r="C111" s="217">
        <v>928</v>
      </c>
      <c r="D111" s="218">
        <v>52</v>
      </c>
      <c r="E111" s="165" t="s">
        <v>178</v>
      </c>
      <c r="F111" s="284">
        <v>1</v>
      </c>
      <c r="G111" s="285">
        <v>2013</v>
      </c>
      <c r="H111" s="286">
        <v>194</v>
      </c>
      <c r="I111" s="284" t="s">
        <v>265</v>
      </c>
      <c r="J111" s="287">
        <v>7248789.4699999997</v>
      </c>
      <c r="K111" s="287">
        <f t="shared" si="2"/>
        <v>7466253.1540999999</v>
      </c>
      <c r="L111" s="287">
        <v>31</v>
      </c>
      <c r="M111" s="289">
        <v>7466253.1500000004</v>
      </c>
      <c r="N111" s="97" t="s">
        <v>531</v>
      </c>
      <c r="O111" s="290" t="s">
        <v>383</v>
      </c>
    </row>
    <row r="112" spans="2:15" s="247" customFormat="1" ht="20.399999999999999" x14ac:dyDescent="0.25">
      <c r="B112" s="167" t="s">
        <v>225</v>
      </c>
      <c r="C112" s="217">
        <v>928</v>
      </c>
      <c r="D112" s="218">
        <v>52</v>
      </c>
      <c r="E112" s="165" t="s">
        <v>178</v>
      </c>
      <c r="F112" s="284">
        <v>1</v>
      </c>
      <c r="G112" s="285">
        <v>2013</v>
      </c>
      <c r="H112" s="286">
        <v>204</v>
      </c>
      <c r="I112" s="284" t="s">
        <v>266</v>
      </c>
      <c r="J112" s="287">
        <v>7248789.4699999997</v>
      </c>
      <c r="K112" s="287">
        <f t="shared" si="2"/>
        <v>7466253.1540999999</v>
      </c>
      <c r="L112" s="287">
        <v>32</v>
      </c>
      <c r="M112" s="289">
        <v>7466253.1500000004</v>
      </c>
      <c r="N112" s="97" t="s">
        <v>531</v>
      </c>
      <c r="O112" s="290" t="s">
        <v>383</v>
      </c>
    </row>
    <row r="113" spans="2:15" s="247" customFormat="1" ht="20.399999999999999" x14ac:dyDescent="0.25">
      <c r="B113" s="167" t="s">
        <v>226</v>
      </c>
      <c r="C113" s="217">
        <v>928</v>
      </c>
      <c r="D113" s="218">
        <v>54</v>
      </c>
      <c r="E113" s="165" t="s">
        <v>178</v>
      </c>
      <c r="F113" s="284">
        <v>1</v>
      </c>
      <c r="G113" s="285">
        <v>2014</v>
      </c>
      <c r="H113" s="286">
        <v>147</v>
      </c>
      <c r="I113" s="284" t="s">
        <v>267</v>
      </c>
      <c r="J113" s="287">
        <v>7248789.4699999997</v>
      </c>
      <c r="K113" s="287">
        <f t="shared" si="2"/>
        <v>7466253.1540999999</v>
      </c>
      <c r="L113" s="287">
        <v>33</v>
      </c>
      <c r="M113" s="289">
        <v>7466253.1500000004</v>
      </c>
      <c r="N113" s="97" t="s">
        <v>531</v>
      </c>
      <c r="O113" s="290" t="s">
        <v>383</v>
      </c>
    </row>
    <row r="114" spans="2:15" s="247" customFormat="1" ht="20.399999999999999" x14ac:dyDescent="0.25">
      <c r="B114" s="167" t="s">
        <v>226</v>
      </c>
      <c r="C114" s="217">
        <v>928</v>
      </c>
      <c r="D114" s="218">
        <v>54</v>
      </c>
      <c r="E114" s="165" t="s">
        <v>178</v>
      </c>
      <c r="F114" s="284">
        <v>1</v>
      </c>
      <c r="G114" s="285">
        <v>2013</v>
      </c>
      <c r="H114" s="286">
        <v>255</v>
      </c>
      <c r="I114" s="284" t="s">
        <v>268</v>
      </c>
      <c r="J114" s="287">
        <v>7248789.4699999997</v>
      </c>
      <c r="K114" s="287">
        <f t="shared" si="2"/>
        <v>7466253.1540999999</v>
      </c>
      <c r="L114" s="287">
        <v>34</v>
      </c>
      <c r="M114" s="289">
        <v>7466253.1500000004</v>
      </c>
      <c r="N114" s="97" t="s">
        <v>531</v>
      </c>
      <c r="O114" s="290" t="s">
        <v>383</v>
      </c>
    </row>
    <row r="115" spans="2:15" s="247" customFormat="1" ht="20.399999999999999" x14ac:dyDescent="0.25">
      <c r="B115" s="167" t="s">
        <v>226</v>
      </c>
      <c r="C115" s="217">
        <v>928</v>
      </c>
      <c r="D115" s="218">
        <v>54</v>
      </c>
      <c r="E115" s="165" t="s">
        <v>178</v>
      </c>
      <c r="F115" s="284">
        <v>1</v>
      </c>
      <c r="G115" s="285">
        <v>2013</v>
      </c>
      <c r="H115" s="286">
        <v>262</v>
      </c>
      <c r="I115" s="284" t="s">
        <v>269</v>
      </c>
      <c r="J115" s="287">
        <v>7248789.4699999997</v>
      </c>
      <c r="K115" s="287">
        <f t="shared" si="2"/>
        <v>7466253.1540999999</v>
      </c>
      <c r="L115" s="287">
        <v>35</v>
      </c>
      <c r="M115" s="289">
        <v>7466253.1500000004</v>
      </c>
      <c r="N115" s="97" t="s">
        <v>531</v>
      </c>
      <c r="O115" s="290" t="s">
        <v>383</v>
      </c>
    </row>
    <row r="116" spans="2:15" s="247" customFormat="1" ht="20.399999999999999" x14ac:dyDescent="0.25">
      <c r="B116" s="167" t="s">
        <v>227</v>
      </c>
      <c r="C116" s="217">
        <v>928</v>
      </c>
      <c r="D116" s="218">
        <v>56</v>
      </c>
      <c r="E116" s="165" t="s">
        <v>178</v>
      </c>
      <c r="F116" s="284">
        <v>1</v>
      </c>
      <c r="G116" s="285">
        <v>2013</v>
      </c>
      <c r="H116" s="286">
        <v>234</v>
      </c>
      <c r="I116" s="284" t="s">
        <v>270</v>
      </c>
      <c r="J116" s="287">
        <v>7248789.4699999997</v>
      </c>
      <c r="K116" s="287">
        <f t="shared" si="2"/>
        <v>7466253.1540999999</v>
      </c>
      <c r="L116" s="287">
        <v>36</v>
      </c>
      <c r="M116" s="289">
        <v>7466253.1500000004</v>
      </c>
      <c r="N116" s="97" t="s">
        <v>531</v>
      </c>
      <c r="O116" s="290" t="s">
        <v>383</v>
      </c>
    </row>
    <row r="117" spans="2:15" s="247" customFormat="1" ht="20.399999999999999" x14ac:dyDescent="0.25">
      <c r="B117" s="167" t="s">
        <v>227</v>
      </c>
      <c r="C117" s="217">
        <v>928</v>
      </c>
      <c r="D117" s="218">
        <v>56</v>
      </c>
      <c r="E117" s="165" t="s">
        <v>178</v>
      </c>
      <c r="F117" s="284">
        <v>1</v>
      </c>
      <c r="G117" s="285">
        <v>2012</v>
      </c>
      <c r="H117" s="286">
        <v>257</v>
      </c>
      <c r="I117" s="284" t="s">
        <v>271</v>
      </c>
      <c r="J117" s="287">
        <v>7248789.4699999997</v>
      </c>
      <c r="K117" s="287">
        <f t="shared" si="2"/>
        <v>7466253.1540999999</v>
      </c>
      <c r="L117" s="287">
        <v>37</v>
      </c>
      <c r="M117" s="289">
        <v>7466253.1500000004</v>
      </c>
      <c r="N117" s="97" t="s">
        <v>531</v>
      </c>
      <c r="O117" s="290" t="s">
        <v>383</v>
      </c>
    </row>
    <row r="118" spans="2:15" s="247" customFormat="1" ht="20.399999999999999" x14ac:dyDescent="0.25">
      <c r="B118" s="167" t="s">
        <v>227</v>
      </c>
      <c r="C118" s="217">
        <v>928</v>
      </c>
      <c r="D118" s="218">
        <v>56</v>
      </c>
      <c r="E118" s="165" t="s">
        <v>178</v>
      </c>
      <c r="F118" s="284">
        <v>1</v>
      </c>
      <c r="G118" s="285">
        <v>2013</v>
      </c>
      <c r="H118" s="286">
        <v>211</v>
      </c>
      <c r="I118" s="284" t="s">
        <v>272</v>
      </c>
      <c r="J118" s="287">
        <v>7248789.4699999997</v>
      </c>
      <c r="K118" s="287">
        <f t="shared" si="2"/>
        <v>7466253.1540999999</v>
      </c>
      <c r="L118" s="287">
        <v>38</v>
      </c>
      <c r="M118" s="289">
        <v>7466253.1500000004</v>
      </c>
      <c r="N118" s="97" t="s">
        <v>531</v>
      </c>
      <c r="O118" s="290" t="s">
        <v>383</v>
      </c>
    </row>
    <row r="119" spans="2:15" s="247" customFormat="1" ht="20.399999999999999" x14ac:dyDescent="0.25">
      <c r="B119" s="167" t="s">
        <v>227</v>
      </c>
      <c r="C119" s="217">
        <v>928</v>
      </c>
      <c r="D119" s="218">
        <v>56</v>
      </c>
      <c r="E119" s="165" t="s">
        <v>180</v>
      </c>
      <c r="F119" s="284">
        <v>1</v>
      </c>
      <c r="G119" s="285">
        <v>2008</v>
      </c>
      <c r="H119" s="286">
        <v>237</v>
      </c>
      <c r="I119" s="284">
        <v>223496</v>
      </c>
      <c r="J119" s="287">
        <v>13275076.560000001</v>
      </c>
      <c r="K119" s="287">
        <f t="shared" si="2"/>
        <v>13673328.856800001</v>
      </c>
      <c r="L119" s="287">
        <v>39</v>
      </c>
      <c r="M119" s="289">
        <v>13673328.859999999</v>
      </c>
      <c r="N119" s="97" t="s">
        <v>531</v>
      </c>
      <c r="O119" s="290" t="s">
        <v>383</v>
      </c>
    </row>
    <row r="120" spans="2:15" s="247" customFormat="1" ht="20.399999999999999" x14ac:dyDescent="0.25">
      <c r="B120" s="167" t="s">
        <v>228</v>
      </c>
      <c r="C120" s="217">
        <v>928</v>
      </c>
      <c r="D120" s="218">
        <v>57</v>
      </c>
      <c r="E120" s="165" t="s">
        <v>178</v>
      </c>
      <c r="F120" s="284">
        <v>1</v>
      </c>
      <c r="G120" s="285">
        <v>2014</v>
      </c>
      <c r="H120" s="286">
        <v>149</v>
      </c>
      <c r="I120" s="284" t="s">
        <v>273</v>
      </c>
      <c r="J120" s="287">
        <v>7248789.4699999997</v>
      </c>
      <c r="K120" s="287">
        <f t="shared" si="2"/>
        <v>7466253.1540999999</v>
      </c>
      <c r="L120" s="287">
        <v>40</v>
      </c>
      <c r="M120" s="289">
        <v>7466253.1500000004</v>
      </c>
      <c r="N120" s="97" t="s">
        <v>531</v>
      </c>
      <c r="O120" s="290" t="s">
        <v>383</v>
      </c>
    </row>
    <row r="121" spans="2:15" s="247" customFormat="1" ht="20.399999999999999" x14ac:dyDescent="0.25">
      <c r="B121" s="167" t="s">
        <v>228</v>
      </c>
      <c r="C121" s="217">
        <v>928</v>
      </c>
      <c r="D121" s="218">
        <v>57</v>
      </c>
      <c r="E121" s="165" t="s">
        <v>180</v>
      </c>
      <c r="F121" s="284">
        <v>1</v>
      </c>
      <c r="G121" s="285">
        <v>2014</v>
      </c>
      <c r="H121" s="286">
        <v>131</v>
      </c>
      <c r="I121" s="284">
        <v>274940</v>
      </c>
      <c r="J121" s="287">
        <v>13275076.560000001</v>
      </c>
      <c r="K121" s="287">
        <f t="shared" si="2"/>
        <v>13673328.856800001</v>
      </c>
      <c r="L121" s="287">
        <v>41</v>
      </c>
      <c r="M121" s="289">
        <v>13673328.859999999</v>
      </c>
      <c r="N121" s="97" t="s">
        <v>531</v>
      </c>
      <c r="O121" s="290" t="s">
        <v>383</v>
      </c>
    </row>
    <row r="122" spans="2:15" s="247" customFormat="1" ht="20.399999999999999" x14ac:dyDescent="0.25">
      <c r="B122" s="167" t="s">
        <v>228</v>
      </c>
      <c r="C122" s="217">
        <v>928</v>
      </c>
      <c r="D122" s="218">
        <v>57</v>
      </c>
      <c r="E122" s="165" t="s">
        <v>180</v>
      </c>
      <c r="F122" s="284">
        <v>1</v>
      </c>
      <c r="G122" s="285">
        <v>2014</v>
      </c>
      <c r="H122" s="286">
        <v>115</v>
      </c>
      <c r="I122" s="284">
        <v>274907</v>
      </c>
      <c r="J122" s="287">
        <v>13275076.560000001</v>
      </c>
      <c r="K122" s="287">
        <f t="shared" si="2"/>
        <v>13673328.856800001</v>
      </c>
      <c r="L122" s="287">
        <v>42</v>
      </c>
      <c r="M122" s="289">
        <v>13673328.859999999</v>
      </c>
      <c r="N122" s="97" t="s">
        <v>531</v>
      </c>
      <c r="O122" s="290" t="s">
        <v>383</v>
      </c>
    </row>
    <row r="123" spans="2:15" s="247" customFormat="1" ht="20.399999999999999" x14ac:dyDescent="0.25">
      <c r="B123" s="167" t="s">
        <v>228</v>
      </c>
      <c r="C123" s="217">
        <v>928</v>
      </c>
      <c r="D123" s="218">
        <v>57</v>
      </c>
      <c r="E123" s="165" t="s">
        <v>180</v>
      </c>
      <c r="F123" s="284">
        <v>1</v>
      </c>
      <c r="G123" s="285">
        <v>2013</v>
      </c>
      <c r="H123" s="286">
        <v>109</v>
      </c>
      <c r="I123" s="284">
        <v>268458</v>
      </c>
      <c r="J123" s="287">
        <v>13275076.560000001</v>
      </c>
      <c r="K123" s="287">
        <f t="shared" si="2"/>
        <v>13673328.856800001</v>
      </c>
      <c r="L123" s="287">
        <v>44</v>
      </c>
      <c r="M123" s="289">
        <v>13673328.859999999</v>
      </c>
      <c r="N123" s="97" t="s">
        <v>531</v>
      </c>
      <c r="O123" s="290" t="s">
        <v>383</v>
      </c>
    </row>
    <row r="124" spans="2:15" s="247" customFormat="1" ht="20.399999999999999" x14ac:dyDescent="0.25">
      <c r="B124" s="167" t="s">
        <v>229</v>
      </c>
      <c r="C124" s="217">
        <v>928</v>
      </c>
      <c r="D124" s="218">
        <v>58</v>
      </c>
      <c r="E124" s="165" t="s">
        <v>178</v>
      </c>
      <c r="F124" s="284">
        <v>1</v>
      </c>
      <c r="G124" s="285">
        <v>2013</v>
      </c>
      <c r="H124" s="286">
        <v>202</v>
      </c>
      <c r="I124" s="284" t="s">
        <v>274</v>
      </c>
      <c r="J124" s="287">
        <v>7248789.4699999997</v>
      </c>
      <c r="K124" s="287">
        <f t="shared" si="2"/>
        <v>7466253.1540999999</v>
      </c>
      <c r="L124" s="287">
        <v>45</v>
      </c>
      <c r="M124" s="289">
        <v>7466253.1500000004</v>
      </c>
      <c r="N124" s="97" t="s">
        <v>531</v>
      </c>
      <c r="O124" s="290" t="s">
        <v>383</v>
      </c>
    </row>
    <row r="125" spans="2:15" s="247" customFormat="1" ht="20.399999999999999" x14ac:dyDescent="0.25">
      <c r="B125" s="167" t="s">
        <v>229</v>
      </c>
      <c r="C125" s="217">
        <v>928</v>
      </c>
      <c r="D125" s="218">
        <v>58</v>
      </c>
      <c r="E125" s="165" t="s">
        <v>178</v>
      </c>
      <c r="F125" s="284">
        <v>1</v>
      </c>
      <c r="G125" s="285">
        <v>2009</v>
      </c>
      <c r="H125" s="286">
        <v>370</v>
      </c>
      <c r="I125" s="284">
        <v>772272</v>
      </c>
      <c r="J125" s="287">
        <v>7248789.4699999997</v>
      </c>
      <c r="K125" s="287">
        <f t="shared" si="2"/>
        <v>7466253.1540999999</v>
      </c>
      <c r="L125" s="287">
        <v>46</v>
      </c>
      <c r="M125" s="289">
        <v>7466253.1500000004</v>
      </c>
      <c r="N125" s="97" t="s">
        <v>531</v>
      </c>
      <c r="O125" s="290" t="s">
        <v>383</v>
      </c>
    </row>
    <row r="126" spans="2:15" s="247" customFormat="1" ht="20.399999999999999" x14ac:dyDescent="0.25">
      <c r="B126" s="167" t="s">
        <v>229</v>
      </c>
      <c r="C126" s="217">
        <v>928</v>
      </c>
      <c r="D126" s="218">
        <v>58</v>
      </c>
      <c r="E126" s="165" t="s">
        <v>180</v>
      </c>
      <c r="F126" s="284">
        <v>1</v>
      </c>
      <c r="G126" s="285">
        <v>2013</v>
      </c>
      <c r="H126" s="286">
        <v>327</v>
      </c>
      <c r="I126" s="284">
        <v>267584</v>
      </c>
      <c r="J126" s="287">
        <v>13275076.560000001</v>
      </c>
      <c r="K126" s="287">
        <f t="shared" si="2"/>
        <v>13673328.856800001</v>
      </c>
      <c r="L126" s="287">
        <v>47</v>
      </c>
      <c r="M126" s="289">
        <v>13673328.859999999</v>
      </c>
      <c r="N126" s="97" t="s">
        <v>531</v>
      </c>
      <c r="O126" s="290" t="s">
        <v>383</v>
      </c>
    </row>
    <row r="127" spans="2:15" s="247" customFormat="1" ht="20.399999999999999" x14ac:dyDescent="0.25">
      <c r="B127" s="167" t="s">
        <v>230</v>
      </c>
      <c r="C127" s="217">
        <v>928</v>
      </c>
      <c r="D127" s="218">
        <v>59</v>
      </c>
      <c r="E127" s="165" t="s">
        <v>178</v>
      </c>
      <c r="F127" s="284">
        <v>1</v>
      </c>
      <c r="G127" s="285">
        <v>2014</v>
      </c>
      <c r="H127" s="286">
        <v>60</v>
      </c>
      <c r="I127" s="284" t="s">
        <v>275</v>
      </c>
      <c r="J127" s="287">
        <v>7248789.4699999997</v>
      </c>
      <c r="K127" s="287">
        <f t="shared" si="2"/>
        <v>7466253.1540999999</v>
      </c>
      <c r="L127" s="287">
        <v>48</v>
      </c>
      <c r="M127" s="289">
        <v>7466253.1500000004</v>
      </c>
      <c r="N127" s="97" t="s">
        <v>531</v>
      </c>
      <c r="O127" s="290" t="s">
        <v>383</v>
      </c>
    </row>
    <row r="128" spans="2:15" s="247" customFormat="1" ht="20.399999999999999" x14ac:dyDescent="0.25">
      <c r="B128" s="167" t="s">
        <v>230</v>
      </c>
      <c r="C128" s="217">
        <v>928</v>
      </c>
      <c r="D128" s="218">
        <v>59</v>
      </c>
      <c r="E128" s="165" t="s">
        <v>178</v>
      </c>
      <c r="F128" s="284">
        <v>1</v>
      </c>
      <c r="G128" s="285">
        <v>2014</v>
      </c>
      <c r="H128" s="286">
        <v>117</v>
      </c>
      <c r="I128" s="284" t="s">
        <v>276</v>
      </c>
      <c r="J128" s="287">
        <v>7248789.4699999997</v>
      </c>
      <c r="K128" s="287">
        <f t="shared" si="2"/>
        <v>7466253.1540999999</v>
      </c>
      <c r="L128" s="287">
        <v>49</v>
      </c>
      <c r="M128" s="289">
        <v>7466253.1500000004</v>
      </c>
      <c r="N128" s="97" t="s">
        <v>531</v>
      </c>
      <c r="O128" s="290" t="s">
        <v>383</v>
      </c>
    </row>
    <row r="129" spans="2:15" s="247" customFormat="1" ht="20.399999999999999" x14ac:dyDescent="0.25">
      <c r="B129" s="167" t="s">
        <v>230</v>
      </c>
      <c r="C129" s="217">
        <v>928</v>
      </c>
      <c r="D129" s="218">
        <v>59</v>
      </c>
      <c r="E129" s="165" t="s">
        <v>178</v>
      </c>
      <c r="F129" s="284">
        <v>1</v>
      </c>
      <c r="G129" s="285">
        <v>2014</v>
      </c>
      <c r="H129" s="286">
        <v>227</v>
      </c>
      <c r="I129" s="284" t="s">
        <v>277</v>
      </c>
      <c r="J129" s="287">
        <v>7248789.4699999997</v>
      </c>
      <c r="K129" s="287">
        <f t="shared" si="2"/>
        <v>7466253.1540999999</v>
      </c>
      <c r="L129" s="287">
        <v>50</v>
      </c>
      <c r="M129" s="289">
        <v>7466253.1500000004</v>
      </c>
      <c r="N129" s="97" t="s">
        <v>531</v>
      </c>
      <c r="O129" s="290" t="s">
        <v>383</v>
      </c>
    </row>
    <row r="130" spans="2:15" s="247" customFormat="1" ht="20.399999999999999" x14ac:dyDescent="0.25">
      <c r="B130" s="167" t="s">
        <v>230</v>
      </c>
      <c r="C130" s="217">
        <v>928</v>
      </c>
      <c r="D130" s="218">
        <v>59</v>
      </c>
      <c r="E130" s="165" t="s">
        <v>178</v>
      </c>
      <c r="F130" s="284">
        <v>1</v>
      </c>
      <c r="G130" s="285">
        <v>2014</v>
      </c>
      <c r="H130" s="286">
        <v>267</v>
      </c>
      <c r="I130" s="284" t="s">
        <v>278</v>
      </c>
      <c r="J130" s="287">
        <v>7248789.4699999997</v>
      </c>
      <c r="K130" s="287">
        <f t="shared" si="2"/>
        <v>7466253.1540999999</v>
      </c>
      <c r="L130" s="287">
        <v>51</v>
      </c>
      <c r="M130" s="289">
        <v>7466253.1500000004</v>
      </c>
      <c r="N130" s="97" t="s">
        <v>531</v>
      </c>
      <c r="O130" s="290" t="s">
        <v>383</v>
      </c>
    </row>
    <row r="131" spans="2:15" s="247" customFormat="1" ht="20.399999999999999" x14ac:dyDescent="0.25">
      <c r="B131" s="167" t="s">
        <v>230</v>
      </c>
      <c r="C131" s="217">
        <v>928</v>
      </c>
      <c r="D131" s="218">
        <v>59</v>
      </c>
      <c r="E131" s="165" t="s">
        <v>178</v>
      </c>
      <c r="F131" s="284">
        <v>1</v>
      </c>
      <c r="G131" s="285">
        <v>2009</v>
      </c>
      <c r="H131" s="286">
        <v>477</v>
      </c>
      <c r="I131" s="284">
        <v>795531</v>
      </c>
      <c r="J131" s="287">
        <v>7248789.4699999997</v>
      </c>
      <c r="K131" s="287">
        <f t="shared" si="2"/>
        <v>7466253.1540999999</v>
      </c>
      <c r="L131" s="287">
        <v>52</v>
      </c>
      <c r="M131" s="289">
        <v>7466253.1500000004</v>
      </c>
      <c r="N131" s="97" t="s">
        <v>531</v>
      </c>
      <c r="O131" s="290" t="s">
        <v>383</v>
      </c>
    </row>
    <row r="132" spans="2:15" s="247" customFormat="1" ht="20.399999999999999" x14ac:dyDescent="0.25">
      <c r="B132" s="167" t="s">
        <v>230</v>
      </c>
      <c r="C132" s="217">
        <v>928</v>
      </c>
      <c r="D132" s="218">
        <v>59</v>
      </c>
      <c r="E132" s="165" t="s">
        <v>180</v>
      </c>
      <c r="F132" s="284">
        <v>1</v>
      </c>
      <c r="G132" s="285">
        <v>2014</v>
      </c>
      <c r="H132" s="286">
        <v>161</v>
      </c>
      <c r="I132" s="284">
        <v>274921</v>
      </c>
      <c r="J132" s="287">
        <v>13275076.560000001</v>
      </c>
      <c r="K132" s="287">
        <f t="shared" si="2"/>
        <v>13673328.856800001</v>
      </c>
      <c r="L132" s="287">
        <v>53</v>
      </c>
      <c r="M132" s="289">
        <v>13673328.859999999</v>
      </c>
      <c r="N132" s="97" t="s">
        <v>531</v>
      </c>
      <c r="O132" s="290" t="s">
        <v>383</v>
      </c>
    </row>
    <row r="133" spans="2:15" s="247" customFormat="1" ht="20.399999999999999" x14ac:dyDescent="0.25">
      <c r="B133" s="167" t="s">
        <v>231</v>
      </c>
      <c r="C133" s="217">
        <v>928</v>
      </c>
      <c r="D133" s="218">
        <v>60</v>
      </c>
      <c r="E133" s="165" t="s">
        <v>178</v>
      </c>
      <c r="F133" s="284">
        <v>1</v>
      </c>
      <c r="G133" s="285">
        <v>2014</v>
      </c>
      <c r="H133" s="286">
        <v>74</v>
      </c>
      <c r="I133" s="284" t="s">
        <v>279</v>
      </c>
      <c r="J133" s="287">
        <v>7248789.4699999997</v>
      </c>
      <c r="K133" s="287">
        <f t="shared" si="2"/>
        <v>7466253.1540999999</v>
      </c>
      <c r="L133" s="287">
        <v>54</v>
      </c>
      <c r="M133" s="289">
        <v>7466253.1500000004</v>
      </c>
      <c r="N133" s="97" t="s">
        <v>531</v>
      </c>
      <c r="O133" s="290" t="s">
        <v>383</v>
      </c>
    </row>
    <row r="134" spans="2:15" s="247" customFormat="1" ht="20.399999999999999" x14ac:dyDescent="0.25">
      <c r="B134" s="167" t="s">
        <v>231</v>
      </c>
      <c r="C134" s="217">
        <v>928</v>
      </c>
      <c r="D134" s="218">
        <v>60</v>
      </c>
      <c r="E134" s="165" t="s">
        <v>181</v>
      </c>
      <c r="F134" s="284">
        <v>1</v>
      </c>
      <c r="G134" s="285">
        <v>2014</v>
      </c>
      <c r="H134" s="286">
        <v>190</v>
      </c>
      <c r="I134" s="284">
        <v>429986</v>
      </c>
      <c r="J134" s="287">
        <v>3859498</v>
      </c>
      <c r="K134" s="287">
        <f t="shared" si="2"/>
        <v>3975282.94</v>
      </c>
      <c r="L134" s="287">
        <v>55</v>
      </c>
      <c r="M134" s="289">
        <v>3975282.94</v>
      </c>
      <c r="N134" s="97" t="s">
        <v>531</v>
      </c>
      <c r="O134" s="290" t="s">
        <v>383</v>
      </c>
    </row>
    <row r="135" spans="2:15" s="247" customFormat="1" ht="20.399999999999999" x14ac:dyDescent="0.25">
      <c r="B135" s="167" t="s">
        <v>231</v>
      </c>
      <c r="C135" s="217">
        <v>928</v>
      </c>
      <c r="D135" s="218">
        <v>60</v>
      </c>
      <c r="E135" s="165" t="s">
        <v>180</v>
      </c>
      <c r="F135" s="284">
        <v>1</v>
      </c>
      <c r="G135" s="285">
        <v>2014</v>
      </c>
      <c r="H135" s="286">
        <v>43</v>
      </c>
      <c r="I135" s="284">
        <v>274318</v>
      </c>
      <c r="J135" s="287">
        <v>13275076.560000001</v>
      </c>
      <c r="K135" s="287">
        <f t="shared" si="2"/>
        <v>13673328.856800001</v>
      </c>
      <c r="L135" s="287">
        <v>56</v>
      </c>
      <c r="M135" s="289">
        <v>13673328.859999999</v>
      </c>
      <c r="N135" s="97" t="s">
        <v>531</v>
      </c>
      <c r="O135" s="290" t="s">
        <v>383</v>
      </c>
    </row>
    <row r="136" spans="2:15" s="247" customFormat="1" ht="20.399999999999999" x14ac:dyDescent="0.25">
      <c r="B136" s="167" t="s">
        <v>231</v>
      </c>
      <c r="C136" s="217">
        <v>928</v>
      </c>
      <c r="D136" s="218">
        <v>60</v>
      </c>
      <c r="E136" s="165" t="s">
        <v>180</v>
      </c>
      <c r="F136" s="284">
        <v>1</v>
      </c>
      <c r="G136" s="285">
        <v>2013</v>
      </c>
      <c r="H136" s="286">
        <v>65</v>
      </c>
      <c r="I136" s="284">
        <v>267837</v>
      </c>
      <c r="J136" s="287">
        <v>13275076.560000001</v>
      </c>
      <c r="K136" s="287">
        <f t="shared" si="2"/>
        <v>13673328.856800001</v>
      </c>
      <c r="L136" s="287">
        <v>57</v>
      </c>
      <c r="M136" s="289">
        <v>13673328.859999999</v>
      </c>
      <c r="N136" s="97" t="s">
        <v>531</v>
      </c>
      <c r="O136" s="290" t="s">
        <v>383</v>
      </c>
    </row>
    <row r="137" spans="2:15" s="247" customFormat="1" ht="20.399999999999999" x14ac:dyDescent="0.25">
      <c r="B137" s="167" t="s">
        <v>232</v>
      </c>
      <c r="C137" s="217">
        <v>928</v>
      </c>
      <c r="D137" s="218">
        <v>61</v>
      </c>
      <c r="E137" s="165" t="s">
        <v>178</v>
      </c>
      <c r="F137" s="284">
        <v>1</v>
      </c>
      <c r="G137" s="285">
        <v>2014</v>
      </c>
      <c r="H137" s="286">
        <v>316</v>
      </c>
      <c r="I137" s="284" t="s">
        <v>280</v>
      </c>
      <c r="J137" s="287">
        <v>7248789.4699999997</v>
      </c>
      <c r="K137" s="287">
        <f t="shared" si="2"/>
        <v>7466253.1540999999</v>
      </c>
      <c r="L137" s="287">
        <v>58</v>
      </c>
      <c r="M137" s="289">
        <v>7466253.1500000004</v>
      </c>
      <c r="N137" s="97" t="s">
        <v>531</v>
      </c>
      <c r="O137" s="290" t="s">
        <v>383</v>
      </c>
    </row>
    <row r="138" spans="2:15" s="247" customFormat="1" ht="20.399999999999999" x14ac:dyDescent="0.25">
      <c r="B138" s="167" t="s">
        <v>233</v>
      </c>
      <c r="C138" s="217">
        <v>928</v>
      </c>
      <c r="D138" s="218">
        <v>62</v>
      </c>
      <c r="E138" s="165" t="s">
        <v>180</v>
      </c>
      <c r="F138" s="284">
        <v>1</v>
      </c>
      <c r="G138" s="285">
        <v>2013</v>
      </c>
      <c r="H138" s="286">
        <v>126</v>
      </c>
      <c r="I138" s="284">
        <v>267434</v>
      </c>
      <c r="J138" s="287">
        <v>13275076.560000001</v>
      </c>
      <c r="K138" s="287">
        <f t="shared" si="2"/>
        <v>13673328.856800001</v>
      </c>
      <c r="L138" s="287">
        <v>59</v>
      </c>
      <c r="M138" s="289">
        <v>13673328.859999999</v>
      </c>
      <c r="N138" s="97" t="s">
        <v>531</v>
      </c>
      <c r="O138" s="290" t="s">
        <v>383</v>
      </c>
    </row>
    <row r="139" spans="2:15" s="247" customFormat="1" ht="20.399999999999999" x14ac:dyDescent="0.25">
      <c r="B139" s="167" t="s">
        <v>233</v>
      </c>
      <c r="C139" s="217">
        <v>928</v>
      </c>
      <c r="D139" s="218">
        <v>62</v>
      </c>
      <c r="E139" s="165" t="s">
        <v>180</v>
      </c>
      <c r="F139" s="284">
        <v>1</v>
      </c>
      <c r="G139" s="285">
        <v>2008</v>
      </c>
      <c r="H139" s="286">
        <v>94</v>
      </c>
      <c r="I139" s="284">
        <v>234551</v>
      </c>
      <c r="J139" s="287">
        <v>13275076.560000001</v>
      </c>
      <c r="K139" s="287">
        <f t="shared" si="2"/>
        <v>13673328.856800001</v>
      </c>
      <c r="L139" s="287">
        <v>61</v>
      </c>
      <c r="M139" s="289">
        <v>13673328.859999999</v>
      </c>
      <c r="N139" s="97" t="s">
        <v>531</v>
      </c>
      <c r="O139" s="290" t="s">
        <v>383</v>
      </c>
    </row>
    <row r="140" spans="2:15" s="247" customFormat="1" ht="20.399999999999999" x14ac:dyDescent="0.25">
      <c r="B140" s="167" t="s">
        <v>234</v>
      </c>
      <c r="C140" s="217">
        <v>928</v>
      </c>
      <c r="D140" s="218">
        <v>63</v>
      </c>
      <c r="E140" s="165" t="s">
        <v>179</v>
      </c>
      <c r="F140" s="284">
        <v>1</v>
      </c>
      <c r="G140" s="285">
        <v>2001</v>
      </c>
      <c r="H140" s="286">
        <v>28</v>
      </c>
      <c r="I140" s="284" t="s">
        <v>281</v>
      </c>
      <c r="J140" s="287">
        <v>18334111</v>
      </c>
      <c r="K140" s="287">
        <f t="shared" si="2"/>
        <v>18884134.329999998</v>
      </c>
      <c r="L140" s="287">
        <v>62</v>
      </c>
      <c r="M140" s="289">
        <v>18884134.329999998</v>
      </c>
      <c r="N140" s="97" t="s">
        <v>531</v>
      </c>
      <c r="O140" s="290" t="s">
        <v>383</v>
      </c>
    </row>
    <row r="141" spans="2:15" s="247" customFormat="1" ht="20.399999999999999" x14ac:dyDescent="0.25">
      <c r="B141" s="167" t="s">
        <v>234</v>
      </c>
      <c r="C141" s="217">
        <v>928</v>
      </c>
      <c r="D141" s="218">
        <v>63</v>
      </c>
      <c r="E141" s="165" t="s">
        <v>181</v>
      </c>
      <c r="F141" s="284">
        <v>1</v>
      </c>
      <c r="G141" s="285">
        <v>2014</v>
      </c>
      <c r="H141" s="286">
        <v>718</v>
      </c>
      <c r="I141" s="284">
        <v>430222</v>
      </c>
      <c r="J141" s="287">
        <v>3859498</v>
      </c>
      <c r="K141" s="287">
        <f t="shared" si="2"/>
        <v>3975282.94</v>
      </c>
      <c r="L141" s="287">
        <v>63</v>
      </c>
      <c r="M141" s="289">
        <v>3975282.94</v>
      </c>
      <c r="N141" s="97" t="s">
        <v>531</v>
      </c>
      <c r="O141" s="290" t="s">
        <v>383</v>
      </c>
    </row>
    <row r="142" spans="2:15" s="247" customFormat="1" ht="20.399999999999999" x14ac:dyDescent="0.25">
      <c r="B142" s="167" t="s">
        <v>235</v>
      </c>
      <c r="C142" s="217">
        <v>928</v>
      </c>
      <c r="D142" s="218">
        <v>64</v>
      </c>
      <c r="E142" s="165" t="s">
        <v>181</v>
      </c>
      <c r="F142" s="284">
        <v>1</v>
      </c>
      <c r="G142" s="285">
        <v>2014</v>
      </c>
      <c r="H142" s="286">
        <v>48</v>
      </c>
      <c r="I142" s="284">
        <v>430186</v>
      </c>
      <c r="J142" s="287">
        <v>3859498</v>
      </c>
      <c r="K142" s="287">
        <f t="shared" si="2"/>
        <v>3975282.94</v>
      </c>
      <c r="L142" s="287">
        <v>64</v>
      </c>
      <c r="M142" s="289">
        <v>3975282.94</v>
      </c>
      <c r="N142" s="97" t="s">
        <v>531</v>
      </c>
      <c r="O142" s="290" t="s">
        <v>383</v>
      </c>
    </row>
    <row r="143" spans="2:15" s="247" customFormat="1" ht="20.399999999999999" x14ac:dyDescent="0.25">
      <c r="B143" s="167" t="s">
        <v>235</v>
      </c>
      <c r="C143" s="217">
        <v>928</v>
      </c>
      <c r="D143" s="218">
        <v>64</v>
      </c>
      <c r="E143" s="165" t="s">
        <v>178</v>
      </c>
      <c r="F143" s="284">
        <v>1</v>
      </c>
      <c r="G143" s="285">
        <v>2013</v>
      </c>
      <c r="H143" s="286">
        <v>268</v>
      </c>
      <c r="I143" s="284" t="s">
        <v>282</v>
      </c>
      <c r="J143" s="287">
        <v>7248789.4699999997</v>
      </c>
      <c r="K143" s="287">
        <f t="shared" si="2"/>
        <v>7466253.1540999999</v>
      </c>
      <c r="L143" s="287">
        <v>65</v>
      </c>
      <c r="M143" s="289">
        <v>7466253.1500000004</v>
      </c>
      <c r="N143" s="97" t="s">
        <v>531</v>
      </c>
      <c r="O143" s="290" t="s">
        <v>383</v>
      </c>
    </row>
    <row r="144" spans="2:15" s="247" customFormat="1" ht="20.399999999999999" x14ac:dyDescent="0.25">
      <c r="B144" s="167" t="s">
        <v>235</v>
      </c>
      <c r="C144" s="217">
        <v>928</v>
      </c>
      <c r="D144" s="218">
        <v>64</v>
      </c>
      <c r="E144" s="165" t="s">
        <v>178</v>
      </c>
      <c r="F144" s="284">
        <v>1</v>
      </c>
      <c r="G144" s="285">
        <v>2013</v>
      </c>
      <c r="H144" s="286">
        <v>315</v>
      </c>
      <c r="I144" s="284" t="s">
        <v>283</v>
      </c>
      <c r="J144" s="287">
        <v>7248789.4699999997</v>
      </c>
      <c r="K144" s="287">
        <f t="shared" ref="K144:K204" si="3">(J144*3%)+J144</f>
        <v>7466253.1540999999</v>
      </c>
      <c r="L144" s="287">
        <v>66</v>
      </c>
      <c r="M144" s="289">
        <v>7466253.1500000004</v>
      </c>
      <c r="N144" s="97" t="s">
        <v>531</v>
      </c>
      <c r="O144" s="290" t="s">
        <v>383</v>
      </c>
    </row>
    <row r="145" spans="2:15" s="247" customFormat="1" ht="20.399999999999999" x14ac:dyDescent="0.25">
      <c r="B145" s="167" t="s">
        <v>235</v>
      </c>
      <c r="C145" s="217">
        <v>928</v>
      </c>
      <c r="D145" s="218">
        <v>64</v>
      </c>
      <c r="E145" s="165" t="s">
        <v>180</v>
      </c>
      <c r="F145" s="284">
        <v>1</v>
      </c>
      <c r="G145" s="285">
        <v>2008</v>
      </c>
      <c r="H145" s="286">
        <v>299</v>
      </c>
      <c r="I145" s="284">
        <v>229512</v>
      </c>
      <c r="J145" s="287">
        <v>13275076.560000001</v>
      </c>
      <c r="K145" s="287">
        <f t="shared" si="3"/>
        <v>13673328.856800001</v>
      </c>
      <c r="L145" s="287">
        <v>68</v>
      </c>
      <c r="M145" s="289">
        <v>13673328.859999999</v>
      </c>
      <c r="N145" s="97" t="s">
        <v>531</v>
      </c>
      <c r="O145" s="290" t="s">
        <v>383</v>
      </c>
    </row>
    <row r="146" spans="2:15" s="247" customFormat="1" ht="20.399999999999999" x14ac:dyDescent="0.25">
      <c r="B146" s="167" t="s">
        <v>236</v>
      </c>
      <c r="C146" s="217">
        <v>928</v>
      </c>
      <c r="D146" s="218">
        <v>65</v>
      </c>
      <c r="E146" s="165" t="s">
        <v>178</v>
      </c>
      <c r="F146" s="284">
        <v>1</v>
      </c>
      <c r="G146" s="285">
        <v>2013</v>
      </c>
      <c r="H146" s="286">
        <v>155</v>
      </c>
      <c r="I146" s="284" t="s">
        <v>284</v>
      </c>
      <c r="J146" s="287">
        <v>7248789.4699999997</v>
      </c>
      <c r="K146" s="287">
        <f t="shared" si="3"/>
        <v>7466253.1540999999</v>
      </c>
      <c r="L146" s="287">
        <v>69</v>
      </c>
      <c r="M146" s="289">
        <v>7466253.1500000004</v>
      </c>
      <c r="N146" s="97" t="s">
        <v>531</v>
      </c>
      <c r="O146" s="290" t="s">
        <v>383</v>
      </c>
    </row>
    <row r="147" spans="2:15" s="247" customFormat="1" ht="20.399999999999999" x14ac:dyDescent="0.25">
      <c r="B147" s="167" t="s">
        <v>236</v>
      </c>
      <c r="C147" s="217">
        <v>928</v>
      </c>
      <c r="D147" s="218">
        <v>65</v>
      </c>
      <c r="E147" s="165" t="s">
        <v>180</v>
      </c>
      <c r="F147" s="284">
        <v>1</v>
      </c>
      <c r="G147" s="285">
        <v>2013</v>
      </c>
      <c r="H147" s="286">
        <v>10</v>
      </c>
      <c r="I147" s="284">
        <v>267507</v>
      </c>
      <c r="J147" s="287">
        <v>13275076.560000001</v>
      </c>
      <c r="K147" s="287">
        <f t="shared" si="3"/>
        <v>13673328.856800001</v>
      </c>
      <c r="L147" s="287">
        <v>70</v>
      </c>
      <c r="M147" s="289">
        <v>13673328.859999999</v>
      </c>
      <c r="N147" s="97" t="s">
        <v>531</v>
      </c>
      <c r="O147" s="290" t="s">
        <v>383</v>
      </c>
    </row>
    <row r="148" spans="2:15" s="247" customFormat="1" ht="20.399999999999999" x14ac:dyDescent="0.25">
      <c r="B148" s="167" t="s">
        <v>237</v>
      </c>
      <c r="C148" s="217">
        <v>928</v>
      </c>
      <c r="D148" s="218">
        <v>66</v>
      </c>
      <c r="E148" s="165" t="s">
        <v>180</v>
      </c>
      <c r="F148" s="284">
        <v>1</v>
      </c>
      <c r="G148" s="285">
        <v>2013</v>
      </c>
      <c r="H148" s="286">
        <v>14</v>
      </c>
      <c r="I148" s="284">
        <v>267505</v>
      </c>
      <c r="J148" s="287">
        <v>13275076.560000001</v>
      </c>
      <c r="K148" s="287">
        <f t="shared" si="3"/>
        <v>13673328.856800001</v>
      </c>
      <c r="L148" s="287">
        <v>72</v>
      </c>
      <c r="M148" s="289">
        <v>13673328.859999999</v>
      </c>
      <c r="N148" s="97" t="s">
        <v>531</v>
      </c>
      <c r="O148" s="290" t="s">
        <v>383</v>
      </c>
    </row>
    <row r="149" spans="2:15" s="247" customFormat="1" ht="20.399999999999999" x14ac:dyDescent="0.25">
      <c r="B149" s="167" t="s">
        <v>238</v>
      </c>
      <c r="C149" s="217">
        <v>928</v>
      </c>
      <c r="D149" s="218">
        <v>68</v>
      </c>
      <c r="E149" s="165" t="s">
        <v>180</v>
      </c>
      <c r="F149" s="284">
        <v>1</v>
      </c>
      <c r="G149" s="285">
        <v>2014</v>
      </c>
      <c r="H149" s="286">
        <v>8</v>
      </c>
      <c r="I149" s="284">
        <v>274922</v>
      </c>
      <c r="J149" s="287">
        <v>13275076.560000001</v>
      </c>
      <c r="K149" s="287">
        <f t="shared" si="3"/>
        <v>13673328.856800001</v>
      </c>
      <c r="L149" s="287">
        <v>73</v>
      </c>
      <c r="M149" s="289">
        <v>13673328.859999999</v>
      </c>
      <c r="N149" s="97" t="s">
        <v>531</v>
      </c>
      <c r="O149" s="290" t="s">
        <v>383</v>
      </c>
    </row>
    <row r="150" spans="2:15" s="247" customFormat="1" ht="20.399999999999999" x14ac:dyDescent="0.25">
      <c r="B150" s="167" t="s">
        <v>238</v>
      </c>
      <c r="C150" s="217">
        <v>928</v>
      </c>
      <c r="D150" s="218">
        <v>68</v>
      </c>
      <c r="E150" s="165" t="s">
        <v>180</v>
      </c>
      <c r="F150" s="284">
        <v>1</v>
      </c>
      <c r="G150" s="285">
        <v>2014</v>
      </c>
      <c r="H150" s="286">
        <v>177</v>
      </c>
      <c r="I150" s="284">
        <v>275077</v>
      </c>
      <c r="J150" s="287">
        <v>13275076.560000001</v>
      </c>
      <c r="K150" s="287">
        <f t="shared" si="3"/>
        <v>13673328.856800001</v>
      </c>
      <c r="L150" s="287">
        <v>74</v>
      </c>
      <c r="M150" s="289">
        <v>13673328.859999999</v>
      </c>
      <c r="N150" s="97" t="s">
        <v>531</v>
      </c>
      <c r="O150" s="290" t="s">
        <v>383</v>
      </c>
    </row>
    <row r="151" spans="2:15" s="247" customFormat="1" ht="20.399999999999999" x14ac:dyDescent="0.25">
      <c r="B151" s="167" t="s">
        <v>239</v>
      </c>
      <c r="C151" s="217">
        <v>928</v>
      </c>
      <c r="D151" s="218">
        <v>69</v>
      </c>
      <c r="E151" s="165" t="s">
        <v>180</v>
      </c>
      <c r="F151" s="284">
        <v>1</v>
      </c>
      <c r="G151" s="285">
        <v>2013</v>
      </c>
      <c r="H151" s="286">
        <v>63</v>
      </c>
      <c r="I151" s="284">
        <v>267433</v>
      </c>
      <c r="J151" s="287">
        <v>13275076.560000001</v>
      </c>
      <c r="K151" s="287">
        <f t="shared" si="3"/>
        <v>13673328.856800001</v>
      </c>
      <c r="L151" s="287">
        <v>75</v>
      </c>
      <c r="M151" s="289">
        <v>13673328.859999999</v>
      </c>
      <c r="N151" s="97" t="s">
        <v>531</v>
      </c>
      <c r="O151" s="290" t="s">
        <v>383</v>
      </c>
    </row>
    <row r="152" spans="2:15" s="247" customFormat="1" ht="20.399999999999999" x14ac:dyDescent="0.25">
      <c r="B152" s="167" t="s">
        <v>239</v>
      </c>
      <c r="C152" s="217">
        <v>928</v>
      </c>
      <c r="D152" s="218">
        <v>69</v>
      </c>
      <c r="E152" s="165" t="s">
        <v>180</v>
      </c>
      <c r="F152" s="284">
        <v>1</v>
      </c>
      <c r="G152" s="285">
        <v>2013</v>
      </c>
      <c r="H152" s="286">
        <v>313</v>
      </c>
      <c r="I152" s="284">
        <v>268457</v>
      </c>
      <c r="J152" s="287">
        <v>13275076.560000001</v>
      </c>
      <c r="K152" s="287">
        <f t="shared" si="3"/>
        <v>13673328.856800001</v>
      </c>
      <c r="L152" s="287">
        <v>76</v>
      </c>
      <c r="M152" s="289">
        <v>13673328.859999999</v>
      </c>
      <c r="N152" s="97" t="s">
        <v>531</v>
      </c>
      <c r="O152" s="290" t="s">
        <v>383</v>
      </c>
    </row>
    <row r="153" spans="2:15" s="247" customFormat="1" ht="20.399999999999999" x14ac:dyDescent="0.25">
      <c r="B153" s="167" t="s">
        <v>240</v>
      </c>
      <c r="C153" s="217">
        <v>928</v>
      </c>
      <c r="D153" s="218">
        <v>72</v>
      </c>
      <c r="E153" s="165" t="s">
        <v>180</v>
      </c>
      <c r="F153" s="284">
        <v>1</v>
      </c>
      <c r="G153" s="285">
        <v>2013</v>
      </c>
      <c r="H153" s="286">
        <v>641</v>
      </c>
      <c r="I153" s="284">
        <v>267569</v>
      </c>
      <c r="J153" s="287">
        <v>13275076.560000001</v>
      </c>
      <c r="K153" s="287">
        <f t="shared" si="3"/>
        <v>13673328.856800001</v>
      </c>
      <c r="L153" s="287">
        <v>77</v>
      </c>
      <c r="M153" s="289">
        <v>13673328.859999999</v>
      </c>
      <c r="N153" s="97" t="s">
        <v>531</v>
      </c>
      <c r="O153" s="290" t="s">
        <v>383</v>
      </c>
    </row>
    <row r="154" spans="2:15" s="247" customFormat="1" ht="20.399999999999999" x14ac:dyDescent="0.25">
      <c r="B154" s="167" t="s">
        <v>241</v>
      </c>
      <c r="C154" s="217">
        <v>928</v>
      </c>
      <c r="D154" s="218">
        <v>75</v>
      </c>
      <c r="E154" s="165" t="s">
        <v>180</v>
      </c>
      <c r="F154" s="284">
        <v>1</v>
      </c>
      <c r="G154" s="285">
        <v>2013</v>
      </c>
      <c r="H154" s="286">
        <v>242</v>
      </c>
      <c r="I154" s="284">
        <v>274421</v>
      </c>
      <c r="J154" s="287">
        <v>13275076.560000001</v>
      </c>
      <c r="K154" s="287">
        <f t="shared" si="3"/>
        <v>13673328.856800001</v>
      </c>
      <c r="L154" s="287">
        <v>78</v>
      </c>
      <c r="M154" s="289">
        <v>13673328.859999999</v>
      </c>
      <c r="N154" s="97" t="s">
        <v>531</v>
      </c>
      <c r="O154" s="290" t="s">
        <v>383</v>
      </c>
    </row>
    <row r="155" spans="2:15" s="247" customFormat="1" ht="20.399999999999999" x14ac:dyDescent="0.25">
      <c r="B155" s="167" t="s">
        <v>242</v>
      </c>
      <c r="C155" s="217">
        <v>928</v>
      </c>
      <c r="D155" s="218">
        <v>78</v>
      </c>
      <c r="E155" s="165" t="s">
        <v>178</v>
      </c>
      <c r="F155" s="284">
        <v>1</v>
      </c>
      <c r="G155" s="285">
        <v>2013</v>
      </c>
      <c r="H155" s="286">
        <v>156</v>
      </c>
      <c r="I155" s="284" t="s">
        <v>285</v>
      </c>
      <c r="J155" s="287">
        <v>7248789.4699999997</v>
      </c>
      <c r="K155" s="287">
        <f t="shared" si="3"/>
        <v>7466253.1540999999</v>
      </c>
      <c r="L155" s="287">
        <v>79</v>
      </c>
      <c r="M155" s="289">
        <v>7466253.1500000004</v>
      </c>
      <c r="N155" s="97" t="s">
        <v>531</v>
      </c>
      <c r="O155" s="290" t="s">
        <v>383</v>
      </c>
    </row>
    <row r="156" spans="2:15" s="247" customFormat="1" ht="20.399999999999999" x14ac:dyDescent="0.25">
      <c r="B156" s="167" t="s">
        <v>373</v>
      </c>
      <c r="C156" s="217">
        <v>928</v>
      </c>
      <c r="D156" s="218">
        <v>83</v>
      </c>
      <c r="E156" s="165" t="s">
        <v>180</v>
      </c>
      <c r="F156" s="284">
        <v>1</v>
      </c>
      <c r="G156" s="285">
        <v>2014</v>
      </c>
      <c r="H156" s="286">
        <v>612</v>
      </c>
      <c r="I156" s="284">
        <v>274897</v>
      </c>
      <c r="J156" s="287">
        <v>13275076.560000001</v>
      </c>
      <c r="K156" s="287">
        <f t="shared" si="3"/>
        <v>13673328.856800001</v>
      </c>
      <c r="L156" s="287">
        <v>80</v>
      </c>
      <c r="M156" s="289">
        <v>13673328.859999999</v>
      </c>
      <c r="N156" s="97" t="s">
        <v>531</v>
      </c>
      <c r="O156" s="290" t="s">
        <v>383</v>
      </c>
    </row>
    <row r="157" spans="2:15" s="247" customFormat="1" ht="20.399999999999999" x14ac:dyDescent="0.25">
      <c r="B157" s="167" t="s">
        <v>243</v>
      </c>
      <c r="C157" s="217">
        <v>928</v>
      </c>
      <c r="D157" s="218">
        <v>89</v>
      </c>
      <c r="E157" s="165" t="s">
        <v>180</v>
      </c>
      <c r="F157" s="284">
        <v>1</v>
      </c>
      <c r="G157" s="285">
        <v>2013</v>
      </c>
      <c r="H157" s="286">
        <v>325</v>
      </c>
      <c r="I157" s="284">
        <v>267704</v>
      </c>
      <c r="J157" s="287">
        <v>13275076.560000001</v>
      </c>
      <c r="K157" s="287">
        <f t="shared" si="3"/>
        <v>13673328.856800001</v>
      </c>
      <c r="L157" s="287">
        <v>81</v>
      </c>
      <c r="M157" s="289">
        <v>13673328.859999999</v>
      </c>
      <c r="N157" s="97" t="s">
        <v>531</v>
      </c>
      <c r="O157" s="290" t="s">
        <v>383</v>
      </c>
    </row>
    <row r="158" spans="2:15" s="247" customFormat="1" ht="20.399999999999999" x14ac:dyDescent="0.25">
      <c r="B158" s="167" t="s">
        <v>243</v>
      </c>
      <c r="C158" s="217">
        <v>928</v>
      </c>
      <c r="D158" s="218">
        <v>89</v>
      </c>
      <c r="E158" s="165" t="s">
        <v>180</v>
      </c>
      <c r="F158" s="284">
        <v>1</v>
      </c>
      <c r="G158" s="285">
        <v>2014</v>
      </c>
      <c r="H158" s="286">
        <v>335</v>
      </c>
      <c r="I158" s="284">
        <v>274942</v>
      </c>
      <c r="J158" s="287">
        <v>13275076.560000001</v>
      </c>
      <c r="K158" s="287">
        <f t="shared" si="3"/>
        <v>13673328.856800001</v>
      </c>
      <c r="L158" s="287">
        <v>82</v>
      </c>
      <c r="M158" s="289">
        <v>13673328.859999999</v>
      </c>
      <c r="N158" s="97" t="s">
        <v>531</v>
      </c>
      <c r="O158" s="290" t="s">
        <v>383</v>
      </c>
    </row>
    <row r="159" spans="2:15" s="247" customFormat="1" ht="20.399999999999999" x14ac:dyDescent="0.25">
      <c r="B159" s="167" t="s">
        <v>154</v>
      </c>
      <c r="C159" s="217">
        <v>928</v>
      </c>
      <c r="D159" s="218">
        <v>629</v>
      </c>
      <c r="E159" s="165" t="s">
        <v>180</v>
      </c>
      <c r="F159" s="284">
        <v>1</v>
      </c>
      <c r="G159" s="285">
        <v>2014</v>
      </c>
      <c r="H159" s="286">
        <v>78</v>
      </c>
      <c r="I159" s="284">
        <v>274910</v>
      </c>
      <c r="J159" s="287">
        <v>13275076.560000001</v>
      </c>
      <c r="K159" s="287">
        <f t="shared" si="3"/>
        <v>13673328.856800001</v>
      </c>
      <c r="L159" s="287">
        <v>83</v>
      </c>
      <c r="M159" s="289">
        <v>13673328.859999999</v>
      </c>
      <c r="N159" s="97" t="s">
        <v>531</v>
      </c>
      <c r="O159" s="290" t="s">
        <v>383</v>
      </c>
    </row>
    <row r="160" spans="2:15" s="247" customFormat="1" ht="20.399999999999999" x14ac:dyDescent="0.25">
      <c r="B160" s="167" t="s">
        <v>155</v>
      </c>
      <c r="C160" s="217">
        <v>928</v>
      </c>
      <c r="D160" s="218">
        <v>657</v>
      </c>
      <c r="E160" s="165" t="s">
        <v>178</v>
      </c>
      <c r="F160" s="284">
        <v>1</v>
      </c>
      <c r="G160" s="285">
        <v>2011</v>
      </c>
      <c r="H160" s="286">
        <v>570</v>
      </c>
      <c r="I160" s="284">
        <v>881391</v>
      </c>
      <c r="J160" s="287">
        <v>7248789.4699999997</v>
      </c>
      <c r="K160" s="287">
        <f t="shared" si="3"/>
        <v>7466253.1540999999</v>
      </c>
      <c r="L160" s="287">
        <v>84</v>
      </c>
      <c r="M160" s="289">
        <v>7466253.1500000004</v>
      </c>
      <c r="N160" s="97" t="s">
        <v>531</v>
      </c>
      <c r="O160" s="290" t="s">
        <v>383</v>
      </c>
    </row>
    <row r="161" spans="2:15" s="247" customFormat="1" ht="20.399999999999999" x14ac:dyDescent="0.25">
      <c r="B161" s="167" t="s">
        <v>155</v>
      </c>
      <c r="C161" s="217">
        <v>928</v>
      </c>
      <c r="D161" s="218">
        <v>657</v>
      </c>
      <c r="E161" s="165" t="s">
        <v>178</v>
      </c>
      <c r="F161" s="284">
        <v>1</v>
      </c>
      <c r="G161" s="285">
        <v>2013</v>
      </c>
      <c r="H161" s="286">
        <v>100</v>
      </c>
      <c r="I161" s="284" t="s">
        <v>183</v>
      </c>
      <c r="J161" s="287">
        <v>7248789.4699999997</v>
      </c>
      <c r="K161" s="287">
        <f t="shared" si="3"/>
        <v>7466253.1540999999</v>
      </c>
      <c r="L161" s="287">
        <v>85</v>
      </c>
      <c r="M161" s="289">
        <v>7466253.1500000004</v>
      </c>
      <c r="N161" s="97" t="s">
        <v>531</v>
      </c>
      <c r="O161" s="290" t="s">
        <v>383</v>
      </c>
    </row>
    <row r="162" spans="2:15" s="296" customFormat="1" ht="20.399999999999999" x14ac:dyDescent="0.25">
      <c r="B162" s="167" t="s">
        <v>155</v>
      </c>
      <c r="C162" s="217">
        <v>928</v>
      </c>
      <c r="D162" s="218">
        <v>657</v>
      </c>
      <c r="E162" s="165" t="s">
        <v>178</v>
      </c>
      <c r="F162" s="284">
        <v>1</v>
      </c>
      <c r="G162" s="285">
        <v>2013</v>
      </c>
      <c r="H162" s="286">
        <v>143</v>
      </c>
      <c r="I162" s="284" t="s">
        <v>184</v>
      </c>
      <c r="J162" s="287">
        <v>7248789.4699999997</v>
      </c>
      <c r="K162" s="287">
        <f t="shared" si="3"/>
        <v>7466253.1540999999</v>
      </c>
      <c r="L162" s="287">
        <v>86</v>
      </c>
      <c r="M162" s="289">
        <v>7466253.1500000004</v>
      </c>
      <c r="N162" s="97" t="s">
        <v>531</v>
      </c>
      <c r="O162" s="290" t="s">
        <v>383</v>
      </c>
    </row>
    <row r="163" spans="2:15" s="247" customFormat="1" ht="20.399999999999999" x14ac:dyDescent="0.25">
      <c r="B163" s="167" t="s">
        <v>155</v>
      </c>
      <c r="C163" s="217">
        <v>928</v>
      </c>
      <c r="D163" s="218">
        <v>657</v>
      </c>
      <c r="E163" s="165" t="s">
        <v>178</v>
      </c>
      <c r="F163" s="284">
        <v>1</v>
      </c>
      <c r="G163" s="285">
        <v>2013</v>
      </c>
      <c r="H163" s="286">
        <v>248</v>
      </c>
      <c r="I163" s="284" t="s">
        <v>185</v>
      </c>
      <c r="J163" s="287">
        <v>7248789.4699999997</v>
      </c>
      <c r="K163" s="287">
        <f t="shared" si="3"/>
        <v>7466253.1540999999</v>
      </c>
      <c r="L163" s="287">
        <v>87</v>
      </c>
      <c r="M163" s="289">
        <v>7466253.1500000004</v>
      </c>
      <c r="N163" s="97" t="s">
        <v>531</v>
      </c>
      <c r="O163" s="290" t="s">
        <v>383</v>
      </c>
    </row>
    <row r="164" spans="2:15" s="247" customFormat="1" ht="20.399999999999999" x14ac:dyDescent="0.25">
      <c r="B164" s="167" t="s">
        <v>155</v>
      </c>
      <c r="C164" s="217">
        <v>928</v>
      </c>
      <c r="D164" s="218">
        <v>657</v>
      </c>
      <c r="E164" s="165" t="s">
        <v>178</v>
      </c>
      <c r="F164" s="284">
        <v>1</v>
      </c>
      <c r="G164" s="285">
        <v>2011</v>
      </c>
      <c r="H164" s="286">
        <v>439</v>
      </c>
      <c r="I164" s="284">
        <v>881374</v>
      </c>
      <c r="J164" s="287">
        <v>7248789.4699999997</v>
      </c>
      <c r="K164" s="287">
        <f t="shared" si="3"/>
        <v>7466253.1540999999</v>
      </c>
      <c r="L164" s="287">
        <v>88</v>
      </c>
      <c r="M164" s="289">
        <v>7466253.1500000004</v>
      </c>
      <c r="N164" s="97" t="s">
        <v>531</v>
      </c>
      <c r="O164" s="290" t="s">
        <v>383</v>
      </c>
    </row>
    <row r="165" spans="2:15" s="247" customFormat="1" ht="20.399999999999999" x14ac:dyDescent="0.25">
      <c r="B165" s="167" t="s">
        <v>156</v>
      </c>
      <c r="C165" s="217">
        <v>928</v>
      </c>
      <c r="D165" s="218">
        <v>658</v>
      </c>
      <c r="E165" s="165" t="s">
        <v>179</v>
      </c>
      <c r="F165" s="284">
        <v>1</v>
      </c>
      <c r="G165" s="285">
        <v>2006</v>
      </c>
      <c r="H165" s="286">
        <v>312</v>
      </c>
      <c r="I165" s="284">
        <v>631676</v>
      </c>
      <c r="J165" s="287">
        <v>18334111</v>
      </c>
      <c r="K165" s="287">
        <f t="shared" si="3"/>
        <v>18884134.329999998</v>
      </c>
      <c r="L165" s="287">
        <v>89</v>
      </c>
      <c r="M165" s="289">
        <v>18884134.329999998</v>
      </c>
      <c r="N165" s="97" t="s">
        <v>531</v>
      </c>
      <c r="O165" s="290" t="s">
        <v>383</v>
      </c>
    </row>
    <row r="166" spans="2:15" s="247" customFormat="1" ht="20.399999999999999" x14ac:dyDescent="0.25">
      <c r="B166" s="167" t="s">
        <v>157</v>
      </c>
      <c r="C166" s="217">
        <v>928</v>
      </c>
      <c r="D166" s="218">
        <v>659</v>
      </c>
      <c r="E166" s="165" t="s">
        <v>180</v>
      </c>
      <c r="F166" s="284">
        <v>1</v>
      </c>
      <c r="G166" s="285">
        <v>2014</v>
      </c>
      <c r="H166" s="286">
        <v>690</v>
      </c>
      <c r="I166" s="284">
        <v>275078</v>
      </c>
      <c r="J166" s="287">
        <v>13275076.560000001</v>
      </c>
      <c r="K166" s="287">
        <f t="shared" si="3"/>
        <v>13673328.856800001</v>
      </c>
      <c r="L166" s="287">
        <v>90</v>
      </c>
      <c r="M166" s="289">
        <v>13673328.859999999</v>
      </c>
      <c r="N166" s="97" t="s">
        <v>531</v>
      </c>
      <c r="O166" s="290" t="s">
        <v>383</v>
      </c>
    </row>
    <row r="167" spans="2:15" s="247" customFormat="1" ht="20.399999999999999" x14ac:dyDescent="0.25">
      <c r="B167" s="167" t="s">
        <v>374</v>
      </c>
      <c r="C167" s="217">
        <v>928</v>
      </c>
      <c r="D167" s="218">
        <v>660</v>
      </c>
      <c r="E167" s="165" t="s">
        <v>178</v>
      </c>
      <c r="F167" s="284">
        <v>1</v>
      </c>
      <c r="G167" s="285">
        <v>2008</v>
      </c>
      <c r="H167" s="286">
        <v>87</v>
      </c>
      <c r="I167" s="284">
        <v>740742</v>
      </c>
      <c r="J167" s="287">
        <v>7248789.4699999997</v>
      </c>
      <c r="K167" s="287">
        <f t="shared" si="3"/>
        <v>7466253.1540999999</v>
      </c>
      <c r="L167" s="287">
        <v>91</v>
      </c>
      <c r="M167" s="289">
        <v>7466253.1500000004</v>
      </c>
      <c r="N167" s="97" t="s">
        <v>531</v>
      </c>
      <c r="O167" s="290" t="s">
        <v>383</v>
      </c>
    </row>
    <row r="168" spans="2:15" s="247" customFormat="1" ht="20.399999999999999" x14ac:dyDescent="0.25">
      <c r="B168" s="167" t="s">
        <v>374</v>
      </c>
      <c r="C168" s="217">
        <v>928</v>
      </c>
      <c r="D168" s="218">
        <v>660</v>
      </c>
      <c r="E168" s="165" t="s">
        <v>178</v>
      </c>
      <c r="F168" s="284">
        <v>1</v>
      </c>
      <c r="G168" s="285">
        <v>2009</v>
      </c>
      <c r="H168" s="286">
        <v>403</v>
      </c>
      <c r="I168" s="284">
        <v>793041</v>
      </c>
      <c r="J168" s="287">
        <v>7248789.4699999997</v>
      </c>
      <c r="K168" s="287">
        <f t="shared" si="3"/>
        <v>7466253.1540999999</v>
      </c>
      <c r="L168" s="287">
        <v>92</v>
      </c>
      <c r="M168" s="289">
        <v>7466253.1500000004</v>
      </c>
      <c r="N168" s="97" t="s">
        <v>531</v>
      </c>
      <c r="O168" s="290" t="s">
        <v>383</v>
      </c>
    </row>
    <row r="169" spans="2:15" s="247" customFormat="1" ht="20.399999999999999" x14ac:dyDescent="0.25">
      <c r="B169" s="167" t="s">
        <v>374</v>
      </c>
      <c r="C169" s="217">
        <v>928</v>
      </c>
      <c r="D169" s="218">
        <v>660</v>
      </c>
      <c r="E169" s="165" t="s">
        <v>178</v>
      </c>
      <c r="F169" s="284">
        <v>1</v>
      </c>
      <c r="G169" s="285">
        <v>2009</v>
      </c>
      <c r="H169" s="286">
        <v>479</v>
      </c>
      <c r="I169" s="284">
        <v>794849</v>
      </c>
      <c r="J169" s="287">
        <v>7248789.4699999997</v>
      </c>
      <c r="K169" s="287">
        <f t="shared" si="3"/>
        <v>7466253.1540999999</v>
      </c>
      <c r="L169" s="287">
        <v>93</v>
      </c>
      <c r="M169" s="289">
        <v>7466253.1500000004</v>
      </c>
      <c r="N169" s="97" t="s">
        <v>531</v>
      </c>
      <c r="O169" s="290" t="s">
        <v>383</v>
      </c>
    </row>
    <row r="170" spans="2:15" s="247" customFormat="1" ht="20.399999999999999" x14ac:dyDescent="0.25">
      <c r="B170" s="167" t="s">
        <v>378</v>
      </c>
      <c r="C170" s="217">
        <v>928</v>
      </c>
      <c r="D170" s="218">
        <v>661</v>
      </c>
      <c r="E170" s="165" t="s">
        <v>178</v>
      </c>
      <c r="F170" s="284">
        <v>1</v>
      </c>
      <c r="G170" s="285">
        <v>2014</v>
      </c>
      <c r="H170" s="286">
        <v>172</v>
      </c>
      <c r="I170" s="284" t="s">
        <v>186</v>
      </c>
      <c r="J170" s="287">
        <v>7248789.4699999997</v>
      </c>
      <c r="K170" s="287">
        <f t="shared" si="3"/>
        <v>7466253.1540999999</v>
      </c>
      <c r="L170" s="287">
        <v>94</v>
      </c>
      <c r="M170" s="289">
        <v>7466253.1500000004</v>
      </c>
      <c r="N170" s="97" t="s">
        <v>531</v>
      </c>
      <c r="O170" s="290" t="s">
        <v>383</v>
      </c>
    </row>
    <row r="171" spans="2:15" s="247" customFormat="1" ht="20.399999999999999" x14ac:dyDescent="0.25">
      <c r="B171" s="167" t="s">
        <v>378</v>
      </c>
      <c r="C171" s="217">
        <v>928</v>
      </c>
      <c r="D171" s="218">
        <v>661</v>
      </c>
      <c r="E171" s="165" t="s">
        <v>178</v>
      </c>
      <c r="F171" s="284">
        <v>1</v>
      </c>
      <c r="G171" s="285">
        <v>2008</v>
      </c>
      <c r="H171" s="286">
        <v>229</v>
      </c>
      <c r="I171" s="284">
        <v>741767</v>
      </c>
      <c r="J171" s="287">
        <v>7248789.4699999997</v>
      </c>
      <c r="K171" s="287">
        <f t="shared" si="3"/>
        <v>7466253.1540999999</v>
      </c>
      <c r="L171" s="287">
        <v>95</v>
      </c>
      <c r="M171" s="289">
        <v>7466253.1500000004</v>
      </c>
      <c r="N171" s="97" t="s">
        <v>531</v>
      </c>
      <c r="O171" s="290" t="s">
        <v>383</v>
      </c>
    </row>
    <row r="172" spans="2:15" s="247" customFormat="1" ht="20.399999999999999" x14ac:dyDescent="0.25">
      <c r="B172" s="167" t="s">
        <v>378</v>
      </c>
      <c r="C172" s="217">
        <v>928</v>
      </c>
      <c r="D172" s="218">
        <v>661</v>
      </c>
      <c r="E172" s="165" t="s">
        <v>178</v>
      </c>
      <c r="F172" s="284">
        <v>1</v>
      </c>
      <c r="G172" s="285">
        <v>2013</v>
      </c>
      <c r="H172" s="286">
        <v>259</v>
      </c>
      <c r="I172" s="284" t="s">
        <v>187</v>
      </c>
      <c r="J172" s="287">
        <v>7248789.4699999997</v>
      </c>
      <c r="K172" s="287">
        <f t="shared" si="3"/>
        <v>7466253.1540999999</v>
      </c>
      <c r="L172" s="287">
        <v>96</v>
      </c>
      <c r="M172" s="289">
        <v>7466253.1500000004</v>
      </c>
      <c r="N172" s="97" t="s">
        <v>531</v>
      </c>
      <c r="O172" s="290" t="s">
        <v>383</v>
      </c>
    </row>
    <row r="173" spans="2:15" s="247" customFormat="1" ht="20.399999999999999" x14ac:dyDescent="0.25">
      <c r="B173" s="167" t="s">
        <v>378</v>
      </c>
      <c r="C173" s="217">
        <v>928</v>
      </c>
      <c r="D173" s="218">
        <v>661</v>
      </c>
      <c r="E173" s="165" t="s">
        <v>178</v>
      </c>
      <c r="F173" s="284">
        <v>1</v>
      </c>
      <c r="G173" s="285">
        <v>2013</v>
      </c>
      <c r="H173" s="286">
        <v>265</v>
      </c>
      <c r="I173" s="284" t="s">
        <v>188</v>
      </c>
      <c r="J173" s="287">
        <v>7248789.4699999997</v>
      </c>
      <c r="K173" s="287">
        <f t="shared" si="3"/>
        <v>7466253.1540999999</v>
      </c>
      <c r="L173" s="287">
        <v>97</v>
      </c>
      <c r="M173" s="289">
        <v>7466253.1500000004</v>
      </c>
      <c r="N173" s="97" t="s">
        <v>531</v>
      </c>
      <c r="O173" s="290" t="s">
        <v>383</v>
      </c>
    </row>
    <row r="174" spans="2:15" s="247" customFormat="1" ht="20.399999999999999" x14ac:dyDescent="0.25">
      <c r="B174" s="167" t="s">
        <v>378</v>
      </c>
      <c r="C174" s="217">
        <v>928</v>
      </c>
      <c r="D174" s="218">
        <v>661</v>
      </c>
      <c r="E174" s="165" t="s">
        <v>178</v>
      </c>
      <c r="F174" s="284">
        <v>1</v>
      </c>
      <c r="G174" s="285">
        <v>2014</v>
      </c>
      <c r="H174" s="286">
        <v>163</v>
      </c>
      <c r="I174" s="284" t="s">
        <v>189</v>
      </c>
      <c r="J174" s="287">
        <v>7248789.4699999997</v>
      </c>
      <c r="K174" s="287">
        <f t="shared" si="3"/>
        <v>7466253.1540999999</v>
      </c>
      <c r="L174" s="287">
        <v>98</v>
      </c>
      <c r="M174" s="289">
        <v>7466253.1500000004</v>
      </c>
      <c r="N174" s="97" t="s">
        <v>531</v>
      </c>
      <c r="O174" s="290" t="s">
        <v>383</v>
      </c>
    </row>
    <row r="175" spans="2:15" s="247" customFormat="1" ht="20.399999999999999" x14ac:dyDescent="0.25">
      <c r="B175" s="167" t="s">
        <v>378</v>
      </c>
      <c r="C175" s="217">
        <v>928</v>
      </c>
      <c r="D175" s="218">
        <v>661</v>
      </c>
      <c r="E175" s="165" t="s">
        <v>178</v>
      </c>
      <c r="F175" s="284">
        <v>1</v>
      </c>
      <c r="G175" s="285">
        <v>2014</v>
      </c>
      <c r="H175" s="286">
        <v>81</v>
      </c>
      <c r="I175" s="284" t="s">
        <v>190</v>
      </c>
      <c r="J175" s="287">
        <v>7248789.4699999997</v>
      </c>
      <c r="K175" s="287">
        <f t="shared" si="3"/>
        <v>7466253.1540999999</v>
      </c>
      <c r="L175" s="287">
        <v>99</v>
      </c>
      <c r="M175" s="289">
        <v>7466253.1500000004</v>
      </c>
      <c r="N175" s="97" t="s">
        <v>531</v>
      </c>
      <c r="O175" s="290" t="s">
        <v>383</v>
      </c>
    </row>
    <row r="176" spans="2:15" s="247" customFormat="1" ht="20.399999999999999" x14ac:dyDescent="0.25">
      <c r="B176" s="167" t="s">
        <v>378</v>
      </c>
      <c r="C176" s="217">
        <v>928</v>
      </c>
      <c r="D176" s="218">
        <v>661</v>
      </c>
      <c r="E176" s="165" t="s">
        <v>178</v>
      </c>
      <c r="F176" s="284">
        <v>1</v>
      </c>
      <c r="G176" s="285">
        <v>2014</v>
      </c>
      <c r="H176" s="286">
        <v>263</v>
      </c>
      <c r="I176" s="284" t="s">
        <v>191</v>
      </c>
      <c r="J176" s="287">
        <v>7248789.4699999997</v>
      </c>
      <c r="K176" s="287">
        <f t="shared" si="3"/>
        <v>7466253.1540999999</v>
      </c>
      <c r="L176" s="287">
        <v>100</v>
      </c>
      <c r="M176" s="289">
        <v>7466253.1500000004</v>
      </c>
      <c r="N176" s="97" t="s">
        <v>531</v>
      </c>
      <c r="O176" s="290" t="s">
        <v>383</v>
      </c>
    </row>
    <row r="177" spans="2:15" s="247" customFormat="1" ht="20.399999999999999" x14ac:dyDescent="0.25">
      <c r="B177" s="167" t="s">
        <v>160</v>
      </c>
      <c r="C177" s="217">
        <v>928</v>
      </c>
      <c r="D177" s="218">
        <v>668</v>
      </c>
      <c r="E177" s="165" t="s">
        <v>178</v>
      </c>
      <c r="F177" s="284">
        <v>1</v>
      </c>
      <c r="G177" s="285">
        <v>2013</v>
      </c>
      <c r="H177" s="286">
        <v>77</v>
      </c>
      <c r="I177" s="284" t="s">
        <v>192</v>
      </c>
      <c r="J177" s="287">
        <v>7248789.4699999997</v>
      </c>
      <c r="K177" s="287">
        <f t="shared" si="3"/>
        <v>7466253.1540999999</v>
      </c>
      <c r="L177" s="287">
        <v>101</v>
      </c>
      <c r="M177" s="289">
        <v>7466253.1500000004</v>
      </c>
      <c r="N177" s="97" t="s">
        <v>531</v>
      </c>
      <c r="O177" s="290" t="s">
        <v>383</v>
      </c>
    </row>
    <row r="178" spans="2:15" s="247" customFormat="1" ht="20.399999999999999" x14ac:dyDescent="0.25">
      <c r="B178" s="167" t="s">
        <v>161</v>
      </c>
      <c r="C178" s="217">
        <v>928</v>
      </c>
      <c r="D178" s="218">
        <v>706</v>
      </c>
      <c r="E178" s="165" t="s">
        <v>180</v>
      </c>
      <c r="F178" s="284">
        <v>1</v>
      </c>
      <c r="G178" s="285">
        <v>2014</v>
      </c>
      <c r="H178" s="286">
        <v>691</v>
      </c>
      <c r="I178" s="284">
        <v>275036</v>
      </c>
      <c r="J178" s="287">
        <v>13275076.560000001</v>
      </c>
      <c r="K178" s="287">
        <f t="shared" si="3"/>
        <v>13673328.856800001</v>
      </c>
      <c r="L178" s="287">
        <v>102</v>
      </c>
      <c r="M178" s="289">
        <v>13673328.859999999</v>
      </c>
      <c r="N178" s="97" t="s">
        <v>531</v>
      </c>
      <c r="O178" s="290" t="s">
        <v>383</v>
      </c>
    </row>
    <row r="179" spans="2:15" s="247" customFormat="1" ht="20.399999999999999" x14ac:dyDescent="0.25">
      <c r="B179" s="167" t="s">
        <v>162</v>
      </c>
      <c r="C179" s="217">
        <v>928</v>
      </c>
      <c r="D179" s="218">
        <v>797</v>
      </c>
      <c r="E179" s="165" t="s">
        <v>178</v>
      </c>
      <c r="F179" s="284">
        <v>1</v>
      </c>
      <c r="G179" s="285">
        <v>2013</v>
      </c>
      <c r="H179" s="286">
        <v>93</v>
      </c>
      <c r="I179" s="284" t="s">
        <v>193</v>
      </c>
      <c r="J179" s="287">
        <v>7248789.4699999997</v>
      </c>
      <c r="K179" s="287">
        <f t="shared" si="3"/>
        <v>7466253.1540999999</v>
      </c>
      <c r="L179" s="287">
        <v>103</v>
      </c>
      <c r="M179" s="289">
        <v>7466253.1500000004</v>
      </c>
      <c r="N179" s="97" t="s">
        <v>531</v>
      </c>
      <c r="O179" s="290" t="s">
        <v>383</v>
      </c>
    </row>
    <row r="180" spans="2:15" s="247" customFormat="1" ht="20.399999999999999" x14ac:dyDescent="0.25">
      <c r="B180" s="167" t="s">
        <v>163</v>
      </c>
      <c r="C180" s="217">
        <v>928</v>
      </c>
      <c r="D180" s="218">
        <v>799</v>
      </c>
      <c r="E180" s="165" t="s">
        <v>180</v>
      </c>
      <c r="F180" s="284">
        <v>1</v>
      </c>
      <c r="G180" s="285">
        <v>2013</v>
      </c>
      <c r="H180" s="286">
        <v>52</v>
      </c>
      <c r="I180" s="284">
        <v>267500</v>
      </c>
      <c r="J180" s="287">
        <v>13275076.560000001</v>
      </c>
      <c r="K180" s="287">
        <f t="shared" si="3"/>
        <v>13673328.856800001</v>
      </c>
      <c r="L180" s="287">
        <v>104</v>
      </c>
      <c r="M180" s="289">
        <v>13673328.859999999</v>
      </c>
      <c r="N180" s="97" t="s">
        <v>531</v>
      </c>
      <c r="O180" s="290" t="s">
        <v>383</v>
      </c>
    </row>
    <row r="181" spans="2:15" s="247" customFormat="1" ht="20.399999999999999" x14ac:dyDescent="0.25">
      <c r="B181" s="167" t="s">
        <v>164</v>
      </c>
      <c r="C181" s="217">
        <v>928</v>
      </c>
      <c r="D181" s="218">
        <v>800</v>
      </c>
      <c r="E181" s="165" t="s">
        <v>178</v>
      </c>
      <c r="F181" s="284">
        <v>1</v>
      </c>
      <c r="G181" s="285">
        <v>2013</v>
      </c>
      <c r="H181" s="286">
        <v>89</v>
      </c>
      <c r="I181" s="284" t="s">
        <v>194</v>
      </c>
      <c r="J181" s="287">
        <v>7248789.4699999997</v>
      </c>
      <c r="K181" s="287">
        <f t="shared" si="3"/>
        <v>7466253.1540999999</v>
      </c>
      <c r="L181" s="287">
        <v>105</v>
      </c>
      <c r="M181" s="289">
        <v>7466253.1500000004</v>
      </c>
      <c r="N181" s="97" t="s">
        <v>531</v>
      </c>
      <c r="O181" s="290" t="s">
        <v>383</v>
      </c>
    </row>
    <row r="182" spans="2:15" s="247" customFormat="1" ht="20.399999999999999" x14ac:dyDescent="0.25">
      <c r="B182" s="167" t="s">
        <v>164</v>
      </c>
      <c r="C182" s="217">
        <v>928</v>
      </c>
      <c r="D182" s="218">
        <v>800</v>
      </c>
      <c r="E182" s="165" t="s">
        <v>180</v>
      </c>
      <c r="F182" s="284">
        <v>1</v>
      </c>
      <c r="G182" s="285">
        <v>2013</v>
      </c>
      <c r="H182" s="286">
        <v>4</v>
      </c>
      <c r="I182" s="284">
        <v>267542</v>
      </c>
      <c r="J182" s="287">
        <v>13275076.560000001</v>
      </c>
      <c r="K182" s="287">
        <f t="shared" si="3"/>
        <v>13673328.856800001</v>
      </c>
      <c r="L182" s="287">
        <v>106</v>
      </c>
      <c r="M182" s="289">
        <v>13673328.859999999</v>
      </c>
      <c r="N182" s="97" t="s">
        <v>531</v>
      </c>
      <c r="O182" s="290" t="s">
        <v>383</v>
      </c>
    </row>
    <row r="183" spans="2:15" s="247" customFormat="1" ht="20.399999999999999" x14ac:dyDescent="0.25">
      <c r="B183" s="167" t="s">
        <v>164</v>
      </c>
      <c r="C183" s="217">
        <v>928</v>
      </c>
      <c r="D183" s="218">
        <v>800</v>
      </c>
      <c r="E183" s="165" t="s">
        <v>180</v>
      </c>
      <c r="F183" s="284">
        <v>1</v>
      </c>
      <c r="G183" s="285">
        <v>2013</v>
      </c>
      <c r="H183" s="286">
        <v>692</v>
      </c>
      <c r="I183" s="284">
        <v>274394</v>
      </c>
      <c r="J183" s="287">
        <v>13275076.560000001</v>
      </c>
      <c r="K183" s="287">
        <f t="shared" si="3"/>
        <v>13673328.856800001</v>
      </c>
      <c r="L183" s="287">
        <v>107</v>
      </c>
      <c r="M183" s="289">
        <v>13673328.859999999</v>
      </c>
      <c r="N183" s="97" t="s">
        <v>531</v>
      </c>
      <c r="O183" s="290" t="s">
        <v>383</v>
      </c>
    </row>
    <row r="184" spans="2:15" s="247" customFormat="1" ht="20.399999999999999" x14ac:dyDescent="0.25">
      <c r="B184" s="167" t="s">
        <v>164</v>
      </c>
      <c r="C184" s="217">
        <v>928</v>
      </c>
      <c r="D184" s="218">
        <v>800</v>
      </c>
      <c r="E184" s="165" t="s">
        <v>180</v>
      </c>
      <c r="F184" s="284">
        <v>1</v>
      </c>
      <c r="G184" s="285">
        <v>2013</v>
      </c>
      <c r="H184" s="286">
        <v>693</v>
      </c>
      <c r="I184" s="284">
        <v>275209</v>
      </c>
      <c r="J184" s="287">
        <v>13275076.560000001</v>
      </c>
      <c r="K184" s="287">
        <f t="shared" si="3"/>
        <v>13673328.856800001</v>
      </c>
      <c r="L184" s="287">
        <v>108</v>
      </c>
      <c r="M184" s="289">
        <v>13673328.859999999</v>
      </c>
      <c r="N184" s="97" t="s">
        <v>531</v>
      </c>
      <c r="O184" s="290" t="s">
        <v>383</v>
      </c>
    </row>
    <row r="185" spans="2:15" s="247" customFormat="1" ht="20.399999999999999" x14ac:dyDescent="0.25">
      <c r="B185" s="167" t="s">
        <v>165</v>
      </c>
      <c r="C185" s="217">
        <v>928</v>
      </c>
      <c r="D185" s="218">
        <v>829</v>
      </c>
      <c r="E185" s="165" t="s">
        <v>180</v>
      </c>
      <c r="F185" s="284">
        <v>1</v>
      </c>
      <c r="G185" s="285">
        <v>2013</v>
      </c>
      <c r="H185" s="286">
        <v>231</v>
      </c>
      <c r="I185" s="284">
        <v>267578</v>
      </c>
      <c r="J185" s="287">
        <v>13275076.560000001</v>
      </c>
      <c r="K185" s="287">
        <f t="shared" si="3"/>
        <v>13673328.856800001</v>
      </c>
      <c r="L185" s="287">
        <v>109</v>
      </c>
      <c r="M185" s="289">
        <v>13673328.859999999</v>
      </c>
      <c r="N185" s="97" t="s">
        <v>531</v>
      </c>
      <c r="O185" s="290" t="s">
        <v>383</v>
      </c>
    </row>
    <row r="186" spans="2:15" s="247" customFormat="1" ht="20.399999999999999" x14ac:dyDescent="0.25">
      <c r="B186" s="167" t="s">
        <v>166</v>
      </c>
      <c r="C186" s="217">
        <v>928</v>
      </c>
      <c r="D186" s="218">
        <v>896</v>
      </c>
      <c r="E186" s="165" t="s">
        <v>178</v>
      </c>
      <c r="F186" s="284">
        <v>1</v>
      </c>
      <c r="G186" s="285">
        <v>2013</v>
      </c>
      <c r="H186" s="286">
        <v>272</v>
      </c>
      <c r="I186" s="284" t="s">
        <v>195</v>
      </c>
      <c r="J186" s="287">
        <v>7248789.4699999997</v>
      </c>
      <c r="K186" s="287">
        <f t="shared" si="3"/>
        <v>7466253.1540999999</v>
      </c>
      <c r="L186" s="287">
        <v>110</v>
      </c>
      <c r="M186" s="289">
        <v>7466253.1500000004</v>
      </c>
      <c r="N186" s="97" t="s">
        <v>531</v>
      </c>
      <c r="O186" s="290" t="s">
        <v>383</v>
      </c>
    </row>
    <row r="187" spans="2:15" s="247" customFormat="1" ht="20.399999999999999" x14ac:dyDescent="0.25">
      <c r="B187" s="167" t="s">
        <v>166</v>
      </c>
      <c r="C187" s="217">
        <v>928</v>
      </c>
      <c r="D187" s="218">
        <v>896</v>
      </c>
      <c r="E187" s="165" t="s">
        <v>181</v>
      </c>
      <c r="F187" s="284">
        <v>1</v>
      </c>
      <c r="G187" s="285">
        <v>2014</v>
      </c>
      <c r="H187" s="286">
        <v>337</v>
      </c>
      <c r="I187" s="284">
        <v>428575</v>
      </c>
      <c r="J187" s="287">
        <v>3859498</v>
      </c>
      <c r="K187" s="287">
        <f t="shared" si="3"/>
        <v>3975282.94</v>
      </c>
      <c r="L187" s="287">
        <v>111</v>
      </c>
      <c r="M187" s="289">
        <v>3975282.94</v>
      </c>
      <c r="N187" s="97" t="s">
        <v>531</v>
      </c>
      <c r="O187" s="290" t="s">
        <v>383</v>
      </c>
    </row>
    <row r="188" spans="2:15" s="247" customFormat="1" ht="20.399999999999999" x14ac:dyDescent="0.25">
      <c r="B188" s="167" t="s">
        <v>166</v>
      </c>
      <c r="C188" s="217">
        <v>928</v>
      </c>
      <c r="D188" s="218">
        <v>896</v>
      </c>
      <c r="E188" s="165" t="s">
        <v>181</v>
      </c>
      <c r="F188" s="284">
        <v>1</v>
      </c>
      <c r="G188" s="285">
        <v>2014</v>
      </c>
      <c r="H188" s="286">
        <v>339</v>
      </c>
      <c r="I188" s="284">
        <v>429964</v>
      </c>
      <c r="J188" s="287">
        <v>3859498</v>
      </c>
      <c r="K188" s="287">
        <f t="shared" si="3"/>
        <v>3975282.94</v>
      </c>
      <c r="L188" s="287">
        <v>112</v>
      </c>
      <c r="M188" s="289">
        <f>3975282.94-1</f>
        <v>3975281.94</v>
      </c>
      <c r="N188" s="97" t="s">
        <v>531</v>
      </c>
      <c r="O188" s="290" t="s">
        <v>383</v>
      </c>
    </row>
    <row r="189" spans="2:15" s="247" customFormat="1" ht="20.399999999999999" x14ac:dyDescent="0.25">
      <c r="B189" s="167" t="s">
        <v>166</v>
      </c>
      <c r="C189" s="217">
        <v>928</v>
      </c>
      <c r="D189" s="218">
        <v>896</v>
      </c>
      <c r="E189" s="165" t="s">
        <v>181</v>
      </c>
      <c r="F189" s="284">
        <v>1</v>
      </c>
      <c r="G189" s="285">
        <v>2014</v>
      </c>
      <c r="H189" s="286">
        <v>668</v>
      </c>
      <c r="I189" s="284">
        <v>430098</v>
      </c>
      <c r="J189" s="287">
        <v>3859498</v>
      </c>
      <c r="K189" s="287">
        <f t="shared" si="3"/>
        <v>3975282.94</v>
      </c>
      <c r="L189" s="287">
        <v>113</v>
      </c>
      <c r="M189" s="289">
        <v>3975282.94</v>
      </c>
      <c r="N189" s="97" t="s">
        <v>531</v>
      </c>
      <c r="O189" s="290" t="s">
        <v>383</v>
      </c>
    </row>
    <row r="190" spans="2:15" s="247" customFormat="1" ht="20.399999999999999" x14ac:dyDescent="0.25">
      <c r="B190" s="167" t="s">
        <v>166</v>
      </c>
      <c r="C190" s="217">
        <v>928</v>
      </c>
      <c r="D190" s="218">
        <v>896</v>
      </c>
      <c r="E190" s="165" t="s">
        <v>181</v>
      </c>
      <c r="F190" s="284">
        <v>1</v>
      </c>
      <c r="G190" s="285">
        <v>2014</v>
      </c>
      <c r="H190" s="286">
        <v>696</v>
      </c>
      <c r="I190" s="284">
        <v>430204</v>
      </c>
      <c r="J190" s="287">
        <f>3859498-1</f>
        <v>3859497</v>
      </c>
      <c r="K190" s="287">
        <f t="shared" si="3"/>
        <v>3975281.91</v>
      </c>
      <c r="L190" s="287">
        <v>114</v>
      </c>
      <c r="M190" s="289">
        <v>3975282.94</v>
      </c>
      <c r="N190" s="97" t="s">
        <v>531</v>
      </c>
      <c r="O190" s="290" t="s">
        <v>383</v>
      </c>
    </row>
    <row r="191" spans="2:15" s="247" customFormat="1" ht="20.399999999999999" x14ac:dyDescent="0.25">
      <c r="B191" s="167" t="s">
        <v>166</v>
      </c>
      <c r="C191" s="217">
        <v>928</v>
      </c>
      <c r="D191" s="218">
        <v>896</v>
      </c>
      <c r="E191" s="165" t="s">
        <v>181</v>
      </c>
      <c r="F191" s="284">
        <v>1</v>
      </c>
      <c r="G191" s="285">
        <v>2014</v>
      </c>
      <c r="H191" s="286">
        <v>697</v>
      </c>
      <c r="I191" s="284">
        <v>430200</v>
      </c>
      <c r="J191" s="287">
        <v>3859498</v>
      </c>
      <c r="K191" s="287">
        <f t="shared" si="3"/>
        <v>3975282.94</v>
      </c>
      <c r="L191" s="287">
        <v>115</v>
      </c>
      <c r="M191" s="289">
        <v>3975282.94</v>
      </c>
      <c r="N191" s="97" t="s">
        <v>531</v>
      </c>
      <c r="O191" s="290" t="s">
        <v>383</v>
      </c>
    </row>
    <row r="192" spans="2:15" s="247" customFormat="1" ht="20.399999999999999" x14ac:dyDescent="0.25">
      <c r="B192" s="167" t="s">
        <v>166</v>
      </c>
      <c r="C192" s="217">
        <v>928</v>
      </c>
      <c r="D192" s="218">
        <v>896</v>
      </c>
      <c r="E192" s="165" t="s">
        <v>181</v>
      </c>
      <c r="F192" s="284">
        <v>1</v>
      </c>
      <c r="G192" s="285">
        <v>2014</v>
      </c>
      <c r="H192" s="286">
        <v>698</v>
      </c>
      <c r="I192" s="284">
        <v>430139</v>
      </c>
      <c r="J192" s="287">
        <v>3859498</v>
      </c>
      <c r="K192" s="287">
        <f t="shared" si="3"/>
        <v>3975282.94</v>
      </c>
      <c r="L192" s="287">
        <v>116</v>
      </c>
      <c r="M192" s="289">
        <v>3975282.94</v>
      </c>
      <c r="N192" s="97" t="s">
        <v>531</v>
      </c>
      <c r="O192" s="290" t="s">
        <v>383</v>
      </c>
    </row>
    <row r="193" spans="2:15" s="247" customFormat="1" ht="20.399999999999999" x14ac:dyDescent="0.25">
      <c r="B193" s="167" t="s">
        <v>166</v>
      </c>
      <c r="C193" s="217">
        <v>928</v>
      </c>
      <c r="D193" s="218">
        <v>896</v>
      </c>
      <c r="E193" s="165" t="s">
        <v>181</v>
      </c>
      <c r="F193" s="284">
        <v>1</v>
      </c>
      <c r="G193" s="285">
        <v>2014</v>
      </c>
      <c r="H193" s="286">
        <v>699</v>
      </c>
      <c r="I193" s="284">
        <v>430166</v>
      </c>
      <c r="J193" s="287">
        <v>3859498</v>
      </c>
      <c r="K193" s="287">
        <f t="shared" si="3"/>
        <v>3975282.94</v>
      </c>
      <c r="L193" s="287">
        <v>117</v>
      </c>
      <c r="M193" s="289">
        <v>3975282.94</v>
      </c>
      <c r="N193" s="97" t="s">
        <v>531</v>
      </c>
      <c r="O193" s="290" t="s">
        <v>383</v>
      </c>
    </row>
    <row r="194" spans="2:15" s="247" customFormat="1" ht="20.399999999999999" x14ac:dyDescent="0.25">
      <c r="B194" s="167" t="s">
        <v>166</v>
      </c>
      <c r="C194" s="217">
        <v>928</v>
      </c>
      <c r="D194" s="218">
        <v>896</v>
      </c>
      <c r="E194" s="165" t="s">
        <v>181</v>
      </c>
      <c r="F194" s="284">
        <v>1</v>
      </c>
      <c r="G194" s="285">
        <v>2014</v>
      </c>
      <c r="H194" s="286">
        <v>701</v>
      </c>
      <c r="I194" s="284">
        <v>431867</v>
      </c>
      <c r="J194" s="287">
        <v>3859498</v>
      </c>
      <c r="K194" s="287">
        <f t="shared" si="3"/>
        <v>3975282.94</v>
      </c>
      <c r="L194" s="287">
        <v>118</v>
      </c>
      <c r="M194" s="289">
        <v>3975282.94</v>
      </c>
      <c r="N194" s="97" t="s">
        <v>531</v>
      </c>
      <c r="O194" s="290" t="s">
        <v>383</v>
      </c>
    </row>
    <row r="195" spans="2:15" s="247" customFormat="1" ht="20.399999999999999" x14ac:dyDescent="0.25">
      <c r="B195" s="167" t="s">
        <v>166</v>
      </c>
      <c r="C195" s="217">
        <v>928</v>
      </c>
      <c r="D195" s="218">
        <v>896</v>
      </c>
      <c r="E195" s="165" t="s">
        <v>181</v>
      </c>
      <c r="F195" s="284">
        <v>1</v>
      </c>
      <c r="G195" s="285">
        <v>2014</v>
      </c>
      <c r="H195" s="286">
        <v>779</v>
      </c>
      <c r="I195" s="284">
        <v>429952</v>
      </c>
      <c r="J195" s="287">
        <v>3859498</v>
      </c>
      <c r="K195" s="287">
        <f t="shared" si="3"/>
        <v>3975282.94</v>
      </c>
      <c r="L195" s="287">
        <v>119</v>
      </c>
      <c r="M195" s="289">
        <v>3975282.94</v>
      </c>
      <c r="N195" s="97" t="s">
        <v>531</v>
      </c>
      <c r="O195" s="290" t="s">
        <v>383</v>
      </c>
    </row>
    <row r="196" spans="2:15" s="247" customFormat="1" ht="20.399999999999999" x14ac:dyDescent="0.25">
      <c r="B196" s="167" t="s">
        <v>167</v>
      </c>
      <c r="C196" s="217">
        <v>928</v>
      </c>
      <c r="D196" s="218">
        <v>897</v>
      </c>
      <c r="E196" s="165" t="s">
        <v>178</v>
      </c>
      <c r="F196" s="284">
        <v>1</v>
      </c>
      <c r="G196" s="285">
        <v>2011</v>
      </c>
      <c r="H196" s="286">
        <v>54</v>
      </c>
      <c r="I196" s="284">
        <v>878941</v>
      </c>
      <c r="J196" s="287">
        <v>7248789.4699999997</v>
      </c>
      <c r="K196" s="287">
        <f t="shared" si="3"/>
        <v>7466253.1540999999</v>
      </c>
      <c r="L196" s="287">
        <v>120</v>
      </c>
      <c r="M196" s="289">
        <v>7466253.1500000004</v>
      </c>
      <c r="N196" s="97" t="s">
        <v>531</v>
      </c>
      <c r="O196" s="290" t="s">
        <v>383</v>
      </c>
    </row>
    <row r="197" spans="2:15" s="247" customFormat="1" ht="20.399999999999999" x14ac:dyDescent="0.25">
      <c r="B197" s="167" t="s">
        <v>167</v>
      </c>
      <c r="C197" s="217">
        <v>928</v>
      </c>
      <c r="D197" s="218">
        <v>897</v>
      </c>
      <c r="E197" s="165" t="s">
        <v>178</v>
      </c>
      <c r="F197" s="284">
        <v>1</v>
      </c>
      <c r="G197" s="285">
        <v>2013</v>
      </c>
      <c r="H197" s="286">
        <v>73</v>
      </c>
      <c r="I197" s="284" t="s">
        <v>196</v>
      </c>
      <c r="J197" s="287">
        <v>7248789.4699999997</v>
      </c>
      <c r="K197" s="287">
        <f t="shared" si="3"/>
        <v>7466253.1540999999</v>
      </c>
      <c r="L197" s="287">
        <v>121</v>
      </c>
      <c r="M197" s="289">
        <v>7466253.1500000004</v>
      </c>
      <c r="N197" s="97" t="s">
        <v>531</v>
      </c>
      <c r="O197" s="290" t="s">
        <v>383</v>
      </c>
    </row>
    <row r="198" spans="2:15" s="247" customFormat="1" ht="20.399999999999999" x14ac:dyDescent="0.25">
      <c r="B198" s="167" t="s">
        <v>168</v>
      </c>
      <c r="C198" s="217">
        <v>928</v>
      </c>
      <c r="D198" s="218">
        <v>913</v>
      </c>
      <c r="E198" s="165" t="s">
        <v>180</v>
      </c>
      <c r="F198" s="284">
        <v>1</v>
      </c>
      <c r="G198" s="285">
        <v>2014</v>
      </c>
      <c r="H198" s="286">
        <v>240</v>
      </c>
      <c r="I198" s="284">
        <v>274916</v>
      </c>
      <c r="J198" s="287">
        <v>13275076.560000001</v>
      </c>
      <c r="K198" s="287">
        <f t="shared" si="3"/>
        <v>13673328.856800001</v>
      </c>
      <c r="L198" s="287">
        <v>123</v>
      </c>
      <c r="M198" s="289">
        <v>13673328.859999999</v>
      </c>
      <c r="N198" s="97" t="s">
        <v>531</v>
      </c>
      <c r="O198" s="290" t="s">
        <v>383</v>
      </c>
    </row>
    <row r="199" spans="2:15" s="247" customFormat="1" ht="20.399999999999999" x14ac:dyDescent="0.25">
      <c r="B199" s="167" t="s">
        <v>168</v>
      </c>
      <c r="C199" s="217">
        <v>928</v>
      </c>
      <c r="D199" s="218">
        <v>913</v>
      </c>
      <c r="E199" s="165" t="s">
        <v>178</v>
      </c>
      <c r="F199" s="284">
        <v>1</v>
      </c>
      <c r="G199" s="285">
        <v>2009</v>
      </c>
      <c r="H199" s="286">
        <v>489</v>
      </c>
      <c r="I199" s="284">
        <v>792832</v>
      </c>
      <c r="J199" s="287">
        <v>7248789.4699999997</v>
      </c>
      <c r="K199" s="287">
        <f t="shared" si="3"/>
        <v>7466253.1540999999</v>
      </c>
      <c r="L199" s="287">
        <v>124</v>
      </c>
      <c r="M199" s="289">
        <v>7466253.1500000004</v>
      </c>
      <c r="N199" s="97" t="s">
        <v>531</v>
      </c>
      <c r="O199" s="290" t="s">
        <v>383</v>
      </c>
    </row>
    <row r="200" spans="2:15" s="247" customFormat="1" ht="20.399999999999999" x14ac:dyDescent="0.25">
      <c r="B200" s="167" t="s">
        <v>169</v>
      </c>
      <c r="C200" s="217">
        <v>928</v>
      </c>
      <c r="D200" s="218">
        <v>937</v>
      </c>
      <c r="E200" s="165" t="s">
        <v>178</v>
      </c>
      <c r="F200" s="284">
        <v>1</v>
      </c>
      <c r="G200" s="285">
        <v>2012</v>
      </c>
      <c r="H200" s="286">
        <v>684</v>
      </c>
      <c r="I200" s="284" t="s">
        <v>197</v>
      </c>
      <c r="J200" s="287">
        <v>7248789.4699999997</v>
      </c>
      <c r="K200" s="287">
        <f t="shared" si="3"/>
        <v>7466253.1540999999</v>
      </c>
      <c r="L200" s="287">
        <v>125</v>
      </c>
      <c r="M200" s="289">
        <v>7466253.1500000004</v>
      </c>
      <c r="N200" s="97" t="s">
        <v>531</v>
      </c>
      <c r="O200" s="290" t="s">
        <v>383</v>
      </c>
    </row>
    <row r="201" spans="2:15" s="247" customFormat="1" ht="20.399999999999999" x14ac:dyDescent="0.25">
      <c r="B201" s="167" t="s">
        <v>169</v>
      </c>
      <c r="C201" s="217">
        <v>928</v>
      </c>
      <c r="D201" s="218">
        <v>937</v>
      </c>
      <c r="E201" s="165" t="s">
        <v>178</v>
      </c>
      <c r="F201" s="284">
        <v>1</v>
      </c>
      <c r="G201" s="285">
        <v>2014</v>
      </c>
      <c r="H201" s="286">
        <v>685</v>
      </c>
      <c r="I201" s="284" t="s">
        <v>198</v>
      </c>
      <c r="J201" s="287">
        <v>7248789.4699999997</v>
      </c>
      <c r="K201" s="287">
        <f t="shared" si="3"/>
        <v>7466253.1540999999</v>
      </c>
      <c r="L201" s="287">
        <v>126</v>
      </c>
      <c r="M201" s="289">
        <v>7466253.1500000004</v>
      </c>
      <c r="N201" s="97" t="s">
        <v>531</v>
      </c>
      <c r="O201" s="290" t="s">
        <v>383</v>
      </c>
    </row>
    <row r="202" spans="2:15" s="247" customFormat="1" ht="20.399999999999999" x14ac:dyDescent="0.25">
      <c r="B202" s="167" t="s">
        <v>169</v>
      </c>
      <c r="C202" s="217">
        <v>928</v>
      </c>
      <c r="D202" s="218">
        <v>937</v>
      </c>
      <c r="E202" s="165" t="s">
        <v>178</v>
      </c>
      <c r="F202" s="284">
        <v>1</v>
      </c>
      <c r="G202" s="285">
        <v>2014</v>
      </c>
      <c r="H202" s="286">
        <v>688</v>
      </c>
      <c r="I202" s="284" t="s">
        <v>199</v>
      </c>
      <c r="J202" s="287">
        <v>7248789.4699999997</v>
      </c>
      <c r="K202" s="287">
        <f t="shared" si="3"/>
        <v>7466253.1540999999</v>
      </c>
      <c r="L202" s="287">
        <v>127</v>
      </c>
      <c r="M202" s="289">
        <v>7466253.1500000004</v>
      </c>
      <c r="N202" s="97" t="s">
        <v>531</v>
      </c>
      <c r="O202" s="290" t="s">
        <v>383</v>
      </c>
    </row>
    <row r="203" spans="2:15" s="247" customFormat="1" ht="20.399999999999999" x14ac:dyDescent="0.25">
      <c r="B203" s="167" t="s">
        <v>169</v>
      </c>
      <c r="C203" s="217">
        <v>928</v>
      </c>
      <c r="D203" s="218">
        <v>937</v>
      </c>
      <c r="E203" s="165" t="s">
        <v>178</v>
      </c>
      <c r="F203" s="284">
        <v>1</v>
      </c>
      <c r="G203" s="285">
        <v>2008</v>
      </c>
      <c r="H203" s="286">
        <v>144</v>
      </c>
      <c r="I203" s="284">
        <v>740779</v>
      </c>
      <c r="J203" s="287">
        <v>7248789.4699999997</v>
      </c>
      <c r="K203" s="287">
        <f t="shared" si="3"/>
        <v>7466253.1540999999</v>
      </c>
      <c r="L203" s="287">
        <v>128</v>
      </c>
      <c r="M203" s="289">
        <v>7466253.1500000004</v>
      </c>
      <c r="N203" s="97" t="s">
        <v>531</v>
      </c>
      <c r="O203" s="290" t="s">
        <v>383</v>
      </c>
    </row>
    <row r="204" spans="2:15" s="247" customFormat="1" ht="20.399999999999999" x14ac:dyDescent="0.25">
      <c r="B204" s="167" t="s">
        <v>169</v>
      </c>
      <c r="C204" s="217">
        <v>928</v>
      </c>
      <c r="D204" s="218">
        <v>937</v>
      </c>
      <c r="E204" s="165" t="s">
        <v>178</v>
      </c>
      <c r="F204" s="284">
        <v>1</v>
      </c>
      <c r="G204" s="285">
        <v>2008</v>
      </c>
      <c r="H204" s="286">
        <v>321</v>
      </c>
      <c r="I204" s="284">
        <v>741851</v>
      </c>
      <c r="J204" s="287">
        <v>7248789.4699999997</v>
      </c>
      <c r="K204" s="287">
        <f t="shared" si="3"/>
        <v>7466253.1540999999</v>
      </c>
      <c r="L204" s="287">
        <v>129</v>
      </c>
      <c r="M204" s="289">
        <v>7466253.1500000004</v>
      </c>
      <c r="N204" s="97" t="s">
        <v>531</v>
      </c>
      <c r="O204" s="290" t="s">
        <v>383</v>
      </c>
    </row>
    <row r="205" spans="2:15" s="247" customFormat="1" ht="20.399999999999999" x14ac:dyDescent="0.25">
      <c r="B205" s="167" t="s">
        <v>169</v>
      </c>
      <c r="C205" s="217">
        <v>928</v>
      </c>
      <c r="D205" s="218">
        <v>937</v>
      </c>
      <c r="E205" s="165" t="s">
        <v>178</v>
      </c>
      <c r="F205" s="284">
        <v>1</v>
      </c>
      <c r="G205" s="285">
        <v>2008</v>
      </c>
      <c r="H205" s="286">
        <v>381</v>
      </c>
      <c r="I205" s="284">
        <v>774706</v>
      </c>
      <c r="J205" s="287">
        <v>7248789.4699999997</v>
      </c>
      <c r="K205" s="287">
        <f t="shared" ref="K205:K243" si="4">(J205*3%)+J205</f>
        <v>7466253.1540999999</v>
      </c>
      <c r="L205" s="287">
        <v>130</v>
      </c>
      <c r="M205" s="289">
        <v>7466253.1500000004</v>
      </c>
      <c r="N205" s="97" t="s">
        <v>531</v>
      </c>
      <c r="O205" s="290" t="s">
        <v>383</v>
      </c>
    </row>
    <row r="206" spans="2:15" s="247" customFormat="1" ht="20.399999999999999" x14ac:dyDescent="0.25">
      <c r="B206" s="167" t="s">
        <v>169</v>
      </c>
      <c r="C206" s="217">
        <v>928</v>
      </c>
      <c r="D206" s="218">
        <v>937</v>
      </c>
      <c r="E206" s="165" t="s">
        <v>178</v>
      </c>
      <c r="F206" s="284">
        <v>1</v>
      </c>
      <c r="G206" s="285">
        <v>2009</v>
      </c>
      <c r="H206" s="286">
        <v>422</v>
      </c>
      <c r="I206" s="284">
        <v>792829</v>
      </c>
      <c r="J206" s="287">
        <v>7248789.4699999997</v>
      </c>
      <c r="K206" s="287">
        <f t="shared" si="4"/>
        <v>7466253.1540999999</v>
      </c>
      <c r="L206" s="287">
        <v>131</v>
      </c>
      <c r="M206" s="289">
        <v>7466253.1500000004</v>
      </c>
      <c r="N206" s="97" t="s">
        <v>531</v>
      </c>
      <c r="O206" s="290" t="s">
        <v>383</v>
      </c>
    </row>
    <row r="207" spans="2:15" s="247" customFormat="1" ht="20.399999999999999" x14ac:dyDescent="0.25">
      <c r="B207" s="167" t="s">
        <v>169</v>
      </c>
      <c r="C207" s="217">
        <v>928</v>
      </c>
      <c r="D207" s="218">
        <v>937</v>
      </c>
      <c r="E207" s="165" t="s">
        <v>182</v>
      </c>
      <c r="F207" s="284">
        <v>1</v>
      </c>
      <c r="G207" s="285">
        <v>2009</v>
      </c>
      <c r="H207" s="286">
        <v>530</v>
      </c>
      <c r="I207" s="284">
        <v>240283</v>
      </c>
      <c r="J207" s="287">
        <v>13275076.560000001</v>
      </c>
      <c r="K207" s="287">
        <f t="shared" si="4"/>
        <v>13673328.856800001</v>
      </c>
      <c r="L207" s="287">
        <v>132</v>
      </c>
      <c r="M207" s="289">
        <v>13673328.859999999</v>
      </c>
      <c r="N207" s="97" t="s">
        <v>531</v>
      </c>
      <c r="O207" s="290" t="s">
        <v>383</v>
      </c>
    </row>
    <row r="208" spans="2:15" s="247" customFormat="1" ht="20.399999999999999" x14ac:dyDescent="0.25">
      <c r="B208" s="167" t="s">
        <v>169</v>
      </c>
      <c r="C208" s="217">
        <v>928</v>
      </c>
      <c r="D208" s="218">
        <v>937</v>
      </c>
      <c r="E208" s="165" t="s">
        <v>178</v>
      </c>
      <c r="F208" s="284">
        <v>1</v>
      </c>
      <c r="G208" s="285">
        <v>2014</v>
      </c>
      <c r="H208" s="286">
        <v>680</v>
      </c>
      <c r="I208" s="284" t="s">
        <v>200</v>
      </c>
      <c r="J208" s="287">
        <v>7248789.4699999997</v>
      </c>
      <c r="K208" s="287">
        <f t="shared" si="4"/>
        <v>7466253.1540999999</v>
      </c>
      <c r="L208" s="287">
        <v>133</v>
      </c>
      <c r="M208" s="289">
        <v>7466253.1500000004</v>
      </c>
      <c r="N208" s="97" t="s">
        <v>531</v>
      </c>
      <c r="O208" s="290" t="s">
        <v>383</v>
      </c>
    </row>
    <row r="209" spans="2:15" s="247" customFormat="1" ht="20.399999999999999" x14ac:dyDescent="0.25">
      <c r="B209" s="167" t="s">
        <v>169</v>
      </c>
      <c r="C209" s="217">
        <v>928</v>
      </c>
      <c r="D209" s="218">
        <v>937</v>
      </c>
      <c r="E209" s="165" t="s">
        <v>178</v>
      </c>
      <c r="F209" s="284">
        <v>1</v>
      </c>
      <c r="G209" s="285">
        <v>2014</v>
      </c>
      <c r="H209" s="286">
        <v>681</v>
      </c>
      <c r="I209" s="284" t="s">
        <v>201</v>
      </c>
      <c r="J209" s="287">
        <v>7248789.4699999997</v>
      </c>
      <c r="K209" s="287">
        <f t="shared" si="4"/>
        <v>7466253.1540999999</v>
      </c>
      <c r="L209" s="287">
        <v>134</v>
      </c>
      <c r="M209" s="289">
        <v>7466253.1500000004</v>
      </c>
      <c r="N209" s="97" t="s">
        <v>531</v>
      </c>
      <c r="O209" s="290" t="s">
        <v>383</v>
      </c>
    </row>
    <row r="210" spans="2:15" s="247" customFormat="1" ht="20.399999999999999" x14ac:dyDescent="0.25">
      <c r="B210" s="167" t="s">
        <v>169</v>
      </c>
      <c r="C210" s="217">
        <v>928</v>
      </c>
      <c r="D210" s="218">
        <v>937</v>
      </c>
      <c r="E210" s="165" t="s">
        <v>178</v>
      </c>
      <c r="F210" s="284">
        <v>1</v>
      </c>
      <c r="G210" s="285">
        <v>2014</v>
      </c>
      <c r="H210" s="286">
        <v>682</v>
      </c>
      <c r="I210" s="284" t="s">
        <v>202</v>
      </c>
      <c r="J210" s="287">
        <v>7248789.4699999997</v>
      </c>
      <c r="K210" s="287">
        <f t="shared" si="4"/>
        <v>7466253.1540999999</v>
      </c>
      <c r="L210" s="287">
        <v>135</v>
      </c>
      <c r="M210" s="289">
        <v>7466253.1500000004</v>
      </c>
      <c r="N210" s="97" t="s">
        <v>531</v>
      </c>
      <c r="O210" s="290" t="s">
        <v>383</v>
      </c>
    </row>
    <row r="211" spans="2:15" s="247" customFormat="1" ht="20.399999999999999" x14ac:dyDescent="0.25">
      <c r="B211" s="167" t="s">
        <v>169</v>
      </c>
      <c r="C211" s="217">
        <v>928</v>
      </c>
      <c r="D211" s="218">
        <v>937</v>
      </c>
      <c r="E211" s="165" t="s">
        <v>181</v>
      </c>
      <c r="F211" s="284">
        <v>1</v>
      </c>
      <c r="G211" s="285">
        <v>2014</v>
      </c>
      <c r="H211" s="286">
        <v>694</v>
      </c>
      <c r="I211" s="284">
        <v>430146</v>
      </c>
      <c r="J211" s="287">
        <v>3859498</v>
      </c>
      <c r="K211" s="287">
        <f t="shared" si="4"/>
        <v>3975282.94</v>
      </c>
      <c r="L211" s="287">
        <v>136</v>
      </c>
      <c r="M211" s="289">
        <v>3975282.94</v>
      </c>
      <c r="N211" s="97" t="s">
        <v>531</v>
      </c>
      <c r="O211" s="290" t="s">
        <v>383</v>
      </c>
    </row>
    <row r="212" spans="2:15" s="247" customFormat="1" ht="20.399999999999999" x14ac:dyDescent="0.25">
      <c r="B212" s="167" t="s">
        <v>169</v>
      </c>
      <c r="C212" s="217">
        <v>928</v>
      </c>
      <c r="D212" s="218">
        <v>937</v>
      </c>
      <c r="E212" s="165" t="s">
        <v>181</v>
      </c>
      <c r="F212" s="284">
        <v>1</v>
      </c>
      <c r="G212" s="285">
        <v>2014</v>
      </c>
      <c r="H212" s="286">
        <v>695</v>
      </c>
      <c r="I212" s="284">
        <v>430099</v>
      </c>
      <c r="J212" s="287">
        <v>3859498</v>
      </c>
      <c r="K212" s="287">
        <f t="shared" si="4"/>
        <v>3975282.94</v>
      </c>
      <c r="L212" s="287">
        <v>137</v>
      </c>
      <c r="M212" s="289">
        <v>3975282.94</v>
      </c>
      <c r="N212" s="97" t="s">
        <v>531</v>
      </c>
      <c r="O212" s="290" t="s">
        <v>383</v>
      </c>
    </row>
    <row r="213" spans="2:15" s="247" customFormat="1" ht="20.399999999999999" x14ac:dyDescent="0.25">
      <c r="B213" s="167" t="s">
        <v>170</v>
      </c>
      <c r="C213" s="217">
        <v>928</v>
      </c>
      <c r="D213" s="218">
        <v>949</v>
      </c>
      <c r="E213" s="165" t="s">
        <v>178</v>
      </c>
      <c r="F213" s="284">
        <v>1</v>
      </c>
      <c r="G213" s="285">
        <v>2012</v>
      </c>
      <c r="H213" s="286">
        <v>676</v>
      </c>
      <c r="I213" s="284" t="s">
        <v>203</v>
      </c>
      <c r="J213" s="287">
        <v>7248789.4699999997</v>
      </c>
      <c r="K213" s="287">
        <f t="shared" si="4"/>
        <v>7466253.1540999999</v>
      </c>
      <c r="L213" s="287">
        <v>140</v>
      </c>
      <c r="M213" s="289">
        <v>7466253.1500000004</v>
      </c>
      <c r="N213" s="97" t="s">
        <v>531</v>
      </c>
      <c r="O213" s="290" t="s">
        <v>383</v>
      </c>
    </row>
    <row r="214" spans="2:15" s="247" customFormat="1" ht="20.399999999999999" x14ac:dyDescent="0.25">
      <c r="B214" s="167" t="s">
        <v>170</v>
      </c>
      <c r="C214" s="217">
        <v>928</v>
      </c>
      <c r="D214" s="218">
        <v>949</v>
      </c>
      <c r="E214" s="165" t="s">
        <v>178</v>
      </c>
      <c r="F214" s="284">
        <v>1</v>
      </c>
      <c r="G214" s="285">
        <v>2012</v>
      </c>
      <c r="H214" s="286">
        <v>677</v>
      </c>
      <c r="I214" s="284" t="s">
        <v>204</v>
      </c>
      <c r="J214" s="287">
        <v>7248789.4699999997</v>
      </c>
      <c r="K214" s="287">
        <f t="shared" si="4"/>
        <v>7466253.1540999999</v>
      </c>
      <c r="L214" s="287">
        <v>141</v>
      </c>
      <c r="M214" s="289">
        <v>7466253.1500000004</v>
      </c>
      <c r="N214" s="97" t="s">
        <v>531</v>
      </c>
      <c r="O214" s="290" t="s">
        <v>383</v>
      </c>
    </row>
    <row r="215" spans="2:15" s="247" customFormat="1" ht="20.399999999999999" x14ac:dyDescent="0.25">
      <c r="B215" s="167" t="s">
        <v>170</v>
      </c>
      <c r="C215" s="217">
        <v>928</v>
      </c>
      <c r="D215" s="218">
        <v>949</v>
      </c>
      <c r="E215" s="165" t="s">
        <v>178</v>
      </c>
      <c r="F215" s="284">
        <v>1</v>
      </c>
      <c r="G215" s="285">
        <v>2012</v>
      </c>
      <c r="H215" s="286">
        <v>678</v>
      </c>
      <c r="I215" s="284" t="s">
        <v>205</v>
      </c>
      <c r="J215" s="287">
        <v>7248789.4699999997</v>
      </c>
      <c r="K215" s="287">
        <f t="shared" si="4"/>
        <v>7466253.1540999999</v>
      </c>
      <c r="L215" s="287">
        <v>142</v>
      </c>
      <c r="M215" s="289">
        <v>7466253.1500000004</v>
      </c>
      <c r="N215" s="97" t="s">
        <v>531</v>
      </c>
      <c r="O215" s="290" t="s">
        <v>383</v>
      </c>
    </row>
    <row r="216" spans="2:15" s="247" customFormat="1" ht="20.399999999999999" x14ac:dyDescent="0.25">
      <c r="B216" s="167" t="s">
        <v>171</v>
      </c>
      <c r="C216" s="217">
        <v>928</v>
      </c>
      <c r="D216" s="218">
        <v>988</v>
      </c>
      <c r="E216" s="165" t="s">
        <v>180</v>
      </c>
      <c r="F216" s="284">
        <v>1</v>
      </c>
      <c r="G216" s="285">
        <v>2013</v>
      </c>
      <c r="H216" s="286">
        <v>107</v>
      </c>
      <c r="I216" s="284">
        <v>274340</v>
      </c>
      <c r="J216" s="287">
        <v>13275076.560000001</v>
      </c>
      <c r="K216" s="287">
        <f t="shared" si="4"/>
        <v>13673328.856800001</v>
      </c>
      <c r="L216" s="287">
        <v>143</v>
      </c>
      <c r="M216" s="289">
        <v>13673328.859999999</v>
      </c>
      <c r="N216" s="97" t="s">
        <v>531</v>
      </c>
      <c r="O216" s="290" t="s">
        <v>383</v>
      </c>
    </row>
    <row r="217" spans="2:15" s="247" customFormat="1" ht="20.399999999999999" x14ac:dyDescent="0.25">
      <c r="B217" s="167" t="s">
        <v>172</v>
      </c>
      <c r="C217" s="217">
        <v>928</v>
      </c>
      <c r="D217" s="218">
        <v>990</v>
      </c>
      <c r="E217" s="165" t="s">
        <v>180</v>
      </c>
      <c r="F217" s="284">
        <v>1</v>
      </c>
      <c r="G217" s="285">
        <v>2014</v>
      </c>
      <c r="H217" s="286">
        <v>283</v>
      </c>
      <c r="I217" s="284">
        <v>274327</v>
      </c>
      <c r="J217" s="287">
        <v>13275076.560000001</v>
      </c>
      <c r="K217" s="287">
        <f t="shared" si="4"/>
        <v>13673328.856800001</v>
      </c>
      <c r="L217" s="287">
        <v>144</v>
      </c>
      <c r="M217" s="289">
        <v>13673328.859999999</v>
      </c>
      <c r="N217" s="97" t="s">
        <v>531</v>
      </c>
      <c r="O217" s="290" t="s">
        <v>383</v>
      </c>
    </row>
    <row r="218" spans="2:15" s="247" customFormat="1" ht="20.399999999999999" x14ac:dyDescent="0.25">
      <c r="B218" s="167" t="s">
        <v>173</v>
      </c>
      <c r="C218" s="217">
        <v>928</v>
      </c>
      <c r="D218" s="218">
        <v>1010</v>
      </c>
      <c r="E218" s="165" t="s">
        <v>178</v>
      </c>
      <c r="F218" s="284">
        <v>1</v>
      </c>
      <c r="G218" s="285">
        <v>2009</v>
      </c>
      <c r="H218" s="286">
        <v>497</v>
      </c>
      <c r="I218" s="284">
        <v>801491</v>
      </c>
      <c r="J218" s="287">
        <v>7248789.4699999997</v>
      </c>
      <c r="K218" s="287">
        <f t="shared" si="4"/>
        <v>7466253.1540999999</v>
      </c>
      <c r="L218" s="287">
        <v>145</v>
      </c>
      <c r="M218" s="289">
        <v>7466253.1500000004</v>
      </c>
      <c r="N218" s="97" t="s">
        <v>531</v>
      </c>
      <c r="O218" s="290" t="s">
        <v>383</v>
      </c>
    </row>
    <row r="219" spans="2:15" s="247" customFormat="1" ht="20.399999999999999" x14ac:dyDescent="0.25">
      <c r="B219" s="167" t="s">
        <v>173</v>
      </c>
      <c r="C219" s="217">
        <v>928</v>
      </c>
      <c r="D219" s="218">
        <v>1010</v>
      </c>
      <c r="E219" s="165" t="s">
        <v>178</v>
      </c>
      <c r="F219" s="284">
        <v>1</v>
      </c>
      <c r="G219" s="285">
        <v>2013</v>
      </c>
      <c r="H219" s="286">
        <v>82</v>
      </c>
      <c r="I219" s="284" t="s">
        <v>286</v>
      </c>
      <c r="J219" s="287">
        <v>7248789.4699999997</v>
      </c>
      <c r="K219" s="287">
        <f t="shared" si="4"/>
        <v>7466253.1540999999</v>
      </c>
      <c r="L219" s="287">
        <v>146</v>
      </c>
      <c r="M219" s="289">
        <v>7466253.1500000004</v>
      </c>
      <c r="N219" s="97" t="s">
        <v>531</v>
      </c>
      <c r="O219" s="290" t="s">
        <v>383</v>
      </c>
    </row>
    <row r="220" spans="2:15" s="247" customFormat="1" ht="20.399999999999999" x14ac:dyDescent="0.25">
      <c r="B220" s="167" t="s">
        <v>173</v>
      </c>
      <c r="C220" s="217">
        <v>928</v>
      </c>
      <c r="D220" s="218">
        <v>1010</v>
      </c>
      <c r="E220" s="165" t="s">
        <v>178</v>
      </c>
      <c r="F220" s="284">
        <v>1</v>
      </c>
      <c r="G220" s="285">
        <v>2009</v>
      </c>
      <c r="H220" s="286">
        <v>368</v>
      </c>
      <c r="I220" s="284">
        <v>773068</v>
      </c>
      <c r="J220" s="287">
        <v>7248789.4699999997</v>
      </c>
      <c r="K220" s="287">
        <f t="shared" si="4"/>
        <v>7466253.1540999999</v>
      </c>
      <c r="L220" s="287">
        <v>147</v>
      </c>
      <c r="M220" s="289">
        <v>7466253.1500000004</v>
      </c>
      <c r="N220" s="97" t="s">
        <v>531</v>
      </c>
      <c r="O220" s="290" t="s">
        <v>383</v>
      </c>
    </row>
    <row r="221" spans="2:15" s="247" customFormat="1" ht="20.399999999999999" x14ac:dyDescent="0.25">
      <c r="B221" s="167" t="s">
        <v>174</v>
      </c>
      <c r="C221" s="217">
        <v>928</v>
      </c>
      <c r="D221" s="218">
        <v>1013</v>
      </c>
      <c r="E221" s="165" t="s">
        <v>178</v>
      </c>
      <c r="F221" s="284">
        <v>1</v>
      </c>
      <c r="G221" s="285">
        <v>2008</v>
      </c>
      <c r="H221" s="286">
        <v>53</v>
      </c>
      <c r="I221" s="284">
        <v>740804</v>
      </c>
      <c r="J221" s="287">
        <v>7248789.4699999997</v>
      </c>
      <c r="K221" s="287">
        <f t="shared" si="4"/>
        <v>7466253.1540999999</v>
      </c>
      <c r="L221" s="287">
        <v>149</v>
      </c>
      <c r="M221" s="289">
        <v>7466253.1500000004</v>
      </c>
      <c r="N221" s="97" t="s">
        <v>531</v>
      </c>
      <c r="O221" s="290" t="s">
        <v>383</v>
      </c>
    </row>
    <row r="222" spans="2:15" s="247" customFormat="1" ht="20.399999999999999" x14ac:dyDescent="0.25">
      <c r="B222" s="167" t="s">
        <v>174</v>
      </c>
      <c r="C222" s="217">
        <v>928</v>
      </c>
      <c r="D222" s="218">
        <v>1013</v>
      </c>
      <c r="E222" s="165" t="s">
        <v>178</v>
      </c>
      <c r="F222" s="284">
        <v>1</v>
      </c>
      <c r="G222" s="285">
        <v>2013</v>
      </c>
      <c r="H222" s="286">
        <v>85</v>
      </c>
      <c r="I222" s="284" t="s">
        <v>206</v>
      </c>
      <c r="J222" s="287">
        <v>7248789.4699999997</v>
      </c>
      <c r="K222" s="287">
        <f t="shared" si="4"/>
        <v>7466253.1540999999</v>
      </c>
      <c r="L222" s="287">
        <v>150</v>
      </c>
      <c r="M222" s="289">
        <v>7466253.1500000004</v>
      </c>
      <c r="N222" s="97" t="s">
        <v>531</v>
      </c>
      <c r="O222" s="290" t="s">
        <v>383</v>
      </c>
    </row>
    <row r="223" spans="2:15" s="247" customFormat="1" ht="20.399999999999999" x14ac:dyDescent="0.25">
      <c r="B223" s="167" t="s">
        <v>174</v>
      </c>
      <c r="C223" s="217">
        <v>928</v>
      </c>
      <c r="D223" s="218">
        <v>1013</v>
      </c>
      <c r="E223" s="165" t="s">
        <v>178</v>
      </c>
      <c r="F223" s="284">
        <v>1</v>
      </c>
      <c r="G223" s="285">
        <v>2013</v>
      </c>
      <c r="H223" s="286">
        <v>160</v>
      </c>
      <c r="I223" s="284" t="s">
        <v>207</v>
      </c>
      <c r="J223" s="287">
        <v>7248789.4699999997</v>
      </c>
      <c r="K223" s="287">
        <f t="shared" si="4"/>
        <v>7466253.1540999999</v>
      </c>
      <c r="L223" s="287">
        <v>151</v>
      </c>
      <c r="M223" s="289">
        <v>7466253.1500000004</v>
      </c>
      <c r="N223" s="97" t="s">
        <v>531</v>
      </c>
      <c r="O223" s="290" t="s">
        <v>383</v>
      </c>
    </row>
    <row r="224" spans="2:15" s="247" customFormat="1" ht="20.399999999999999" x14ac:dyDescent="0.25">
      <c r="B224" s="167" t="s">
        <v>174</v>
      </c>
      <c r="C224" s="217">
        <v>928</v>
      </c>
      <c r="D224" s="218">
        <v>1013</v>
      </c>
      <c r="E224" s="165" t="s">
        <v>178</v>
      </c>
      <c r="F224" s="284">
        <v>1</v>
      </c>
      <c r="G224" s="285">
        <v>2013</v>
      </c>
      <c r="H224" s="286">
        <v>233</v>
      </c>
      <c r="I224" s="284" t="s">
        <v>208</v>
      </c>
      <c r="J224" s="287">
        <v>7248789.4699999997</v>
      </c>
      <c r="K224" s="287">
        <f t="shared" si="4"/>
        <v>7466253.1540999999</v>
      </c>
      <c r="L224" s="287">
        <v>152</v>
      </c>
      <c r="M224" s="289">
        <v>7466253.1500000004</v>
      </c>
      <c r="N224" s="97" t="s">
        <v>531</v>
      </c>
      <c r="O224" s="290" t="s">
        <v>383</v>
      </c>
    </row>
    <row r="225" spans="2:15" s="247" customFormat="1" ht="20.399999999999999" x14ac:dyDescent="0.25">
      <c r="B225" s="167" t="s">
        <v>174</v>
      </c>
      <c r="C225" s="217">
        <v>928</v>
      </c>
      <c r="D225" s="218">
        <v>1013</v>
      </c>
      <c r="E225" s="165" t="s">
        <v>178</v>
      </c>
      <c r="F225" s="284">
        <v>1</v>
      </c>
      <c r="G225" s="285">
        <v>2013</v>
      </c>
      <c r="H225" s="286">
        <v>252</v>
      </c>
      <c r="I225" s="284" t="s">
        <v>209</v>
      </c>
      <c r="J225" s="287">
        <v>7248789.4699999997</v>
      </c>
      <c r="K225" s="287">
        <f t="shared" si="4"/>
        <v>7466253.1540999999</v>
      </c>
      <c r="L225" s="287">
        <v>153</v>
      </c>
      <c r="M225" s="289">
        <v>7466253.1500000004</v>
      </c>
      <c r="N225" s="97" t="s">
        <v>531</v>
      </c>
      <c r="O225" s="290" t="s">
        <v>383</v>
      </c>
    </row>
    <row r="226" spans="2:15" s="247" customFormat="1" ht="20.399999999999999" x14ac:dyDescent="0.25">
      <c r="B226" s="167" t="s">
        <v>174</v>
      </c>
      <c r="C226" s="217">
        <v>928</v>
      </c>
      <c r="D226" s="218">
        <v>1013</v>
      </c>
      <c r="E226" s="165" t="s">
        <v>178</v>
      </c>
      <c r="F226" s="284">
        <v>1</v>
      </c>
      <c r="G226" s="285">
        <v>2013</v>
      </c>
      <c r="H226" s="286">
        <v>271</v>
      </c>
      <c r="I226" s="284" t="s">
        <v>210</v>
      </c>
      <c r="J226" s="287">
        <v>7248789.4699999997</v>
      </c>
      <c r="K226" s="287">
        <f t="shared" si="4"/>
        <v>7466253.1540999999</v>
      </c>
      <c r="L226" s="287">
        <v>154</v>
      </c>
      <c r="M226" s="289">
        <v>7466253.1500000004</v>
      </c>
      <c r="N226" s="97" t="s">
        <v>531</v>
      </c>
      <c r="O226" s="290" t="s">
        <v>383</v>
      </c>
    </row>
    <row r="227" spans="2:15" s="247" customFormat="1" ht="20.399999999999999" x14ac:dyDescent="0.25">
      <c r="B227" s="167" t="s">
        <v>174</v>
      </c>
      <c r="C227" s="217">
        <v>928</v>
      </c>
      <c r="D227" s="218">
        <v>1013</v>
      </c>
      <c r="E227" s="165" t="s">
        <v>178</v>
      </c>
      <c r="F227" s="284">
        <v>1</v>
      </c>
      <c r="G227" s="285">
        <v>2009</v>
      </c>
      <c r="H227" s="286">
        <v>412</v>
      </c>
      <c r="I227" s="284">
        <v>792642</v>
      </c>
      <c r="J227" s="287">
        <v>7248789.4699999997</v>
      </c>
      <c r="K227" s="287">
        <f t="shared" si="4"/>
        <v>7466253.1540999999</v>
      </c>
      <c r="L227" s="287">
        <v>155</v>
      </c>
      <c r="M227" s="289">
        <v>7466253.1500000004</v>
      </c>
      <c r="N227" s="97" t="s">
        <v>531</v>
      </c>
      <c r="O227" s="290" t="s">
        <v>383</v>
      </c>
    </row>
    <row r="228" spans="2:15" s="247" customFormat="1" ht="20.399999999999999" x14ac:dyDescent="0.25">
      <c r="B228" s="167" t="s">
        <v>174</v>
      </c>
      <c r="C228" s="217">
        <v>928</v>
      </c>
      <c r="D228" s="218">
        <v>1013</v>
      </c>
      <c r="E228" s="165" t="s">
        <v>178</v>
      </c>
      <c r="F228" s="284">
        <v>1</v>
      </c>
      <c r="G228" s="285">
        <v>2009</v>
      </c>
      <c r="H228" s="286">
        <v>444</v>
      </c>
      <c r="I228" s="284">
        <v>792652</v>
      </c>
      <c r="J228" s="287">
        <v>7248789.4699999997</v>
      </c>
      <c r="K228" s="287">
        <f t="shared" si="4"/>
        <v>7466253.1540999999</v>
      </c>
      <c r="L228" s="287">
        <v>156</v>
      </c>
      <c r="M228" s="289">
        <v>7466253.1500000004</v>
      </c>
      <c r="N228" s="97" t="s">
        <v>531</v>
      </c>
      <c r="O228" s="290" t="s">
        <v>383</v>
      </c>
    </row>
    <row r="229" spans="2:15" s="247" customFormat="1" ht="20.399999999999999" x14ac:dyDescent="0.25">
      <c r="B229" s="167" t="s">
        <v>174</v>
      </c>
      <c r="C229" s="217">
        <v>928</v>
      </c>
      <c r="D229" s="218">
        <v>1013</v>
      </c>
      <c r="E229" s="165" t="s">
        <v>178</v>
      </c>
      <c r="F229" s="284">
        <v>1</v>
      </c>
      <c r="G229" s="285">
        <v>2009</v>
      </c>
      <c r="H229" s="286">
        <v>482</v>
      </c>
      <c r="I229" s="284">
        <v>801514</v>
      </c>
      <c r="J229" s="287">
        <v>7248789.4699999997</v>
      </c>
      <c r="K229" s="287">
        <f t="shared" si="4"/>
        <v>7466253.1540999999</v>
      </c>
      <c r="L229" s="287">
        <v>157</v>
      </c>
      <c r="M229" s="289">
        <v>7466253.1500000004</v>
      </c>
      <c r="N229" s="97" t="s">
        <v>531</v>
      </c>
      <c r="O229" s="290" t="s">
        <v>383</v>
      </c>
    </row>
    <row r="230" spans="2:15" s="247" customFormat="1" ht="20.399999999999999" x14ac:dyDescent="0.25">
      <c r="B230" s="167" t="s">
        <v>174</v>
      </c>
      <c r="C230" s="217">
        <v>928</v>
      </c>
      <c r="D230" s="218">
        <v>1013</v>
      </c>
      <c r="E230" s="165" t="s">
        <v>178</v>
      </c>
      <c r="F230" s="284">
        <v>1</v>
      </c>
      <c r="G230" s="285">
        <v>2009</v>
      </c>
      <c r="H230" s="286">
        <v>538</v>
      </c>
      <c r="I230" s="284">
        <v>801425</v>
      </c>
      <c r="J230" s="287">
        <v>7248789.4699999997</v>
      </c>
      <c r="K230" s="287">
        <f t="shared" si="4"/>
        <v>7466253.1540999999</v>
      </c>
      <c r="L230" s="287">
        <v>158</v>
      </c>
      <c r="M230" s="289">
        <v>7466253.1500000004</v>
      </c>
      <c r="N230" s="97" t="s">
        <v>531</v>
      </c>
      <c r="O230" s="290" t="s">
        <v>383</v>
      </c>
    </row>
    <row r="231" spans="2:15" s="247" customFormat="1" ht="20.399999999999999" x14ac:dyDescent="0.25">
      <c r="B231" s="167" t="s">
        <v>175</v>
      </c>
      <c r="C231" s="217">
        <v>928</v>
      </c>
      <c r="D231" s="218">
        <v>1014</v>
      </c>
      <c r="E231" s="165" t="s">
        <v>178</v>
      </c>
      <c r="F231" s="284">
        <v>1</v>
      </c>
      <c r="G231" s="285">
        <v>2014</v>
      </c>
      <c r="H231" s="286">
        <v>30</v>
      </c>
      <c r="I231" s="284" t="s">
        <v>211</v>
      </c>
      <c r="J231" s="287">
        <v>7248789.4699999997</v>
      </c>
      <c r="K231" s="287">
        <f t="shared" si="4"/>
        <v>7466253.1540999999</v>
      </c>
      <c r="L231" s="287">
        <v>159</v>
      </c>
      <c r="M231" s="289">
        <v>7466253.1500000004</v>
      </c>
      <c r="N231" s="97" t="s">
        <v>531</v>
      </c>
      <c r="O231" s="290" t="s">
        <v>383</v>
      </c>
    </row>
    <row r="232" spans="2:15" s="247" customFormat="1" ht="20.399999999999999" x14ac:dyDescent="0.25">
      <c r="B232" s="167" t="s">
        <v>175</v>
      </c>
      <c r="C232" s="217">
        <v>928</v>
      </c>
      <c r="D232" s="218">
        <v>1014</v>
      </c>
      <c r="E232" s="165" t="s">
        <v>178</v>
      </c>
      <c r="F232" s="284">
        <v>1</v>
      </c>
      <c r="G232" s="285">
        <v>2013</v>
      </c>
      <c r="H232" s="286">
        <v>174</v>
      </c>
      <c r="I232" s="284" t="s">
        <v>212</v>
      </c>
      <c r="J232" s="287">
        <v>7248789.4699999997</v>
      </c>
      <c r="K232" s="287">
        <f t="shared" si="4"/>
        <v>7466253.1540999999</v>
      </c>
      <c r="L232" s="287">
        <v>160</v>
      </c>
      <c r="M232" s="289">
        <v>7466253.1500000004</v>
      </c>
      <c r="N232" s="97" t="s">
        <v>531</v>
      </c>
      <c r="O232" s="290" t="s">
        <v>383</v>
      </c>
    </row>
    <row r="233" spans="2:15" s="247" customFormat="1" ht="20.399999999999999" x14ac:dyDescent="0.25">
      <c r="B233" s="167" t="s">
        <v>175</v>
      </c>
      <c r="C233" s="217">
        <v>928</v>
      </c>
      <c r="D233" s="218">
        <v>1014</v>
      </c>
      <c r="E233" s="165" t="s">
        <v>178</v>
      </c>
      <c r="F233" s="284">
        <v>1</v>
      </c>
      <c r="G233" s="285">
        <v>2014</v>
      </c>
      <c r="H233" s="286">
        <v>199</v>
      </c>
      <c r="I233" s="284" t="s">
        <v>213</v>
      </c>
      <c r="J233" s="287">
        <v>7248789.4699999997</v>
      </c>
      <c r="K233" s="287">
        <f t="shared" si="4"/>
        <v>7466253.1540999999</v>
      </c>
      <c r="L233" s="287">
        <v>161</v>
      </c>
      <c r="M233" s="289">
        <v>7466253.1500000004</v>
      </c>
      <c r="N233" s="97" t="s">
        <v>531</v>
      </c>
      <c r="O233" s="290" t="s">
        <v>383</v>
      </c>
    </row>
    <row r="234" spans="2:15" s="247" customFormat="1" ht="20.399999999999999" x14ac:dyDescent="0.25">
      <c r="B234" s="167" t="s">
        <v>175</v>
      </c>
      <c r="C234" s="217">
        <v>928</v>
      </c>
      <c r="D234" s="218">
        <v>1014</v>
      </c>
      <c r="E234" s="165" t="s">
        <v>178</v>
      </c>
      <c r="F234" s="284">
        <v>1</v>
      </c>
      <c r="G234" s="285">
        <v>2009</v>
      </c>
      <c r="H234" s="286">
        <v>472</v>
      </c>
      <c r="I234" s="284">
        <v>794754</v>
      </c>
      <c r="J234" s="287">
        <v>7248789.4699999997</v>
      </c>
      <c r="K234" s="287">
        <f t="shared" si="4"/>
        <v>7466253.1540999999</v>
      </c>
      <c r="L234" s="287">
        <v>162</v>
      </c>
      <c r="M234" s="289">
        <v>7466253.1500000004</v>
      </c>
      <c r="N234" s="97" t="s">
        <v>531</v>
      </c>
      <c r="O234" s="290" t="s">
        <v>383</v>
      </c>
    </row>
    <row r="235" spans="2:15" s="247" customFormat="1" ht="20.399999999999999" x14ac:dyDescent="0.25">
      <c r="B235" s="167" t="s">
        <v>176</v>
      </c>
      <c r="C235" s="217">
        <v>928</v>
      </c>
      <c r="D235" s="218">
        <v>1103</v>
      </c>
      <c r="E235" s="165" t="s">
        <v>180</v>
      </c>
      <c r="F235" s="284">
        <v>1</v>
      </c>
      <c r="G235" s="285">
        <v>2013</v>
      </c>
      <c r="H235" s="286">
        <v>36</v>
      </c>
      <c r="I235" s="284">
        <v>274353</v>
      </c>
      <c r="J235" s="287">
        <v>13275076.560000001</v>
      </c>
      <c r="K235" s="287">
        <f t="shared" si="4"/>
        <v>13673328.856800001</v>
      </c>
      <c r="L235" s="287">
        <v>163</v>
      </c>
      <c r="M235" s="289">
        <v>13673328.859999999</v>
      </c>
      <c r="N235" s="97" t="s">
        <v>531</v>
      </c>
      <c r="O235" s="290" t="s">
        <v>383</v>
      </c>
    </row>
    <row r="236" spans="2:15" s="247" customFormat="1" ht="20.399999999999999" x14ac:dyDescent="0.25">
      <c r="B236" s="167" t="s">
        <v>377</v>
      </c>
      <c r="C236" s="217">
        <v>928</v>
      </c>
      <c r="D236" s="218">
        <v>1133</v>
      </c>
      <c r="E236" s="165" t="s">
        <v>178</v>
      </c>
      <c r="F236" s="284">
        <v>1</v>
      </c>
      <c r="G236" s="285">
        <v>2011</v>
      </c>
      <c r="H236" s="286">
        <v>146</v>
      </c>
      <c r="I236" s="284">
        <v>885326</v>
      </c>
      <c r="J236" s="287">
        <v>7248789.4699999997</v>
      </c>
      <c r="K236" s="287">
        <f t="shared" si="4"/>
        <v>7466253.1540999999</v>
      </c>
      <c r="L236" s="287">
        <v>164</v>
      </c>
      <c r="M236" s="289">
        <v>7466253.1500000004</v>
      </c>
      <c r="N236" s="97" t="s">
        <v>531</v>
      </c>
      <c r="O236" s="290" t="s">
        <v>383</v>
      </c>
    </row>
    <row r="237" spans="2:15" s="247" customFormat="1" ht="20.399999999999999" x14ac:dyDescent="0.25">
      <c r="B237" s="167" t="s">
        <v>376</v>
      </c>
      <c r="C237" s="217">
        <v>928</v>
      </c>
      <c r="D237" s="218">
        <v>1134</v>
      </c>
      <c r="E237" s="165" t="s">
        <v>178</v>
      </c>
      <c r="F237" s="284">
        <v>1</v>
      </c>
      <c r="G237" s="285">
        <v>2011</v>
      </c>
      <c r="H237" s="286">
        <v>34</v>
      </c>
      <c r="I237" s="284">
        <v>879109</v>
      </c>
      <c r="J237" s="287">
        <v>7248789.4699999997</v>
      </c>
      <c r="K237" s="287">
        <f t="shared" si="4"/>
        <v>7466253.1540999999</v>
      </c>
      <c r="L237" s="287">
        <v>165</v>
      </c>
      <c r="M237" s="289">
        <v>7466253.1500000004</v>
      </c>
      <c r="N237" s="97" t="s">
        <v>531</v>
      </c>
      <c r="O237" s="290" t="s">
        <v>383</v>
      </c>
    </row>
    <row r="238" spans="2:15" s="247" customFormat="1" ht="20.399999999999999" x14ac:dyDescent="0.25">
      <c r="B238" s="167" t="s">
        <v>376</v>
      </c>
      <c r="C238" s="217">
        <v>928</v>
      </c>
      <c r="D238" s="218">
        <v>1134</v>
      </c>
      <c r="E238" s="165" t="s">
        <v>178</v>
      </c>
      <c r="F238" s="284">
        <v>1</v>
      </c>
      <c r="G238" s="285">
        <v>2011</v>
      </c>
      <c r="H238" s="286">
        <v>180</v>
      </c>
      <c r="I238" s="284">
        <v>880188</v>
      </c>
      <c r="J238" s="287">
        <v>7248789.4699999997</v>
      </c>
      <c r="K238" s="287">
        <f t="shared" si="4"/>
        <v>7466253.1540999999</v>
      </c>
      <c r="L238" s="287">
        <v>166</v>
      </c>
      <c r="M238" s="289">
        <v>7466253.1500000004</v>
      </c>
      <c r="N238" s="97" t="s">
        <v>531</v>
      </c>
      <c r="O238" s="290" t="s">
        <v>383</v>
      </c>
    </row>
    <row r="239" spans="2:15" s="247" customFormat="1" ht="20.399999999999999" x14ac:dyDescent="0.25">
      <c r="B239" s="167" t="s">
        <v>376</v>
      </c>
      <c r="C239" s="217">
        <v>928</v>
      </c>
      <c r="D239" s="218">
        <v>1134</v>
      </c>
      <c r="E239" s="165" t="s">
        <v>178</v>
      </c>
      <c r="F239" s="284">
        <v>1</v>
      </c>
      <c r="G239" s="285">
        <v>2011</v>
      </c>
      <c r="H239" s="286">
        <v>183</v>
      </c>
      <c r="I239" s="284">
        <v>880217</v>
      </c>
      <c r="J239" s="287">
        <v>7248789.4699999997</v>
      </c>
      <c r="K239" s="287">
        <f t="shared" si="4"/>
        <v>7466253.1540999999</v>
      </c>
      <c r="L239" s="287">
        <v>167</v>
      </c>
      <c r="M239" s="289">
        <v>7466253.1500000004</v>
      </c>
      <c r="N239" s="97" t="s">
        <v>531</v>
      </c>
      <c r="O239" s="290" t="s">
        <v>383</v>
      </c>
    </row>
    <row r="240" spans="2:15" s="247" customFormat="1" ht="20.399999999999999" x14ac:dyDescent="0.25">
      <c r="B240" s="167" t="s">
        <v>376</v>
      </c>
      <c r="C240" s="217">
        <v>928</v>
      </c>
      <c r="D240" s="218">
        <v>1134</v>
      </c>
      <c r="E240" s="165" t="s">
        <v>178</v>
      </c>
      <c r="F240" s="284">
        <v>1</v>
      </c>
      <c r="G240" s="285">
        <v>2011</v>
      </c>
      <c r="H240" s="286">
        <v>288</v>
      </c>
      <c r="I240" s="284">
        <v>878938</v>
      </c>
      <c r="J240" s="287">
        <v>7248789.4699999997</v>
      </c>
      <c r="K240" s="287">
        <f t="shared" si="4"/>
        <v>7466253.1540999999</v>
      </c>
      <c r="L240" s="287">
        <v>168</v>
      </c>
      <c r="M240" s="289">
        <v>7466253.1500000004</v>
      </c>
      <c r="N240" s="97" t="s">
        <v>531</v>
      </c>
      <c r="O240" s="290" t="s">
        <v>383</v>
      </c>
    </row>
    <row r="241" spans="2:15" s="247" customFormat="1" ht="20.399999999999999" x14ac:dyDescent="0.25">
      <c r="B241" s="167" t="s">
        <v>376</v>
      </c>
      <c r="C241" s="217">
        <v>928</v>
      </c>
      <c r="D241" s="218">
        <v>1134</v>
      </c>
      <c r="E241" s="165" t="s">
        <v>178</v>
      </c>
      <c r="F241" s="284">
        <v>1</v>
      </c>
      <c r="G241" s="285">
        <v>2011</v>
      </c>
      <c r="H241" s="286">
        <v>569</v>
      </c>
      <c r="I241" s="284">
        <v>881379</v>
      </c>
      <c r="J241" s="287">
        <v>7248789.4699999997</v>
      </c>
      <c r="K241" s="287">
        <f t="shared" si="4"/>
        <v>7466253.1540999999</v>
      </c>
      <c r="L241" s="287">
        <v>169</v>
      </c>
      <c r="M241" s="289">
        <v>7466253.1500000004</v>
      </c>
      <c r="N241" s="97" t="s">
        <v>531</v>
      </c>
      <c r="O241" s="290" t="s">
        <v>383</v>
      </c>
    </row>
    <row r="242" spans="2:15" s="247" customFormat="1" ht="20.399999999999999" x14ac:dyDescent="0.25">
      <c r="B242" s="167" t="s">
        <v>376</v>
      </c>
      <c r="C242" s="217">
        <v>928</v>
      </c>
      <c r="D242" s="218">
        <v>1134</v>
      </c>
      <c r="E242" s="165" t="s">
        <v>178</v>
      </c>
      <c r="F242" s="284">
        <v>1</v>
      </c>
      <c r="G242" s="285">
        <v>2011</v>
      </c>
      <c r="H242" s="286">
        <v>304</v>
      </c>
      <c r="I242" s="284">
        <v>881376</v>
      </c>
      <c r="J242" s="287">
        <v>7248789.4699999997</v>
      </c>
      <c r="K242" s="287">
        <f t="shared" si="4"/>
        <v>7466253.1540999999</v>
      </c>
      <c r="L242" s="287">
        <v>170</v>
      </c>
      <c r="M242" s="289">
        <v>7466253.1500000004</v>
      </c>
      <c r="N242" s="97" t="s">
        <v>531</v>
      </c>
      <c r="O242" s="290" t="s">
        <v>383</v>
      </c>
    </row>
    <row r="243" spans="2:15" s="247" customFormat="1" ht="20.399999999999999" x14ac:dyDescent="0.25">
      <c r="B243" s="167" t="s">
        <v>363</v>
      </c>
      <c r="C243" s="217">
        <v>928</v>
      </c>
      <c r="D243" s="218">
        <v>1181</v>
      </c>
      <c r="E243" s="165" t="s">
        <v>178</v>
      </c>
      <c r="F243" s="284">
        <v>1</v>
      </c>
      <c r="G243" s="285">
        <v>2014</v>
      </c>
      <c r="H243" s="286">
        <v>58</v>
      </c>
      <c r="I243" s="284" t="s">
        <v>214</v>
      </c>
      <c r="J243" s="287">
        <v>7248789.4699999997</v>
      </c>
      <c r="K243" s="287">
        <f t="shared" si="4"/>
        <v>7466253.1540999999</v>
      </c>
      <c r="L243" s="287">
        <v>171</v>
      </c>
      <c r="M243" s="289">
        <v>7466253.1500000004</v>
      </c>
      <c r="N243" s="97" t="s">
        <v>531</v>
      </c>
      <c r="O243" s="290" t="s">
        <v>383</v>
      </c>
    </row>
    <row r="244" spans="2:15" s="247" customFormat="1" ht="12.6" x14ac:dyDescent="0.25">
      <c r="B244" s="310" t="s">
        <v>385</v>
      </c>
      <c r="C244" s="311"/>
      <c r="D244" s="306"/>
      <c r="E244" s="306"/>
      <c r="F244" s="303">
        <f>SUM(F245:F288)</f>
        <v>55</v>
      </c>
      <c r="G244" s="312"/>
      <c r="H244" s="313"/>
      <c r="I244" s="311"/>
      <c r="J244" s="311"/>
      <c r="K244" s="311"/>
      <c r="L244" s="314"/>
      <c r="M244" s="309">
        <f>SUM(M245:M288)</f>
        <v>1056174006.4525007</v>
      </c>
      <c r="N244" s="92" t="s">
        <v>531</v>
      </c>
      <c r="O244" s="290"/>
    </row>
    <row r="245" spans="2:15" s="247" customFormat="1" ht="20.399999999999999" customHeight="1" x14ac:dyDescent="0.25">
      <c r="B245" s="167" t="s">
        <v>323</v>
      </c>
      <c r="C245" s="217">
        <v>928</v>
      </c>
      <c r="D245" s="218">
        <v>53</v>
      </c>
      <c r="E245" s="165" t="s">
        <v>381</v>
      </c>
      <c r="F245" s="284">
        <v>1</v>
      </c>
      <c r="G245" s="285"/>
      <c r="H245" s="286"/>
      <c r="I245" s="284"/>
      <c r="J245" s="287">
        <v>10933000</v>
      </c>
      <c r="K245" s="287">
        <f t="shared" ref="K245:K288" si="5">(J245*3%)+J245</f>
        <v>11260990</v>
      </c>
      <c r="L245" s="287">
        <v>171</v>
      </c>
      <c r="M245" s="289">
        <f t="shared" ref="M245:M288" si="6">+K245*F245</f>
        <v>11260990</v>
      </c>
      <c r="N245" s="97" t="s">
        <v>531</v>
      </c>
      <c r="O245" s="290" t="s">
        <v>389</v>
      </c>
    </row>
    <row r="246" spans="2:15" s="247" customFormat="1" ht="15.6" customHeight="1" x14ac:dyDescent="0.25">
      <c r="B246" s="167" t="s">
        <v>226</v>
      </c>
      <c r="C246" s="217">
        <v>928</v>
      </c>
      <c r="D246" s="218">
        <v>54</v>
      </c>
      <c r="E246" s="165" t="s">
        <v>381</v>
      </c>
      <c r="F246" s="284">
        <v>1</v>
      </c>
      <c r="G246" s="285"/>
      <c r="H246" s="286"/>
      <c r="I246" s="284"/>
      <c r="J246" s="287">
        <v>10933000</v>
      </c>
      <c r="K246" s="287">
        <f t="shared" si="5"/>
        <v>11260990</v>
      </c>
      <c r="L246" s="287">
        <v>171</v>
      </c>
      <c r="M246" s="289">
        <f t="shared" si="6"/>
        <v>11260990</v>
      </c>
      <c r="N246" s="97" t="s">
        <v>531</v>
      </c>
      <c r="O246" s="290" t="s">
        <v>389</v>
      </c>
    </row>
    <row r="247" spans="2:15" s="247" customFormat="1" ht="17.399999999999999" customHeight="1" x14ac:dyDescent="0.25">
      <c r="B247" s="167" t="s">
        <v>324</v>
      </c>
      <c r="C247" s="217">
        <v>928</v>
      </c>
      <c r="D247" s="218">
        <v>55</v>
      </c>
      <c r="E247" s="165" t="s">
        <v>381</v>
      </c>
      <c r="F247" s="284">
        <v>1</v>
      </c>
      <c r="G247" s="285"/>
      <c r="H247" s="286"/>
      <c r="I247" s="284"/>
      <c r="J247" s="287">
        <v>10933000</v>
      </c>
      <c r="K247" s="287">
        <f t="shared" si="5"/>
        <v>11260990</v>
      </c>
      <c r="L247" s="287">
        <v>171</v>
      </c>
      <c r="M247" s="289">
        <f t="shared" si="6"/>
        <v>11260990</v>
      </c>
      <c r="N247" s="97" t="s">
        <v>531</v>
      </c>
      <c r="O247" s="290" t="s">
        <v>389</v>
      </c>
    </row>
    <row r="248" spans="2:15" s="247" customFormat="1" ht="15" customHeight="1" x14ac:dyDescent="0.25">
      <c r="B248" s="167" t="s">
        <v>227</v>
      </c>
      <c r="C248" s="217">
        <v>928</v>
      </c>
      <c r="D248" s="218">
        <v>56</v>
      </c>
      <c r="E248" s="165" t="s">
        <v>381</v>
      </c>
      <c r="F248" s="284">
        <v>1</v>
      </c>
      <c r="G248" s="285"/>
      <c r="H248" s="286"/>
      <c r="I248" s="284"/>
      <c r="J248" s="287">
        <v>10933000</v>
      </c>
      <c r="K248" s="287">
        <f t="shared" si="5"/>
        <v>11260990</v>
      </c>
      <c r="L248" s="287">
        <v>171</v>
      </c>
      <c r="M248" s="289">
        <f t="shared" si="6"/>
        <v>11260990</v>
      </c>
      <c r="N248" s="97" t="s">
        <v>531</v>
      </c>
      <c r="O248" s="290" t="s">
        <v>389</v>
      </c>
    </row>
    <row r="249" spans="2:15" s="247" customFormat="1" ht="16.2" customHeight="1" x14ac:dyDescent="0.25">
      <c r="B249" s="167" t="s">
        <v>228</v>
      </c>
      <c r="C249" s="217">
        <v>928</v>
      </c>
      <c r="D249" s="218">
        <v>57</v>
      </c>
      <c r="E249" s="165" t="s">
        <v>382</v>
      </c>
      <c r="F249" s="284">
        <v>2</v>
      </c>
      <c r="G249" s="285"/>
      <c r="H249" s="286"/>
      <c r="I249" s="284"/>
      <c r="J249" s="287">
        <v>20357370.149999999</v>
      </c>
      <c r="K249" s="287">
        <f t="shared" si="5"/>
        <v>20968091.254499998</v>
      </c>
      <c r="L249" s="287">
        <v>171</v>
      </c>
      <c r="M249" s="289">
        <f t="shared" si="6"/>
        <v>41936182.508999996</v>
      </c>
      <c r="N249" s="97" t="s">
        <v>531</v>
      </c>
      <c r="O249" s="290" t="s">
        <v>389</v>
      </c>
    </row>
    <row r="250" spans="2:15" s="247" customFormat="1" ht="17.399999999999999" customHeight="1" x14ac:dyDescent="0.25">
      <c r="B250" s="167" t="s">
        <v>229</v>
      </c>
      <c r="C250" s="217">
        <v>928</v>
      </c>
      <c r="D250" s="218">
        <v>58</v>
      </c>
      <c r="E250" s="165" t="s">
        <v>382</v>
      </c>
      <c r="F250" s="284">
        <v>2</v>
      </c>
      <c r="G250" s="285"/>
      <c r="H250" s="286"/>
      <c r="I250" s="284"/>
      <c r="J250" s="287">
        <v>20357370.149999999</v>
      </c>
      <c r="K250" s="287">
        <f t="shared" si="5"/>
        <v>20968091.254499998</v>
      </c>
      <c r="L250" s="287">
        <v>171</v>
      </c>
      <c r="M250" s="289">
        <f t="shared" si="6"/>
        <v>41936182.508999996</v>
      </c>
      <c r="N250" s="97" t="s">
        <v>531</v>
      </c>
      <c r="O250" s="290" t="s">
        <v>389</v>
      </c>
    </row>
    <row r="251" spans="2:15" s="247" customFormat="1" ht="15.6" customHeight="1" x14ac:dyDescent="0.25">
      <c r="B251" s="167" t="s">
        <v>230</v>
      </c>
      <c r="C251" s="217">
        <v>928</v>
      </c>
      <c r="D251" s="218">
        <v>59</v>
      </c>
      <c r="E251" s="165" t="s">
        <v>382</v>
      </c>
      <c r="F251" s="284">
        <v>2</v>
      </c>
      <c r="G251" s="285"/>
      <c r="H251" s="286"/>
      <c r="I251" s="284"/>
      <c r="J251" s="287">
        <v>20357370.149999999</v>
      </c>
      <c r="K251" s="287">
        <f t="shared" si="5"/>
        <v>20968091.254499998</v>
      </c>
      <c r="L251" s="287">
        <v>171</v>
      </c>
      <c r="M251" s="289">
        <f t="shared" si="6"/>
        <v>41936182.508999996</v>
      </c>
      <c r="N251" s="97" t="s">
        <v>531</v>
      </c>
      <c r="O251" s="290" t="s">
        <v>389</v>
      </c>
    </row>
    <row r="252" spans="2:15" s="247" customFormat="1" ht="15" customHeight="1" x14ac:dyDescent="0.25">
      <c r="B252" s="167" t="s">
        <v>231</v>
      </c>
      <c r="C252" s="217">
        <v>928</v>
      </c>
      <c r="D252" s="218">
        <v>60</v>
      </c>
      <c r="E252" s="165" t="s">
        <v>382</v>
      </c>
      <c r="F252" s="284">
        <v>2</v>
      </c>
      <c r="G252" s="285"/>
      <c r="H252" s="286"/>
      <c r="I252" s="284"/>
      <c r="J252" s="287">
        <v>20357370.149999999</v>
      </c>
      <c r="K252" s="287">
        <f t="shared" si="5"/>
        <v>20968091.254499998</v>
      </c>
      <c r="L252" s="287">
        <v>171</v>
      </c>
      <c r="M252" s="289">
        <f t="shared" si="6"/>
        <v>41936182.508999996</v>
      </c>
      <c r="N252" s="97" t="s">
        <v>531</v>
      </c>
      <c r="O252" s="290" t="s">
        <v>389</v>
      </c>
    </row>
    <row r="253" spans="2:15" s="247" customFormat="1" ht="13.8" customHeight="1" x14ac:dyDescent="0.25">
      <c r="B253" s="167" t="s">
        <v>232</v>
      </c>
      <c r="C253" s="217">
        <v>928</v>
      </c>
      <c r="D253" s="218">
        <v>61</v>
      </c>
      <c r="E253" s="165" t="s">
        <v>382</v>
      </c>
      <c r="F253" s="284">
        <v>2</v>
      </c>
      <c r="G253" s="285"/>
      <c r="H253" s="286"/>
      <c r="I253" s="284"/>
      <c r="J253" s="287">
        <v>20357370.149999999</v>
      </c>
      <c r="K253" s="287">
        <f t="shared" si="5"/>
        <v>20968091.254499998</v>
      </c>
      <c r="L253" s="287">
        <v>171</v>
      </c>
      <c r="M253" s="289">
        <f t="shared" si="6"/>
        <v>41936182.508999996</v>
      </c>
      <c r="N253" s="97" t="s">
        <v>531</v>
      </c>
      <c r="O253" s="290" t="s">
        <v>389</v>
      </c>
    </row>
    <row r="254" spans="2:15" s="247" customFormat="1" ht="14.4" customHeight="1" x14ac:dyDescent="0.25">
      <c r="B254" s="167" t="s">
        <v>233</v>
      </c>
      <c r="C254" s="217">
        <v>928</v>
      </c>
      <c r="D254" s="218">
        <v>62</v>
      </c>
      <c r="E254" s="165" t="s">
        <v>382</v>
      </c>
      <c r="F254" s="284">
        <v>2</v>
      </c>
      <c r="G254" s="285"/>
      <c r="H254" s="286"/>
      <c r="I254" s="284"/>
      <c r="J254" s="287">
        <v>20357370.149999999</v>
      </c>
      <c r="K254" s="287">
        <f t="shared" si="5"/>
        <v>20968091.254499998</v>
      </c>
      <c r="L254" s="287">
        <v>171</v>
      </c>
      <c r="M254" s="289">
        <f t="shared" si="6"/>
        <v>41936182.508999996</v>
      </c>
      <c r="N254" s="97" t="s">
        <v>531</v>
      </c>
      <c r="O254" s="290" t="s">
        <v>389</v>
      </c>
    </row>
    <row r="255" spans="2:15" s="247" customFormat="1" ht="14.4" customHeight="1" x14ac:dyDescent="0.25">
      <c r="B255" s="167" t="s">
        <v>234</v>
      </c>
      <c r="C255" s="217">
        <v>928</v>
      </c>
      <c r="D255" s="218">
        <v>63</v>
      </c>
      <c r="E255" s="165" t="s">
        <v>382</v>
      </c>
      <c r="F255" s="284">
        <v>2</v>
      </c>
      <c r="G255" s="285"/>
      <c r="H255" s="286"/>
      <c r="I255" s="284"/>
      <c r="J255" s="287">
        <v>20357370.149999999</v>
      </c>
      <c r="K255" s="287">
        <f t="shared" si="5"/>
        <v>20968091.254499998</v>
      </c>
      <c r="L255" s="287">
        <v>171</v>
      </c>
      <c r="M255" s="289">
        <f t="shared" si="6"/>
        <v>41936182.508999996</v>
      </c>
      <c r="N255" s="97" t="s">
        <v>531</v>
      </c>
      <c r="O255" s="290" t="s">
        <v>389</v>
      </c>
    </row>
    <row r="256" spans="2:15" s="247" customFormat="1" ht="15" customHeight="1" x14ac:dyDescent="0.25">
      <c r="B256" s="167" t="s">
        <v>235</v>
      </c>
      <c r="C256" s="217">
        <v>928</v>
      </c>
      <c r="D256" s="218">
        <v>64</v>
      </c>
      <c r="E256" s="165" t="s">
        <v>382</v>
      </c>
      <c r="F256" s="284">
        <v>2</v>
      </c>
      <c r="G256" s="285"/>
      <c r="H256" s="286"/>
      <c r="I256" s="284"/>
      <c r="J256" s="287">
        <v>20357370.149999999</v>
      </c>
      <c r="K256" s="287">
        <f t="shared" si="5"/>
        <v>20968091.254499998</v>
      </c>
      <c r="L256" s="287">
        <v>171</v>
      </c>
      <c r="M256" s="289">
        <f t="shared" si="6"/>
        <v>41936182.508999996</v>
      </c>
      <c r="N256" s="97" t="s">
        <v>531</v>
      </c>
      <c r="O256" s="290" t="s">
        <v>389</v>
      </c>
    </row>
    <row r="257" spans="2:15" s="247" customFormat="1" ht="13.8" customHeight="1" x14ac:dyDescent="0.25">
      <c r="B257" s="167" t="s">
        <v>236</v>
      </c>
      <c r="C257" s="217">
        <v>928</v>
      </c>
      <c r="D257" s="218">
        <v>65</v>
      </c>
      <c r="E257" s="165" t="s">
        <v>382</v>
      </c>
      <c r="F257" s="284">
        <v>2</v>
      </c>
      <c r="G257" s="285"/>
      <c r="H257" s="286"/>
      <c r="I257" s="284"/>
      <c r="J257" s="287">
        <v>20357370.149999999</v>
      </c>
      <c r="K257" s="287">
        <f t="shared" si="5"/>
        <v>20968091.254499998</v>
      </c>
      <c r="L257" s="287">
        <v>171</v>
      </c>
      <c r="M257" s="289">
        <f t="shared" si="6"/>
        <v>41936182.508999996</v>
      </c>
      <c r="N257" s="97" t="s">
        <v>531</v>
      </c>
      <c r="O257" s="290" t="s">
        <v>389</v>
      </c>
    </row>
    <row r="258" spans="2:15" s="247" customFormat="1" ht="16.8" customHeight="1" x14ac:dyDescent="0.25">
      <c r="B258" s="167" t="s">
        <v>237</v>
      </c>
      <c r="C258" s="217">
        <v>928</v>
      </c>
      <c r="D258" s="218">
        <v>66</v>
      </c>
      <c r="E258" s="165" t="s">
        <v>382</v>
      </c>
      <c r="F258" s="284">
        <v>2</v>
      </c>
      <c r="G258" s="285"/>
      <c r="H258" s="286"/>
      <c r="I258" s="284"/>
      <c r="J258" s="287">
        <v>20357370.149999999</v>
      </c>
      <c r="K258" s="287">
        <f t="shared" si="5"/>
        <v>20968091.254499998</v>
      </c>
      <c r="L258" s="287">
        <v>171</v>
      </c>
      <c r="M258" s="289">
        <f t="shared" si="6"/>
        <v>41936182.508999996</v>
      </c>
      <c r="N258" s="97" t="s">
        <v>531</v>
      </c>
      <c r="O258" s="290" t="s">
        <v>389</v>
      </c>
    </row>
    <row r="259" spans="2:15" s="247" customFormat="1" ht="13.2" customHeight="1" x14ac:dyDescent="0.25">
      <c r="B259" s="167" t="s">
        <v>325</v>
      </c>
      <c r="C259" s="217">
        <v>928</v>
      </c>
      <c r="D259" s="218">
        <v>67</v>
      </c>
      <c r="E259" s="165" t="s">
        <v>382</v>
      </c>
      <c r="F259" s="284">
        <v>1</v>
      </c>
      <c r="G259" s="285"/>
      <c r="H259" s="286"/>
      <c r="I259" s="284"/>
      <c r="J259" s="287">
        <v>20357370.149999999</v>
      </c>
      <c r="K259" s="287">
        <f t="shared" si="5"/>
        <v>20968091.254499998</v>
      </c>
      <c r="L259" s="287">
        <v>171</v>
      </c>
      <c r="M259" s="289">
        <f t="shared" si="6"/>
        <v>20968091.254499998</v>
      </c>
      <c r="N259" s="97" t="s">
        <v>531</v>
      </c>
      <c r="O259" s="290" t="s">
        <v>389</v>
      </c>
    </row>
    <row r="260" spans="2:15" s="247" customFormat="1" ht="13.8" customHeight="1" x14ac:dyDescent="0.25">
      <c r="B260" s="167" t="s">
        <v>238</v>
      </c>
      <c r="C260" s="217">
        <v>928</v>
      </c>
      <c r="D260" s="218">
        <v>68</v>
      </c>
      <c r="E260" s="165" t="s">
        <v>382</v>
      </c>
      <c r="F260" s="284">
        <v>2</v>
      </c>
      <c r="G260" s="285"/>
      <c r="H260" s="286"/>
      <c r="I260" s="284"/>
      <c r="J260" s="287">
        <v>20357370.149999999</v>
      </c>
      <c r="K260" s="287">
        <f t="shared" si="5"/>
        <v>20968091.254499998</v>
      </c>
      <c r="L260" s="287">
        <v>171</v>
      </c>
      <c r="M260" s="289">
        <f t="shared" si="6"/>
        <v>41936182.508999996</v>
      </c>
      <c r="N260" s="97" t="s">
        <v>531</v>
      </c>
      <c r="O260" s="290" t="s">
        <v>389</v>
      </c>
    </row>
    <row r="261" spans="2:15" s="247" customFormat="1" ht="14.4" customHeight="1" x14ac:dyDescent="0.25">
      <c r="B261" s="167" t="s">
        <v>239</v>
      </c>
      <c r="C261" s="217">
        <v>928</v>
      </c>
      <c r="D261" s="218">
        <v>69</v>
      </c>
      <c r="E261" s="165" t="s">
        <v>382</v>
      </c>
      <c r="F261" s="284">
        <v>1</v>
      </c>
      <c r="G261" s="285"/>
      <c r="H261" s="286"/>
      <c r="I261" s="284"/>
      <c r="J261" s="287">
        <v>20357370.149999999</v>
      </c>
      <c r="K261" s="287">
        <f t="shared" si="5"/>
        <v>20968091.254499998</v>
      </c>
      <c r="L261" s="287">
        <v>171</v>
      </c>
      <c r="M261" s="289">
        <f t="shared" si="6"/>
        <v>20968091.254499998</v>
      </c>
      <c r="N261" s="97" t="s">
        <v>531</v>
      </c>
      <c r="O261" s="290" t="s">
        <v>389</v>
      </c>
    </row>
    <row r="262" spans="2:15" s="247" customFormat="1" ht="15" customHeight="1" x14ac:dyDescent="0.25">
      <c r="B262" s="167" t="s">
        <v>326</v>
      </c>
      <c r="C262" s="217">
        <v>928</v>
      </c>
      <c r="D262" s="218">
        <v>70</v>
      </c>
      <c r="E262" s="165" t="s">
        <v>382</v>
      </c>
      <c r="F262" s="284">
        <v>1</v>
      </c>
      <c r="G262" s="285"/>
      <c r="H262" s="286"/>
      <c r="I262" s="284"/>
      <c r="J262" s="287">
        <v>20357370.149999999</v>
      </c>
      <c r="K262" s="287">
        <f t="shared" si="5"/>
        <v>20968091.254499998</v>
      </c>
      <c r="L262" s="287">
        <v>171</v>
      </c>
      <c r="M262" s="289">
        <f t="shared" si="6"/>
        <v>20968091.254499998</v>
      </c>
      <c r="N262" s="97" t="s">
        <v>531</v>
      </c>
      <c r="O262" s="290" t="s">
        <v>389</v>
      </c>
    </row>
    <row r="263" spans="2:15" s="247" customFormat="1" ht="13.8" customHeight="1" x14ac:dyDescent="0.25">
      <c r="B263" s="167" t="s">
        <v>327</v>
      </c>
      <c r="C263" s="217">
        <v>928</v>
      </c>
      <c r="D263" s="218">
        <v>71</v>
      </c>
      <c r="E263" s="165" t="s">
        <v>382</v>
      </c>
      <c r="F263" s="284">
        <v>1</v>
      </c>
      <c r="G263" s="285"/>
      <c r="H263" s="286"/>
      <c r="I263" s="284"/>
      <c r="J263" s="287">
        <v>20357370.149999999</v>
      </c>
      <c r="K263" s="287">
        <f t="shared" si="5"/>
        <v>20968091.254499998</v>
      </c>
      <c r="L263" s="287">
        <v>171</v>
      </c>
      <c r="M263" s="289">
        <f t="shared" si="6"/>
        <v>20968091.254499998</v>
      </c>
      <c r="N263" s="97" t="s">
        <v>531</v>
      </c>
      <c r="O263" s="290" t="s">
        <v>389</v>
      </c>
    </row>
    <row r="264" spans="2:15" s="247" customFormat="1" ht="13.2" customHeight="1" x14ac:dyDescent="0.25">
      <c r="B264" s="167" t="s">
        <v>240</v>
      </c>
      <c r="C264" s="217">
        <v>928</v>
      </c>
      <c r="D264" s="218">
        <v>72</v>
      </c>
      <c r="E264" s="165" t="s">
        <v>382</v>
      </c>
      <c r="F264" s="284">
        <v>1</v>
      </c>
      <c r="G264" s="285"/>
      <c r="H264" s="286"/>
      <c r="I264" s="284"/>
      <c r="J264" s="287">
        <v>20357370.149999999</v>
      </c>
      <c r="K264" s="287">
        <f t="shared" si="5"/>
        <v>20968091.254499998</v>
      </c>
      <c r="L264" s="287">
        <v>171</v>
      </c>
      <c r="M264" s="289">
        <f t="shared" si="6"/>
        <v>20968091.254499998</v>
      </c>
      <c r="N264" s="97" t="s">
        <v>531</v>
      </c>
      <c r="O264" s="290" t="s">
        <v>389</v>
      </c>
    </row>
    <row r="265" spans="2:15" s="247" customFormat="1" ht="13.2" customHeight="1" x14ac:dyDescent="0.25">
      <c r="B265" s="167" t="s">
        <v>328</v>
      </c>
      <c r="C265" s="217">
        <v>928</v>
      </c>
      <c r="D265" s="218">
        <v>73</v>
      </c>
      <c r="E265" s="165" t="s">
        <v>382</v>
      </c>
      <c r="F265" s="284">
        <v>1</v>
      </c>
      <c r="G265" s="285"/>
      <c r="H265" s="286"/>
      <c r="I265" s="284"/>
      <c r="J265" s="287">
        <v>20357370.149999999</v>
      </c>
      <c r="K265" s="287">
        <f t="shared" si="5"/>
        <v>20968091.254499998</v>
      </c>
      <c r="L265" s="287">
        <v>171</v>
      </c>
      <c r="M265" s="289">
        <f t="shared" si="6"/>
        <v>20968091.254499998</v>
      </c>
      <c r="N265" s="97" t="s">
        <v>531</v>
      </c>
      <c r="O265" s="290" t="s">
        <v>389</v>
      </c>
    </row>
    <row r="266" spans="2:15" s="247" customFormat="1" ht="14.4" customHeight="1" x14ac:dyDescent="0.25">
      <c r="B266" s="167" t="s">
        <v>329</v>
      </c>
      <c r="C266" s="217">
        <v>928</v>
      </c>
      <c r="D266" s="218">
        <v>74</v>
      </c>
      <c r="E266" s="165" t="s">
        <v>382</v>
      </c>
      <c r="F266" s="284">
        <v>1</v>
      </c>
      <c r="G266" s="285"/>
      <c r="H266" s="286"/>
      <c r="I266" s="284"/>
      <c r="J266" s="287">
        <v>20357370.149999999</v>
      </c>
      <c r="K266" s="287">
        <f t="shared" si="5"/>
        <v>20968091.254499998</v>
      </c>
      <c r="L266" s="287">
        <v>171</v>
      </c>
      <c r="M266" s="289">
        <f t="shared" si="6"/>
        <v>20968091.254499998</v>
      </c>
      <c r="N266" s="97" t="s">
        <v>531</v>
      </c>
      <c r="O266" s="290" t="s">
        <v>389</v>
      </c>
    </row>
    <row r="267" spans="2:15" s="247" customFormat="1" ht="15" customHeight="1" x14ac:dyDescent="0.25">
      <c r="B267" s="167" t="s">
        <v>241</v>
      </c>
      <c r="C267" s="217">
        <v>928</v>
      </c>
      <c r="D267" s="218">
        <v>75</v>
      </c>
      <c r="E267" s="165" t="s">
        <v>382</v>
      </c>
      <c r="F267" s="284">
        <v>1</v>
      </c>
      <c r="G267" s="285"/>
      <c r="H267" s="286"/>
      <c r="I267" s="284"/>
      <c r="J267" s="287">
        <v>20357370.149999999</v>
      </c>
      <c r="K267" s="287">
        <f t="shared" si="5"/>
        <v>20968091.254499998</v>
      </c>
      <c r="L267" s="287">
        <v>171</v>
      </c>
      <c r="M267" s="289">
        <f t="shared" si="6"/>
        <v>20968091.254499998</v>
      </c>
      <c r="N267" s="97" t="s">
        <v>531</v>
      </c>
      <c r="O267" s="290" t="s">
        <v>389</v>
      </c>
    </row>
    <row r="268" spans="2:15" s="247" customFormat="1" ht="13.2" customHeight="1" x14ac:dyDescent="0.25">
      <c r="B268" s="167" t="s">
        <v>330</v>
      </c>
      <c r="C268" s="217">
        <v>928</v>
      </c>
      <c r="D268" s="218">
        <v>76</v>
      </c>
      <c r="E268" s="165" t="s">
        <v>382</v>
      </c>
      <c r="F268" s="284">
        <v>1</v>
      </c>
      <c r="G268" s="285"/>
      <c r="H268" s="286"/>
      <c r="I268" s="284"/>
      <c r="J268" s="287">
        <v>20357370.149999999</v>
      </c>
      <c r="K268" s="287">
        <f t="shared" si="5"/>
        <v>20968091.254499998</v>
      </c>
      <c r="L268" s="287">
        <v>171</v>
      </c>
      <c r="M268" s="289">
        <f t="shared" si="6"/>
        <v>20968091.254499998</v>
      </c>
      <c r="N268" s="97" t="s">
        <v>531</v>
      </c>
      <c r="O268" s="290" t="s">
        <v>389</v>
      </c>
    </row>
    <row r="269" spans="2:15" s="247" customFormat="1" ht="15" customHeight="1" x14ac:dyDescent="0.25">
      <c r="B269" s="167" t="s">
        <v>331</v>
      </c>
      <c r="C269" s="217">
        <v>928</v>
      </c>
      <c r="D269" s="218">
        <v>77</v>
      </c>
      <c r="E269" s="165" t="s">
        <v>382</v>
      </c>
      <c r="F269" s="284">
        <v>1</v>
      </c>
      <c r="G269" s="285"/>
      <c r="H269" s="286"/>
      <c r="I269" s="284"/>
      <c r="J269" s="287">
        <v>20357370.149999999</v>
      </c>
      <c r="K269" s="287">
        <f t="shared" si="5"/>
        <v>20968091.254499998</v>
      </c>
      <c r="L269" s="287">
        <v>171</v>
      </c>
      <c r="M269" s="289">
        <f t="shared" si="6"/>
        <v>20968091.254499998</v>
      </c>
      <c r="N269" s="97" t="s">
        <v>531</v>
      </c>
      <c r="O269" s="290" t="s">
        <v>389</v>
      </c>
    </row>
    <row r="270" spans="2:15" s="247" customFormat="1" ht="13.8" customHeight="1" x14ac:dyDescent="0.25">
      <c r="B270" s="167" t="s">
        <v>332</v>
      </c>
      <c r="C270" s="217">
        <v>928</v>
      </c>
      <c r="D270" s="218">
        <v>488</v>
      </c>
      <c r="E270" s="165" t="s">
        <v>381</v>
      </c>
      <c r="F270" s="284">
        <v>1</v>
      </c>
      <c r="G270" s="285"/>
      <c r="H270" s="286"/>
      <c r="I270" s="284"/>
      <c r="J270" s="287">
        <v>10933000</v>
      </c>
      <c r="K270" s="287">
        <f t="shared" si="5"/>
        <v>11260990</v>
      </c>
      <c r="L270" s="287">
        <v>171</v>
      </c>
      <c r="M270" s="289">
        <f t="shared" si="6"/>
        <v>11260990</v>
      </c>
      <c r="N270" s="97" t="s">
        <v>531</v>
      </c>
      <c r="O270" s="290" t="s">
        <v>390</v>
      </c>
    </row>
    <row r="271" spans="2:15" s="247" customFormat="1" ht="13.2" customHeight="1" x14ac:dyDescent="0.25">
      <c r="B271" s="167" t="s">
        <v>154</v>
      </c>
      <c r="C271" s="217">
        <v>928</v>
      </c>
      <c r="D271" s="218">
        <v>629</v>
      </c>
      <c r="E271" s="165" t="s">
        <v>382</v>
      </c>
      <c r="F271" s="284">
        <v>1</v>
      </c>
      <c r="G271" s="285"/>
      <c r="H271" s="286"/>
      <c r="I271" s="284"/>
      <c r="J271" s="287">
        <v>20357370.149999999</v>
      </c>
      <c r="K271" s="287">
        <f t="shared" si="5"/>
        <v>20968091.254499998</v>
      </c>
      <c r="L271" s="287">
        <v>171</v>
      </c>
      <c r="M271" s="289">
        <f t="shared" si="6"/>
        <v>20968091.254499998</v>
      </c>
      <c r="N271" s="97" t="s">
        <v>531</v>
      </c>
      <c r="O271" s="290" t="s">
        <v>390</v>
      </c>
    </row>
    <row r="272" spans="2:15" s="247" customFormat="1" ht="27" customHeight="1" x14ac:dyDescent="0.25">
      <c r="B272" s="167" t="s">
        <v>159</v>
      </c>
      <c r="C272" s="217">
        <v>928</v>
      </c>
      <c r="D272" s="218">
        <v>661</v>
      </c>
      <c r="E272" s="165" t="s">
        <v>381</v>
      </c>
      <c r="F272" s="284">
        <v>1</v>
      </c>
      <c r="G272" s="285"/>
      <c r="H272" s="286"/>
      <c r="I272" s="284"/>
      <c r="J272" s="287">
        <v>10933000</v>
      </c>
      <c r="K272" s="287">
        <f t="shared" si="5"/>
        <v>11260990</v>
      </c>
      <c r="L272" s="287">
        <v>171</v>
      </c>
      <c r="M272" s="289">
        <f t="shared" si="6"/>
        <v>11260990</v>
      </c>
      <c r="N272" s="97" t="s">
        <v>531</v>
      </c>
      <c r="O272" s="290" t="s">
        <v>390</v>
      </c>
    </row>
    <row r="273" spans="2:15" s="247" customFormat="1" ht="16.2" customHeight="1" x14ac:dyDescent="0.25">
      <c r="B273" s="167" t="s">
        <v>333</v>
      </c>
      <c r="C273" s="217">
        <v>928</v>
      </c>
      <c r="D273" s="218">
        <v>682</v>
      </c>
      <c r="E273" s="165" t="s">
        <v>381</v>
      </c>
      <c r="F273" s="284">
        <v>1</v>
      </c>
      <c r="G273" s="285"/>
      <c r="H273" s="286"/>
      <c r="I273" s="284"/>
      <c r="J273" s="287">
        <v>10933000</v>
      </c>
      <c r="K273" s="287">
        <f t="shared" si="5"/>
        <v>11260990</v>
      </c>
      <c r="L273" s="287">
        <v>171</v>
      </c>
      <c r="M273" s="289">
        <f t="shared" si="6"/>
        <v>11260990</v>
      </c>
      <c r="N273" s="97" t="s">
        <v>531</v>
      </c>
      <c r="O273" s="290" t="s">
        <v>390</v>
      </c>
    </row>
    <row r="274" spans="2:15" s="247" customFormat="1" ht="13.8" customHeight="1" x14ac:dyDescent="0.25">
      <c r="B274" s="167" t="s">
        <v>161</v>
      </c>
      <c r="C274" s="217">
        <v>928</v>
      </c>
      <c r="D274" s="218">
        <v>706</v>
      </c>
      <c r="E274" s="165" t="s">
        <v>382</v>
      </c>
      <c r="F274" s="284">
        <v>1</v>
      </c>
      <c r="G274" s="285"/>
      <c r="H274" s="286"/>
      <c r="I274" s="284"/>
      <c r="J274" s="287">
        <v>20357370.149999999</v>
      </c>
      <c r="K274" s="287">
        <f t="shared" si="5"/>
        <v>20968091.254499998</v>
      </c>
      <c r="L274" s="287">
        <v>171</v>
      </c>
      <c r="M274" s="289">
        <f t="shared" si="6"/>
        <v>20968091.254499998</v>
      </c>
      <c r="N274" s="97" t="s">
        <v>531</v>
      </c>
      <c r="O274" s="290" t="s">
        <v>390</v>
      </c>
    </row>
    <row r="275" spans="2:15" s="247" customFormat="1" ht="16.2" customHeight="1" x14ac:dyDescent="0.25">
      <c r="B275" s="167" t="s">
        <v>162</v>
      </c>
      <c r="C275" s="217">
        <v>928</v>
      </c>
      <c r="D275" s="218">
        <v>797</v>
      </c>
      <c r="E275" s="165" t="s">
        <v>381</v>
      </c>
      <c r="F275" s="284">
        <v>1</v>
      </c>
      <c r="G275" s="285"/>
      <c r="H275" s="286"/>
      <c r="I275" s="284"/>
      <c r="J275" s="287">
        <v>10933000</v>
      </c>
      <c r="K275" s="287">
        <f t="shared" si="5"/>
        <v>11260990</v>
      </c>
      <c r="L275" s="287">
        <v>171</v>
      </c>
      <c r="M275" s="289">
        <f t="shared" si="6"/>
        <v>11260990</v>
      </c>
      <c r="N275" s="97" t="s">
        <v>531</v>
      </c>
      <c r="O275" s="290" t="s">
        <v>390</v>
      </c>
    </row>
    <row r="276" spans="2:15" s="247" customFormat="1" ht="16.8" customHeight="1" x14ac:dyDescent="0.25">
      <c r="B276" s="167" t="s">
        <v>334</v>
      </c>
      <c r="C276" s="217">
        <v>928</v>
      </c>
      <c r="D276" s="218">
        <v>798</v>
      </c>
      <c r="E276" s="165" t="s">
        <v>382</v>
      </c>
      <c r="F276" s="284">
        <v>1</v>
      </c>
      <c r="G276" s="285"/>
      <c r="H276" s="286"/>
      <c r="I276" s="284"/>
      <c r="J276" s="287">
        <v>20357370.149999999</v>
      </c>
      <c r="K276" s="287">
        <f t="shared" si="5"/>
        <v>20968091.254499998</v>
      </c>
      <c r="L276" s="287">
        <v>171</v>
      </c>
      <c r="M276" s="289">
        <f t="shared" si="6"/>
        <v>20968091.254499998</v>
      </c>
      <c r="N276" s="97" t="s">
        <v>531</v>
      </c>
      <c r="O276" s="290" t="s">
        <v>390</v>
      </c>
    </row>
    <row r="277" spans="2:15" s="247" customFormat="1" ht="13.8" customHeight="1" x14ac:dyDescent="0.25">
      <c r="B277" s="167" t="s">
        <v>163</v>
      </c>
      <c r="C277" s="217">
        <v>928</v>
      </c>
      <c r="D277" s="218">
        <v>799</v>
      </c>
      <c r="E277" s="165" t="s">
        <v>382</v>
      </c>
      <c r="F277" s="284">
        <v>1</v>
      </c>
      <c r="G277" s="285"/>
      <c r="H277" s="286"/>
      <c r="I277" s="284"/>
      <c r="J277" s="287">
        <v>20357370.149999999</v>
      </c>
      <c r="K277" s="287">
        <f t="shared" si="5"/>
        <v>20968091.254499998</v>
      </c>
      <c r="L277" s="287">
        <v>171</v>
      </c>
      <c r="M277" s="289">
        <f t="shared" si="6"/>
        <v>20968091.254499998</v>
      </c>
      <c r="N277" s="97" t="s">
        <v>531</v>
      </c>
      <c r="O277" s="290" t="s">
        <v>390</v>
      </c>
    </row>
    <row r="278" spans="2:15" s="247" customFormat="1" ht="15.6" customHeight="1" x14ac:dyDescent="0.25">
      <c r="B278" s="167" t="s">
        <v>164</v>
      </c>
      <c r="C278" s="217">
        <v>928</v>
      </c>
      <c r="D278" s="218">
        <v>800</v>
      </c>
      <c r="E278" s="165" t="s">
        <v>382</v>
      </c>
      <c r="F278" s="284">
        <v>1</v>
      </c>
      <c r="G278" s="285"/>
      <c r="H278" s="286"/>
      <c r="I278" s="284"/>
      <c r="J278" s="287">
        <v>20357370.149999999</v>
      </c>
      <c r="K278" s="287">
        <f t="shared" si="5"/>
        <v>20968091.254499998</v>
      </c>
      <c r="L278" s="287">
        <v>171</v>
      </c>
      <c r="M278" s="289">
        <f t="shared" si="6"/>
        <v>20968091.254499998</v>
      </c>
      <c r="N278" s="97" t="s">
        <v>531</v>
      </c>
      <c r="O278" s="290" t="s">
        <v>389</v>
      </c>
    </row>
    <row r="279" spans="2:15" s="247" customFormat="1" ht="14.4" customHeight="1" x14ac:dyDescent="0.25">
      <c r="B279" s="167" t="s">
        <v>165</v>
      </c>
      <c r="C279" s="217">
        <v>928</v>
      </c>
      <c r="D279" s="218">
        <v>829</v>
      </c>
      <c r="E279" s="165" t="s">
        <v>382</v>
      </c>
      <c r="F279" s="284">
        <v>1</v>
      </c>
      <c r="G279" s="285"/>
      <c r="H279" s="286"/>
      <c r="I279" s="284"/>
      <c r="J279" s="287">
        <v>20357370.149999999</v>
      </c>
      <c r="K279" s="287">
        <f t="shared" si="5"/>
        <v>20968091.254499998</v>
      </c>
      <c r="L279" s="287">
        <v>171</v>
      </c>
      <c r="M279" s="289">
        <f t="shared" si="6"/>
        <v>20968091.254499998</v>
      </c>
      <c r="N279" s="97" t="s">
        <v>531</v>
      </c>
      <c r="O279" s="290" t="s">
        <v>389</v>
      </c>
    </row>
    <row r="280" spans="2:15" s="247" customFormat="1" ht="14.4" customHeight="1" x14ac:dyDescent="0.25">
      <c r="B280" s="167" t="s">
        <v>335</v>
      </c>
      <c r="C280" s="217">
        <v>928</v>
      </c>
      <c r="D280" s="218">
        <v>832</v>
      </c>
      <c r="E280" s="165" t="s">
        <v>382</v>
      </c>
      <c r="F280" s="284">
        <v>1</v>
      </c>
      <c r="G280" s="285"/>
      <c r="H280" s="286"/>
      <c r="I280" s="284"/>
      <c r="J280" s="287">
        <v>20357370.149999999</v>
      </c>
      <c r="K280" s="287">
        <f t="shared" si="5"/>
        <v>20968091.254499998</v>
      </c>
      <c r="L280" s="287">
        <v>171</v>
      </c>
      <c r="M280" s="289">
        <f t="shared" si="6"/>
        <v>20968091.254499998</v>
      </c>
      <c r="N280" s="97" t="s">
        <v>531</v>
      </c>
      <c r="O280" s="290" t="s">
        <v>389</v>
      </c>
    </row>
    <row r="281" spans="2:15" s="247" customFormat="1" ht="14.4" customHeight="1" x14ac:dyDescent="0.25">
      <c r="B281" s="167" t="s">
        <v>171</v>
      </c>
      <c r="C281" s="217">
        <v>928</v>
      </c>
      <c r="D281" s="218">
        <v>988</v>
      </c>
      <c r="E281" s="165" t="s">
        <v>382</v>
      </c>
      <c r="F281" s="284">
        <v>1</v>
      </c>
      <c r="G281" s="285"/>
      <c r="H281" s="286"/>
      <c r="I281" s="284"/>
      <c r="J281" s="287">
        <v>20357370.149999999</v>
      </c>
      <c r="K281" s="287">
        <f t="shared" si="5"/>
        <v>20968091.254499998</v>
      </c>
      <c r="L281" s="287">
        <v>171</v>
      </c>
      <c r="M281" s="289">
        <f t="shared" si="6"/>
        <v>20968091.254499998</v>
      </c>
      <c r="N281" s="97" t="s">
        <v>531</v>
      </c>
      <c r="O281" s="290" t="s">
        <v>389</v>
      </c>
    </row>
    <row r="282" spans="2:15" s="247" customFormat="1" ht="12" customHeight="1" x14ac:dyDescent="0.25">
      <c r="B282" s="167" t="s">
        <v>336</v>
      </c>
      <c r="C282" s="217">
        <v>928</v>
      </c>
      <c r="D282" s="218">
        <v>989</v>
      </c>
      <c r="E282" s="165" t="s">
        <v>382</v>
      </c>
      <c r="F282" s="284">
        <v>1</v>
      </c>
      <c r="G282" s="285"/>
      <c r="H282" s="286"/>
      <c r="I282" s="284"/>
      <c r="J282" s="287">
        <v>20357370.149999999</v>
      </c>
      <c r="K282" s="287">
        <f t="shared" si="5"/>
        <v>20968091.254499998</v>
      </c>
      <c r="L282" s="287">
        <v>171</v>
      </c>
      <c r="M282" s="289">
        <f t="shared" si="6"/>
        <v>20968091.254499998</v>
      </c>
      <c r="N282" s="97" t="s">
        <v>531</v>
      </c>
      <c r="O282" s="290" t="s">
        <v>389</v>
      </c>
    </row>
    <row r="283" spans="2:15" s="247" customFormat="1" ht="13.2" customHeight="1" x14ac:dyDescent="0.25">
      <c r="B283" s="167" t="s">
        <v>172</v>
      </c>
      <c r="C283" s="217">
        <v>928</v>
      </c>
      <c r="D283" s="218">
        <v>990</v>
      </c>
      <c r="E283" s="165" t="s">
        <v>382</v>
      </c>
      <c r="F283" s="284">
        <v>1</v>
      </c>
      <c r="G283" s="285"/>
      <c r="H283" s="286"/>
      <c r="I283" s="284"/>
      <c r="J283" s="287">
        <v>20357370.149999999</v>
      </c>
      <c r="K283" s="287">
        <f t="shared" si="5"/>
        <v>20968091.254499998</v>
      </c>
      <c r="L283" s="287">
        <v>171</v>
      </c>
      <c r="M283" s="289">
        <f t="shared" si="6"/>
        <v>20968091.254499998</v>
      </c>
      <c r="N283" s="97" t="s">
        <v>531</v>
      </c>
      <c r="O283" s="290" t="s">
        <v>389</v>
      </c>
    </row>
    <row r="284" spans="2:15" s="247" customFormat="1" ht="14.4" customHeight="1" x14ac:dyDescent="0.25">
      <c r="B284" s="167" t="s">
        <v>337</v>
      </c>
      <c r="C284" s="217">
        <v>928</v>
      </c>
      <c r="D284" s="218">
        <v>1093</v>
      </c>
      <c r="E284" s="165" t="s">
        <v>382</v>
      </c>
      <c r="F284" s="284">
        <v>1</v>
      </c>
      <c r="G284" s="285"/>
      <c r="H284" s="286"/>
      <c r="I284" s="284"/>
      <c r="J284" s="287">
        <v>20357370.149999999</v>
      </c>
      <c r="K284" s="287">
        <f t="shared" si="5"/>
        <v>20968091.254499998</v>
      </c>
      <c r="L284" s="287">
        <v>171</v>
      </c>
      <c r="M284" s="289">
        <f t="shared" si="6"/>
        <v>20968091.254499998</v>
      </c>
      <c r="N284" s="97" t="s">
        <v>531</v>
      </c>
      <c r="O284" s="290" t="s">
        <v>379</v>
      </c>
    </row>
    <row r="285" spans="2:15" s="247" customFormat="1" ht="13.8" customHeight="1" x14ac:dyDescent="0.25">
      <c r="B285" s="167" t="s">
        <v>176</v>
      </c>
      <c r="C285" s="217">
        <v>928</v>
      </c>
      <c r="D285" s="218">
        <v>1103</v>
      </c>
      <c r="E285" s="165" t="s">
        <v>382</v>
      </c>
      <c r="F285" s="284">
        <v>1</v>
      </c>
      <c r="G285" s="285"/>
      <c r="H285" s="286"/>
      <c r="I285" s="284"/>
      <c r="J285" s="287">
        <v>20357370.149999999</v>
      </c>
      <c r="K285" s="287">
        <f t="shared" si="5"/>
        <v>20968091.254499998</v>
      </c>
      <c r="L285" s="287">
        <v>171</v>
      </c>
      <c r="M285" s="289">
        <f t="shared" si="6"/>
        <v>20968091.254499998</v>
      </c>
      <c r="N285" s="97" t="s">
        <v>531</v>
      </c>
      <c r="O285" s="290" t="s">
        <v>379</v>
      </c>
    </row>
    <row r="286" spans="2:15" s="247" customFormat="1" ht="12.6" customHeight="1" x14ac:dyDescent="0.25">
      <c r="B286" s="167" t="s">
        <v>338</v>
      </c>
      <c r="C286" s="217">
        <v>928</v>
      </c>
      <c r="D286" s="218">
        <v>1104</v>
      </c>
      <c r="E286" s="165" t="s">
        <v>382</v>
      </c>
      <c r="F286" s="284">
        <v>1</v>
      </c>
      <c r="G286" s="285"/>
      <c r="H286" s="286"/>
      <c r="I286" s="284"/>
      <c r="J286" s="287">
        <v>20357370.149999999</v>
      </c>
      <c r="K286" s="287">
        <f t="shared" si="5"/>
        <v>20968091.254499998</v>
      </c>
      <c r="L286" s="287">
        <v>171</v>
      </c>
      <c r="M286" s="289">
        <f t="shared" si="6"/>
        <v>20968091.254499998</v>
      </c>
      <c r="N286" s="97" t="s">
        <v>531</v>
      </c>
      <c r="O286" s="290" t="s">
        <v>379</v>
      </c>
    </row>
    <row r="287" spans="2:15" s="247" customFormat="1" ht="15" customHeight="1" x14ac:dyDescent="0.25">
      <c r="B287" s="167" t="s">
        <v>177</v>
      </c>
      <c r="C287" s="217">
        <v>928</v>
      </c>
      <c r="D287" s="218">
        <v>1181</v>
      </c>
      <c r="E287" s="165" t="s">
        <v>381</v>
      </c>
      <c r="F287" s="284">
        <v>1</v>
      </c>
      <c r="G287" s="285"/>
      <c r="H287" s="286"/>
      <c r="I287" s="284"/>
      <c r="J287" s="287">
        <v>10933000</v>
      </c>
      <c r="K287" s="287">
        <f t="shared" si="5"/>
        <v>11260990</v>
      </c>
      <c r="L287" s="287">
        <v>171</v>
      </c>
      <c r="M287" s="289">
        <f t="shared" si="6"/>
        <v>11260990</v>
      </c>
      <c r="N287" s="97" t="s">
        <v>531</v>
      </c>
      <c r="O287" s="290" t="s">
        <v>379</v>
      </c>
    </row>
    <row r="288" spans="2:15" s="247" customFormat="1" ht="11.4" customHeight="1" x14ac:dyDescent="0.25">
      <c r="B288" s="167" t="s">
        <v>339</v>
      </c>
      <c r="C288" s="217">
        <v>928</v>
      </c>
      <c r="D288" s="218">
        <v>1789</v>
      </c>
      <c r="E288" s="165" t="s">
        <v>381</v>
      </c>
      <c r="F288" s="284">
        <v>1</v>
      </c>
      <c r="G288" s="285"/>
      <c r="H288" s="286"/>
      <c r="I288" s="284"/>
      <c r="J288" s="287">
        <v>10933000</v>
      </c>
      <c r="K288" s="287">
        <f t="shared" si="5"/>
        <v>11260990</v>
      </c>
      <c r="L288" s="287">
        <v>171</v>
      </c>
      <c r="M288" s="289">
        <f t="shared" si="6"/>
        <v>11260990</v>
      </c>
      <c r="N288" s="97" t="s">
        <v>531</v>
      </c>
      <c r="O288" s="290" t="s">
        <v>389</v>
      </c>
    </row>
    <row r="289" spans="2:15" s="247" customFormat="1" ht="12.6" x14ac:dyDescent="0.25">
      <c r="B289" s="163" t="s">
        <v>21</v>
      </c>
      <c r="C289" s="268"/>
      <c r="D289" s="164"/>
      <c r="E289" s="164"/>
      <c r="F289" s="270">
        <f>SUM(F290:F301)</f>
        <v>12</v>
      </c>
      <c r="G289" s="271"/>
      <c r="H289" s="272"/>
      <c r="I289" s="268"/>
      <c r="J289" s="268"/>
      <c r="K289" s="268"/>
      <c r="L289" s="315"/>
      <c r="M289" s="275">
        <f>SUM(M290:M301)</f>
        <v>165530297.54219997</v>
      </c>
      <c r="N289" s="92"/>
      <c r="O289" s="290"/>
    </row>
    <row r="290" spans="2:15" s="247" customFormat="1" ht="14.4" customHeight="1" x14ac:dyDescent="0.25">
      <c r="B290" s="316" t="s">
        <v>287</v>
      </c>
      <c r="C290" s="284">
        <v>929</v>
      </c>
      <c r="D290" s="317">
        <v>331</v>
      </c>
      <c r="E290" s="165" t="s">
        <v>180</v>
      </c>
      <c r="F290" s="318">
        <v>1</v>
      </c>
      <c r="G290" s="317">
        <v>2008</v>
      </c>
      <c r="H290" s="319" t="s">
        <v>314</v>
      </c>
      <c r="I290" s="317">
        <v>229607</v>
      </c>
      <c r="J290" s="320">
        <v>13275076.560000001</v>
      </c>
      <c r="K290" s="287">
        <f>(J290*3%)+J290</f>
        <v>13673328.856800001</v>
      </c>
      <c r="L290" s="287">
        <v>0</v>
      </c>
      <c r="M290" s="289">
        <f t="shared" ref="M290:M301" si="7">(K290-L290)*F290</f>
        <v>13673328.856800001</v>
      </c>
      <c r="N290" s="97" t="s">
        <v>531</v>
      </c>
      <c r="O290" s="290" t="s">
        <v>380</v>
      </c>
    </row>
    <row r="291" spans="2:15" s="247" customFormat="1" ht="16.2" customHeight="1" x14ac:dyDescent="0.25">
      <c r="B291" s="316" t="s">
        <v>288</v>
      </c>
      <c r="C291" s="284">
        <v>929</v>
      </c>
      <c r="D291" s="317">
        <v>359</v>
      </c>
      <c r="E291" s="165" t="s">
        <v>180</v>
      </c>
      <c r="F291" s="318">
        <v>1</v>
      </c>
      <c r="G291" s="317">
        <v>2006</v>
      </c>
      <c r="H291" s="319" t="s">
        <v>97</v>
      </c>
      <c r="I291" s="317">
        <v>622458</v>
      </c>
      <c r="J291" s="320">
        <v>13275076.560000001</v>
      </c>
      <c r="K291" s="287">
        <f t="shared" ref="K291:K308" si="8">(J291*3%)+J291</f>
        <v>13673328.856800001</v>
      </c>
      <c r="L291" s="287">
        <v>0</v>
      </c>
      <c r="M291" s="289">
        <f t="shared" si="7"/>
        <v>13673328.856800001</v>
      </c>
      <c r="N291" s="97" t="s">
        <v>531</v>
      </c>
      <c r="O291" s="290" t="s">
        <v>380</v>
      </c>
    </row>
    <row r="292" spans="2:15" s="247" customFormat="1" ht="15" customHeight="1" x14ac:dyDescent="0.25">
      <c r="B292" s="316" t="s">
        <v>289</v>
      </c>
      <c r="C292" s="284">
        <v>929</v>
      </c>
      <c r="D292" s="317">
        <v>412</v>
      </c>
      <c r="E292" s="165" t="s">
        <v>295</v>
      </c>
      <c r="F292" s="318">
        <v>1</v>
      </c>
      <c r="G292" s="317">
        <v>2007</v>
      </c>
      <c r="H292" s="319" t="s">
        <v>64</v>
      </c>
      <c r="I292" s="317">
        <v>674328</v>
      </c>
      <c r="J292" s="320">
        <v>15967213</v>
      </c>
      <c r="K292" s="287">
        <f t="shared" si="8"/>
        <v>16446229.390000001</v>
      </c>
      <c r="L292" s="287"/>
      <c r="M292" s="289">
        <f t="shared" si="7"/>
        <v>16446229.390000001</v>
      </c>
      <c r="N292" s="97" t="s">
        <v>531</v>
      </c>
      <c r="O292" s="290" t="s">
        <v>364</v>
      </c>
    </row>
    <row r="293" spans="2:15" s="247" customFormat="1" ht="13.8" customHeight="1" x14ac:dyDescent="0.25">
      <c r="B293" s="316" t="s">
        <v>290</v>
      </c>
      <c r="C293" s="284">
        <v>929</v>
      </c>
      <c r="D293" s="317">
        <v>472</v>
      </c>
      <c r="E293" s="165" t="s">
        <v>295</v>
      </c>
      <c r="F293" s="318">
        <v>1</v>
      </c>
      <c r="G293" s="317">
        <v>2013</v>
      </c>
      <c r="H293" s="319" t="s">
        <v>139</v>
      </c>
      <c r="I293" s="317" t="s">
        <v>296</v>
      </c>
      <c r="J293" s="320">
        <v>15967213</v>
      </c>
      <c r="K293" s="287">
        <f t="shared" si="8"/>
        <v>16446229.390000001</v>
      </c>
      <c r="L293" s="287">
        <v>0</v>
      </c>
      <c r="M293" s="289">
        <f t="shared" si="7"/>
        <v>16446229.390000001</v>
      </c>
      <c r="N293" s="97" t="s">
        <v>531</v>
      </c>
      <c r="O293" s="290" t="s">
        <v>380</v>
      </c>
    </row>
    <row r="294" spans="2:15" s="247" customFormat="1" ht="14.4" customHeight="1" x14ac:dyDescent="0.25">
      <c r="B294" s="316" t="s">
        <v>291</v>
      </c>
      <c r="C294" s="284">
        <v>929</v>
      </c>
      <c r="D294" s="317">
        <v>486</v>
      </c>
      <c r="E294" s="165" t="s">
        <v>180</v>
      </c>
      <c r="F294" s="318">
        <v>1</v>
      </c>
      <c r="G294" s="317">
        <v>2008</v>
      </c>
      <c r="H294" s="319" t="s">
        <v>313</v>
      </c>
      <c r="I294" s="317">
        <v>229487</v>
      </c>
      <c r="J294" s="320">
        <v>13275076.560000001</v>
      </c>
      <c r="K294" s="287">
        <f t="shared" si="8"/>
        <v>13673328.856800001</v>
      </c>
      <c r="L294" s="287">
        <v>0</v>
      </c>
      <c r="M294" s="289">
        <f t="shared" si="7"/>
        <v>13673328.856800001</v>
      </c>
      <c r="N294" s="97" t="s">
        <v>531</v>
      </c>
      <c r="O294" s="290" t="s">
        <v>380</v>
      </c>
    </row>
    <row r="295" spans="2:15" s="247" customFormat="1" ht="12.6" customHeight="1" x14ac:dyDescent="0.25">
      <c r="B295" s="316" t="s">
        <v>292</v>
      </c>
      <c r="C295" s="284">
        <v>929</v>
      </c>
      <c r="D295" s="317">
        <v>553</v>
      </c>
      <c r="E295" s="165" t="s">
        <v>180</v>
      </c>
      <c r="F295" s="318">
        <v>1</v>
      </c>
      <c r="G295" s="317">
        <v>2008</v>
      </c>
      <c r="H295" s="319" t="s">
        <v>98</v>
      </c>
      <c r="I295" s="317">
        <v>229449</v>
      </c>
      <c r="J295" s="320">
        <v>13275076.560000001</v>
      </c>
      <c r="K295" s="287">
        <f t="shared" si="8"/>
        <v>13673328.856800001</v>
      </c>
      <c r="L295" s="287">
        <v>0</v>
      </c>
      <c r="M295" s="289">
        <f t="shared" si="7"/>
        <v>13673328.856800001</v>
      </c>
      <c r="N295" s="97" t="s">
        <v>531</v>
      </c>
      <c r="O295" s="290" t="s">
        <v>380</v>
      </c>
    </row>
    <row r="296" spans="2:15" s="247" customFormat="1" ht="14.4" customHeight="1" x14ac:dyDescent="0.25">
      <c r="B296" s="316" t="s">
        <v>293</v>
      </c>
      <c r="C296" s="284">
        <v>929</v>
      </c>
      <c r="D296" s="317">
        <v>622</v>
      </c>
      <c r="E296" s="165" t="s">
        <v>295</v>
      </c>
      <c r="F296" s="318">
        <v>1</v>
      </c>
      <c r="G296" s="317">
        <v>2009</v>
      </c>
      <c r="H296" s="319" t="s">
        <v>134</v>
      </c>
      <c r="I296" s="317">
        <v>784801</v>
      </c>
      <c r="J296" s="320">
        <v>15967213</v>
      </c>
      <c r="K296" s="287">
        <f t="shared" si="8"/>
        <v>16446229.390000001</v>
      </c>
      <c r="L296" s="287">
        <v>0</v>
      </c>
      <c r="M296" s="289">
        <f t="shared" si="7"/>
        <v>16446229.390000001</v>
      </c>
      <c r="N296" s="97" t="s">
        <v>531</v>
      </c>
      <c r="O296" s="290" t="s">
        <v>365</v>
      </c>
    </row>
    <row r="297" spans="2:15" s="247" customFormat="1" ht="15.6" customHeight="1" x14ac:dyDescent="0.25">
      <c r="B297" s="316" t="s">
        <v>293</v>
      </c>
      <c r="C297" s="284">
        <v>929</v>
      </c>
      <c r="D297" s="317">
        <v>622</v>
      </c>
      <c r="E297" s="165" t="s">
        <v>295</v>
      </c>
      <c r="F297" s="318">
        <v>1</v>
      </c>
      <c r="G297" s="317">
        <v>2009</v>
      </c>
      <c r="H297" s="319" t="s">
        <v>135</v>
      </c>
      <c r="I297" s="317">
        <v>784805</v>
      </c>
      <c r="J297" s="320">
        <v>15967213</v>
      </c>
      <c r="K297" s="287">
        <f t="shared" si="8"/>
        <v>16446229.390000001</v>
      </c>
      <c r="L297" s="287">
        <v>0</v>
      </c>
      <c r="M297" s="289">
        <f t="shared" si="7"/>
        <v>16446229.390000001</v>
      </c>
      <c r="N297" s="97" t="s">
        <v>531</v>
      </c>
      <c r="O297" s="290" t="s">
        <v>365</v>
      </c>
    </row>
    <row r="298" spans="2:15" s="247" customFormat="1" ht="13.2" customHeight="1" x14ac:dyDescent="0.25">
      <c r="B298" s="316" t="s">
        <v>294</v>
      </c>
      <c r="C298" s="284">
        <v>929</v>
      </c>
      <c r="D298" s="317">
        <v>717</v>
      </c>
      <c r="E298" s="165" t="s">
        <v>178</v>
      </c>
      <c r="F298" s="318">
        <v>1</v>
      </c>
      <c r="G298" s="317">
        <v>2007</v>
      </c>
      <c r="H298" s="319" t="s">
        <v>140</v>
      </c>
      <c r="I298" s="317">
        <v>672374</v>
      </c>
      <c r="J298" s="320">
        <v>7248789.4699999997</v>
      </c>
      <c r="K298" s="287">
        <f t="shared" si="8"/>
        <v>7466253.1540999999</v>
      </c>
      <c r="L298" s="287"/>
      <c r="M298" s="289">
        <f t="shared" si="7"/>
        <v>7466253.1540999999</v>
      </c>
      <c r="N298" s="97" t="s">
        <v>531</v>
      </c>
      <c r="O298" s="290" t="s">
        <v>365</v>
      </c>
    </row>
    <row r="299" spans="2:15" s="247" customFormat="1" ht="13.2" customHeight="1" x14ac:dyDescent="0.25">
      <c r="B299" s="316" t="s">
        <v>294</v>
      </c>
      <c r="C299" s="284">
        <v>929</v>
      </c>
      <c r="D299" s="317">
        <v>717</v>
      </c>
      <c r="E299" s="165" t="s">
        <v>178</v>
      </c>
      <c r="F299" s="318">
        <v>1</v>
      </c>
      <c r="G299" s="317">
        <v>2007</v>
      </c>
      <c r="H299" s="319" t="s">
        <v>142</v>
      </c>
      <c r="I299" s="317">
        <v>672271</v>
      </c>
      <c r="J299" s="320">
        <v>7248789.4699999997</v>
      </c>
      <c r="K299" s="287">
        <f t="shared" si="8"/>
        <v>7466253.1540999999</v>
      </c>
      <c r="L299" s="287"/>
      <c r="M299" s="289">
        <f t="shared" si="7"/>
        <v>7466253.1540999999</v>
      </c>
      <c r="N299" s="97" t="s">
        <v>531</v>
      </c>
      <c r="O299" s="290" t="s">
        <v>365</v>
      </c>
    </row>
    <row r="300" spans="2:15" s="247" customFormat="1" ht="12" customHeight="1" x14ac:dyDescent="0.25">
      <c r="B300" s="316" t="s">
        <v>294</v>
      </c>
      <c r="C300" s="284">
        <v>929</v>
      </c>
      <c r="D300" s="317">
        <v>717</v>
      </c>
      <c r="E300" s="165" t="s">
        <v>180</v>
      </c>
      <c r="F300" s="318">
        <v>1</v>
      </c>
      <c r="G300" s="317">
        <v>2007</v>
      </c>
      <c r="H300" s="319" t="s">
        <v>141</v>
      </c>
      <c r="I300" s="317">
        <v>676366</v>
      </c>
      <c r="J300" s="320">
        <v>13275076.560000001</v>
      </c>
      <c r="K300" s="287">
        <f t="shared" si="8"/>
        <v>13673328.856800001</v>
      </c>
      <c r="L300" s="287"/>
      <c r="M300" s="289">
        <f t="shared" si="7"/>
        <v>13673328.856800001</v>
      </c>
      <c r="N300" s="97" t="s">
        <v>531</v>
      </c>
      <c r="O300" s="290" t="s">
        <v>365</v>
      </c>
    </row>
    <row r="301" spans="2:15" s="247" customFormat="1" ht="15" customHeight="1" x14ac:dyDescent="0.25">
      <c r="B301" s="316" t="s">
        <v>294</v>
      </c>
      <c r="C301" s="284">
        <v>929</v>
      </c>
      <c r="D301" s="317">
        <v>717</v>
      </c>
      <c r="E301" s="165" t="s">
        <v>295</v>
      </c>
      <c r="F301" s="318">
        <v>1</v>
      </c>
      <c r="G301" s="317">
        <v>2013</v>
      </c>
      <c r="H301" s="319" t="s">
        <v>99</v>
      </c>
      <c r="I301" s="317" t="s">
        <v>297</v>
      </c>
      <c r="J301" s="320">
        <v>15967213</v>
      </c>
      <c r="K301" s="287">
        <f t="shared" si="8"/>
        <v>16446229.390000001</v>
      </c>
      <c r="L301" s="287"/>
      <c r="M301" s="289">
        <f t="shared" si="7"/>
        <v>16446229.390000001</v>
      </c>
      <c r="N301" s="97" t="s">
        <v>531</v>
      </c>
      <c r="O301" s="290" t="s">
        <v>380</v>
      </c>
    </row>
    <row r="302" spans="2:15" s="247" customFormat="1" x14ac:dyDescent="0.25">
      <c r="B302" s="163" t="s">
        <v>0</v>
      </c>
      <c r="C302" s="268"/>
      <c r="D302" s="164"/>
      <c r="E302" s="164"/>
      <c r="F302" s="270">
        <f>SUM(F303:F309)</f>
        <v>7</v>
      </c>
      <c r="G302" s="271"/>
      <c r="H302" s="272"/>
      <c r="I302" s="268"/>
      <c r="J302" s="268"/>
      <c r="K302" s="268"/>
      <c r="L302" s="315"/>
      <c r="M302" s="275">
        <f>SUM(M303:M309)</f>
        <v>115123605.73</v>
      </c>
      <c r="N302" s="428" t="s">
        <v>531</v>
      </c>
      <c r="O302" s="290"/>
    </row>
    <row r="303" spans="2:15" s="247" customFormat="1" ht="13.8" customHeight="1" x14ac:dyDescent="0.25">
      <c r="B303" s="316" t="s">
        <v>298</v>
      </c>
      <c r="C303" s="284" t="s">
        <v>79</v>
      </c>
      <c r="D303" s="317">
        <v>709</v>
      </c>
      <c r="E303" s="165" t="s">
        <v>295</v>
      </c>
      <c r="F303" s="318">
        <v>1</v>
      </c>
      <c r="G303" s="317">
        <v>2013</v>
      </c>
      <c r="H303" s="319">
        <v>1429</v>
      </c>
      <c r="I303" s="317">
        <v>1429</v>
      </c>
      <c r="J303" s="320">
        <v>15967213</v>
      </c>
      <c r="K303" s="287">
        <f t="shared" si="8"/>
        <v>16446229.390000001</v>
      </c>
      <c r="L303" s="287">
        <v>0</v>
      </c>
      <c r="M303" s="289">
        <f t="shared" ref="M303:M309" si="9">(K303-L303)*F303</f>
        <v>16446229.390000001</v>
      </c>
      <c r="N303" s="97" t="s">
        <v>531</v>
      </c>
      <c r="O303" s="290" t="s">
        <v>380</v>
      </c>
    </row>
    <row r="304" spans="2:15" s="247" customFormat="1" ht="13.2" customHeight="1" x14ac:dyDescent="0.25">
      <c r="B304" s="316" t="s">
        <v>298</v>
      </c>
      <c r="C304" s="284" t="s">
        <v>79</v>
      </c>
      <c r="D304" s="317">
        <v>709</v>
      </c>
      <c r="E304" s="165" t="s">
        <v>295</v>
      </c>
      <c r="F304" s="318">
        <v>1</v>
      </c>
      <c r="G304" s="317">
        <v>2013</v>
      </c>
      <c r="H304" s="319">
        <v>1431</v>
      </c>
      <c r="I304" s="317">
        <v>1431</v>
      </c>
      <c r="J304" s="320">
        <v>15967213</v>
      </c>
      <c r="K304" s="287">
        <f t="shared" si="8"/>
        <v>16446229.390000001</v>
      </c>
      <c r="L304" s="287">
        <v>0</v>
      </c>
      <c r="M304" s="289">
        <f t="shared" si="9"/>
        <v>16446229.390000001</v>
      </c>
      <c r="N304" s="97" t="s">
        <v>531</v>
      </c>
      <c r="O304" s="290" t="s">
        <v>380</v>
      </c>
    </row>
    <row r="305" spans="2:15" s="247" customFormat="1" ht="14.4" customHeight="1" x14ac:dyDescent="0.25">
      <c r="B305" s="316" t="s">
        <v>298</v>
      </c>
      <c r="C305" s="284" t="s">
        <v>79</v>
      </c>
      <c r="D305" s="317">
        <v>709</v>
      </c>
      <c r="E305" s="165" t="s">
        <v>295</v>
      </c>
      <c r="F305" s="318">
        <v>1</v>
      </c>
      <c r="G305" s="317">
        <v>2013</v>
      </c>
      <c r="H305" s="319">
        <v>1440</v>
      </c>
      <c r="I305" s="317">
        <v>1440</v>
      </c>
      <c r="J305" s="320">
        <v>15967213</v>
      </c>
      <c r="K305" s="287">
        <f t="shared" si="8"/>
        <v>16446229.390000001</v>
      </c>
      <c r="L305" s="287">
        <v>0</v>
      </c>
      <c r="M305" s="289">
        <f t="shared" si="9"/>
        <v>16446229.390000001</v>
      </c>
      <c r="N305" s="97" t="s">
        <v>531</v>
      </c>
      <c r="O305" s="290" t="s">
        <v>380</v>
      </c>
    </row>
    <row r="306" spans="2:15" s="247" customFormat="1" ht="13.8" customHeight="1" x14ac:dyDescent="0.25">
      <c r="B306" s="316" t="s">
        <v>298</v>
      </c>
      <c r="C306" s="284" t="s">
        <v>79</v>
      </c>
      <c r="D306" s="317">
        <v>709</v>
      </c>
      <c r="E306" s="165" t="s">
        <v>295</v>
      </c>
      <c r="F306" s="318">
        <v>1</v>
      </c>
      <c r="G306" s="317">
        <v>2013</v>
      </c>
      <c r="H306" s="319">
        <v>1437</v>
      </c>
      <c r="I306" s="317">
        <v>1437</v>
      </c>
      <c r="J306" s="320">
        <v>15967213</v>
      </c>
      <c r="K306" s="287">
        <f t="shared" si="8"/>
        <v>16446229.390000001</v>
      </c>
      <c r="L306" s="287">
        <v>0</v>
      </c>
      <c r="M306" s="289">
        <f t="shared" si="9"/>
        <v>16446229.390000001</v>
      </c>
      <c r="N306" s="97" t="s">
        <v>531</v>
      </c>
      <c r="O306" s="290" t="s">
        <v>380</v>
      </c>
    </row>
    <row r="307" spans="2:15" s="247" customFormat="1" ht="13.8" customHeight="1" x14ac:dyDescent="0.25">
      <c r="B307" s="316" t="s">
        <v>298</v>
      </c>
      <c r="C307" s="284" t="s">
        <v>79</v>
      </c>
      <c r="D307" s="317">
        <v>709</v>
      </c>
      <c r="E307" s="165" t="s">
        <v>295</v>
      </c>
      <c r="F307" s="318">
        <v>1</v>
      </c>
      <c r="G307" s="317">
        <v>2013</v>
      </c>
      <c r="H307" s="319">
        <v>1432</v>
      </c>
      <c r="I307" s="317">
        <v>1432</v>
      </c>
      <c r="J307" s="320">
        <v>15967213</v>
      </c>
      <c r="K307" s="287">
        <f>(J307*3%)+J307</f>
        <v>16446229.390000001</v>
      </c>
      <c r="L307" s="287">
        <v>0</v>
      </c>
      <c r="M307" s="289">
        <f t="shared" si="9"/>
        <v>16446229.390000001</v>
      </c>
      <c r="N307" s="97" t="s">
        <v>531</v>
      </c>
      <c r="O307" s="290" t="s">
        <v>380</v>
      </c>
    </row>
    <row r="308" spans="2:15" s="247" customFormat="1" ht="13.2" customHeight="1" x14ac:dyDescent="0.25">
      <c r="B308" s="316" t="s">
        <v>298</v>
      </c>
      <c r="C308" s="284" t="s">
        <v>79</v>
      </c>
      <c r="D308" s="317">
        <v>709</v>
      </c>
      <c r="E308" s="165" t="s">
        <v>295</v>
      </c>
      <c r="F308" s="318">
        <v>1</v>
      </c>
      <c r="G308" s="317">
        <v>2013</v>
      </c>
      <c r="H308" s="319">
        <v>1434</v>
      </c>
      <c r="I308" s="317">
        <v>1434</v>
      </c>
      <c r="J308" s="320">
        <v>15967213</v>
      </c>
      <c r="K308" s="287">
        <f t="shared" si="8"/>
        <v>16446229.390000001</v>
      </c>
      <c r="L308" s="287">
        <v>0</v>
      </c>
      <c r="M308" s="289">
        <f t="shared" si="9"/>
        <v>16446229.390000001</v>
      </c>
      <c r="N308" s="97" t="s">
        <v>531</v>
      </c>
      <c r="O308" s="290" t="s">
        <v>380</v>
      </c>
    </row>
    <row r="309" spans="2:15" s="247" customFormat="1" ht="13.2" customHeight="1" x14ac:dyDescent="0.25">
      <c r="B309" s="316" t="s">
        <v>298</v>
      </c>
      <c r="C309" s="284" t="s">
        <v>79</v>
      </c>
      <c r="D309" s="317">
        <v>709</v>
      </c>
      <c r="E309" s="165" t="s">
        <v>295</v>
      </c>
      <c r="F309" s="318">
        <v>1</v>
      </c>
      <c r="G309" s="317">
        <v>2013</v>
      </c>
      <c r="H309" s="319">
        <v>1430</v>
      </c>
      <c r="I309" s="317">
        <v>1430</v>
      </c>
      <c r="J309" s="320">
        <v>15967213</v>
      </c>
      <c r="K309" s="287">
        <f>(J309*3%)+J309</f>
        <v>16446229.390000001</v>
      </c>
      <c r="L309" s="287">
        <v>0</v>
      </c>
      <c r="M309" s="289">
        <f t="shared" si="9"/>
        <v>16446229.390000001</v>
      </c>
      <c r="N309" s="97" t="s">
        <v>531</v>
      </c>
      <c r="O309" s="290" t="s">
        <v>380</v>
      </c>
    </row>
    <row r="310" spans="2:15" s="247" customFormat="1" x14ac:dyDescent="0.25">
      <c r="B310" s="482" t="s">
        <v>54</v>
      </c>
      <c r="C310" s="483"/>
      <c r="D310" s="483"/>
      <c r="E310" s="484"/>
      <c r="F310" s="270">
        <f>SUM(F311:F328)</f>
        <v>18</v>
      </c>
      <c r="G310" s="271"/>
      <c r="H310" s="272"/>
      <c r="I310" s="268"/>
      <c r="J310" s="268"/>
      <c r="K310" s="268"/>
      <c r="L310" s="315"/>
      <c r="M310" s="275">
        <f>SUM(M311:M328)</f>
        <v>273848923.7543999</v>
      </c>
      <c r="N310" s="428" t="s">
        <v>531</v>
      </c>
      <c r="O310" s="290"/>
    </row>
    <row r="311" spans="2:15" s="247" customFormat="1" ht="15.6" customHeight="1" x14ac:dyDescent="0.25">
      <c r="B311" s="316" t="s">
        <v>299</v>
      </c>
      <c r="C311" s="321">
        <v>950</v>
      </c>
      <c r="D311" s="317">
        <v>718</v>
      </c>
      <c r="E311" s="165" t="s">
        <v>180</v>
      </c>
      <c r="F311" s="322">
        <v>1</v>
      </c>
      <c r="G311" s="317">
        <v>2013</v>
      </c>
      <c r="H311" s="319">
        <v>5000</v>
      </c>
      <c r="I311" s="319">
        <v>271742</v>
      </c>
      <c r="J311" s="320">
        <v>13275076.560000001</v>
      </c>
      <c r="K311" s="287">
        <f t="shared" ref="K311:K327" si="10">(J311*3%)+J311</f>
        <v>13673328.856800001</v>
      </c>
      <c r="L311" s="323"/>
      <c r="M311" s="289">
        <f t="shared" ref="M311:M328" si="11">(K311-L311)*F311</f>
        <v>13673328.856800001</v>
      </c>
      <c r="N311" s="97" t="s">
        <v>531</v>
      </c>
      <c r="O311" s="290" t="s">
        <v>391</v>
      </c>
    </row>
    <row r="312" spans="2:15" s="247" customFormat="1" ht="12.6" customHeight="1" x14ac:dyDescent="0.25">
      <c r="B312" s="316" t="s">
        <v>299</v>
      </c>
      <c r="C312" s="321">
        <v>950</v>
      </c>
      <c r="D312" s="317">
        <v>718</v>
      </c>
      <c r="E312" s="165" t="s">
        <v>180</v>
      </c>
      <c r="F312" s="322">
        <v>1</v>
      </c>
      <c r="G312" s="317">
        <v>2013</v>
      </c>
      <c r="H312" s="319">
        <v>5001</v>
      </c>
      <c r="I312" s="319">
        <v>271761</v>
      </c>
      <c r="J312" s="320">
        <v>13275076.560000001</v>
      </c>
      <c r="K312" s="287">
        <f t="shared" si="10"/>
        <v>13673328.856800001</v>
      </c>
      <c r="L312" s="323"/>
      <c r="M312" s="289">
        <f t="shared" si="11"/>
        <v>13673328.856800001</v>
      </c>
      <c r="N312" s="97" t="s">
        <v>531</v>
      </c>
      <c r="O312" s="290" t="s">
        <v>391</v>
      </c>
    </row>
    <row r="313" spans="2:15" s="247" customFormat="1" ht="15" customHeight="1" x14ac:dyDescent="0.25">
      <c r="B313" s="316" t="s">
        <v>299</v>
      </c>
      <c r="C313" s="321">
        <v>950</v>
      </c>
      <c r="D313" s="317">
        <v>718</v>
      </c>
      <c r="E313" s="165" t="s">
        <v>180</v>
      </c>
      <c r="F313" s="322">
        <v>1</v>
      </c>
      <c r="G313" s="317">
        <v>2013</v>
      </c>
      <c r="H313" s="319">
        <v>5002</v>
      </c>
      <c r="I313" s="319">
        <v>271746</v>
      </c>
      <c r="J313" s="320">
        <v>13275076.560000001</v>
      </c>
      <c r="K313" s="287">
        <f t="shared" si="10"/>
        <v>13673328.856800001</v>
      </c>
      <c r="L313" s="323"/>
      <c r="M313" s="289">
        <f t="shared" si="11"/>
        <v>13673328.856800001</v>
      </c>
      <c r="N313" s="97" t="s">
        <v>531</v>
      </c>
      <c r="O313" s="290" t="s">
        <v>391</v>
      </c>
    </row>
    <row r="314" spans="2:15" s="247" customFormat="1" ht="14.4" customHeight="1" x14ac:dyDescent="0.25">
      <c r="B314" s="316" t="s">
        <v>299</v>
      </c>
      <c r="C314" s="321">
        <v>950</v>
      </c>
      <c r="D314" s="317">
        <v>718</v>
      </c>
      <c r="E314" s="165" t="s">
        <v>180</v>
      </c>
      <c r="F314" s="322">
        <v>1</v>
      </c>
      <c r="G314" s="317">
        <v>2013</v>
      </c>
      <c r="H314" s="319">
        <v>5003</v>
      </c>
      <c r="I314" s="319">
        <v>271753</v>
      </c>
      <c r="J314" s="320">
        <v>13275076.560000001</v>
      </c>
      <c r="K314" s="287">
        <f t="shared" si="10"/>
        <v>13673328.856800001</v>
      </c>
      <c r="L314" s="323"/>
      <c r="M314" s="289">
        <f t="shared" si="11"/>
        <v>13673328.856800001</v>
      </c>
      <c r="N314" s="97" t="s">
        <v>531</v>
      </c>
      <c r="O314" s="290" t="s">
        <v>391</v>
      </c>
    </row>
    <row r="315" spans="2:15" s="247" customFormat="1" ht="13.2" customHeight="1" x14ac:dyDescent="0.25">
      <c r="B315" s="316" t="s">
        <v>299</v>
      </c>
      <c r="C315" s="321">
        <v>950</v>
      </c>
      <c r="D315" s="317">
        <v>718</v>
      </c>
      <c r="E315" s="165" t="s">
        <v>180</v>
      </c>
      <c r="F315" s="322">
        <v>1</v>
      </c>
      <c r="G315" s="317">
        <v>2013</v>
      </c>
      <c r="H315" s="319">
        <v>5004</v>
      </c>
      <c r="I315" s="319">
        <v>271743</v>
      </c>
      <c r="J315" s="320">
        <v>13275076.560000001</v>
      </c>
      <c r="K315" s="287">
        <f t="shared" si="10"/>
        <v>13673328.856800001</v>
      </c>
      <c r="L315" s="323"/>
      <c r="M315" s="289">
        <f t="shared" si="11"/>
        <v>13673328.856800001</v>
      </c>
      <c r="N315" s="97" t="s">
        <v>531</v>
      </c>
      <c r="O315" s="290" t="s">
        <v>391</v>
      </c>
    </row>
    <row r="316" spans="2:15" s="247" customFormat="1" ht="13.2" customHeight="1" x14ac:dyDescent="0.25">
      <c r="B316" s="316" t="s">
        <v>299</v>
      </c>
      <c r="C316" s="321">
        <v>950</v>
      </c>
      <c r="D316" s="317">
        <v>718</v>
      </c>
      <c r="E316" s="165" t="s">
        <v>180</v>
      </c>
      <c r="F316" s="322">
        <v>1</v>
      </c>
      <c r="G316" s="317">
        <v>2013</v>
      </c>
      <c r="H316" s="319">
        <v>5005</v>
      </c>
      <c r="I316" s="319">
        <v>271772</v>
      </c>
      <c r="J316" s="320">
        <v>13275076.560000001</v>
      </c>
      <c r="K316" s="287">
        <f t="shared" si="10"/>
        <v>13673328.856800001</v>
      </c>
      <c r="L316" s="323"/>
      <c r="M316" s="289">
        <f t="shared" si="11"/>
        <v>13673328.856800001</v>
      </c>
      <c r="N316" s="97" t="s">
        <v>531</v>
      </c>
      <c r="O316" s="290" t="s">
        <v>391</v>
      </c>
    </row>
    <row r="317" spans="2:15" s="247" customFormat="1" ht="12" customHeight="1" x14ac:dyDescent="0.25">
      <c r="B317" s="316" t="s">
        <v>299</v>
      </c>
      <c r="C317" s="284">
        <v>950</v>
      </c>
      <c r="D317" s="317">
        <v>718</v>
      </c>
      <c r="E317" s="165" t="s">
        <v>180</v>
      </c>
      <c r="F317" s="318">
        <v>1</v>
      </c>
      <c r="G317" s="317">
        <v>2014</v>
      </c>
      <c r="H317" s="319">
        <v>5009</v>
      </c>
      <c r="I317" s="319">
        <v>274925</v>
      </c>
      <c r="J317" s="320">
        <v>13275076.560000001</v>
      </c>
      <c r="K317" s="287">
        <f t="shared" si="10"/>
        <v>13673328.856800001</v>
      </c>
      <c r="L317" s="287"/>
      <c r="M317" s="289">
        <f t="shared" si="11"/>
        <v>13673328.856800001</v>
      </c>
      <c r="N317" s="97" t="s">
        <v>531</v>
      </c>
      <c r="O317" s="290" t="s">
        <v>391</v>
      </c>
    </row>
    <row r="318" spans="2:15" s="247" customFormat="1" ht="13.8" customHeight="1" x14ac:dyDescent="0.25">
      <c r="B318" s="316" t="s">
        <v>299</v>
      </c>
      <c r="C318" s="284">
        <v>950</v>
      </c>
      <c r="D318" s="317">
        <v>718</v>
      </c>
      <c r="E318" s="165" t="s">
        <v>180</v>
      </c>
      <c r="F318" s="318">
        <v>1</v>
      </c>
      <c r="G318" s="317">
        <v>2014</v>
      </c>
      <c r="H318" s="319">
        <v>5010</v>
      </c>
      <c r="I318" s="319">
        <v>275080</v>
      </c>
      <c r="J318" s="320">
        <v>13275076.560000001</v>
      </c>
      <c r="K318" s="287">
        <f t="shared" si="10"/>
        <v>13673328.856800001</v>
      </c>
      <c r="L318" s="287"/>
      <c r="M318" s="289">
        <f t="shared" si="11"/>
        <v>13673328.856800001</v>
      </c>
      <c r="N318" s="97" t="s">
        <v>531</v>
      </c>
      <c r="O318" s="290" t="s">
        <v>391</v>
      </c>
    </row>
    <row r="319" spans="2:15" s="247" customFormat="1" ht="13.8" customHeight="1" x14ac:dyDescent="0.25">
      <c r="B319" s="316" t="s">
        <v>300</v>
      </c>
      <c r="C319" s="284">
        <v>950</v>
      </c>
      <c r="D319" s="317">
        <v>1106</v>
      </c>
      <c r="E319" s="165" t="s">
        <v>295</v>
      </c>
      <c r="F319" s="318">
        <v>1</v>
      </c>
      <c r="G319" s="317">
        <v>2013</v>
      </c>
      <c r="H319" s="319">
        <v>623</v>
      </c>
      <c r="I319" s="319" t="s">
        <v>301</v>
      </c>
      <c r="J319" s="289">
        <v>15967213</v>
      </c>
      <c r="K319" s="316">
        <f t="shared" si="10"/>
        <v>16446229.390000001</v>
      </c>
      <c r="L319" s="284"/>
      <c r="M319" s="289">
        <f t="shared" si="11"/>
        <v>16446229.390000001</v>
      </c>
      <c r="N319" s="97" t="s">
        <v>531</v>
      </c>
      <c r="O319" s="165" t="s">
        <v>380</v>
      </c>
    </row>
    <row r="320" spans="2:15" s="247" customFormat="1" ht="15" customHeight="1" x14ac:dyDescent="0.25">
      <c r="B320" s="316" t="s">
        <v>300</v>
      </c>
      <c r="C320" s="284">
        <v>950</v>
      </c>
      <c r="D320" s="317">
        <v>1106</v>
      </c>
      <c r="E320" s="165" t="s">
        <v>295</v>
      </c>
      <c r="F320" s="318">
        <v>1</v>
      </c>
      <c r="G320" s="317">
        <v>2013</v>
      </c>
      <c r="H320" s="319">
        <v>622</v>
      </c>
      <c r="I320" s="319" t="s">
        <v>302</v>
      </c>
      <c r="J320" s="289">
        <v>15967213</v>
      </c>
      <c r="K320" s="316">
        <f t="shared" si="10"/>
        <v>16446229.390000001</v>
      </c>
      <c r="L320" s="284"/>
      <c r="M320" s="289">
        <f t="shared" si="11"/>
        <v>16446229.390000001</v>
      </c>
      <c r="N320" s="97" t="s">
        <v>531</v>
      </c>
      <c r="O320" s="165" t="s">
        <v>380</v>
      </c>
    </row>
    <row r="321" spans="2:16" s="247" customFormat="1" ht="12.6" customHeight="1" x14ac:dyDescent="0.25">
      <c r="B321" s="316" t="s">
        <v>300</v>
      </c>
      <c r="C321" s="284">
        <v>950</v>
      </c>
      <c r="D321" s="317">
        <v>1106</v>
      </c>
      <c r="E321" s="165" t="s">
        <v>295</v>
      </c>
      <c r="F321" s="318">
        <v>1</v>
      </c>
      <c r="G321" s="317">
        <v>2013</v>
      </c>
      <c r="H321" s="319">
        <v>625</v>
      </c>
      <c r="I321" s="319" t="s">
        <v>303</v>
      </c>
      <c r="J321" s="289">
        <v>15967213</v>
      </c>
      <c r="K321" s="316">
        <f t="shared" si="10"/>
        <v>16446229.390000001</v>
      </c>
      <c r="L321" s="284"/>
      <c r="M321" s="289">
        <f t="shared" si="11"/>
        <v>16446229.390000001</v>
      </c>
      <c r="N321" s="97" t="s">
        <v>531</v>
      </c>
      <c r="O321" s="165" t="s">
        <v>380</v>
      </c>
    </row>
    <row r="322" spans="2:16" s="247" customFormat="1" ht="14.4" customHeight="1" x14ac:dyDescent="0.25">
      <c r="B322" s="316" t="s">
        <v>300</v>
      </c>
      <c r="C322" s="284">
        <v>950</v>
      </c>
      <c r="D322" s="317">
        <v>1106</v>
      </c>
      <c r="E322" s="165" t="s">
        <v>295</v>
      </c>
      <c r="F322" s="318">
        <v>1</v>
      </c>
      <c r="G322" s="317">
        <v>2013</v>
      </c>
      <c r="H322" s="319">
        <v>627</v>
      </c>
      <c r="I322" s="319" t="s">
        <v>304</v>
      </c>
      <c r="J322" s="289">
        <v>15967213</v>
      </c>
      <c r="K322" s="316">
        <f t="shared" si="10"/>
        <v>16446229.390000001</v>
      </c>
      <c r="L322" s="284"/>
      <c r="M322" s="289">
        <f t="shared" si="11"/>
        <v>16446229.390000001</v>
      </c>
      <c r="N322" s="97" t="s">
        <v>531</v>
      </c>
      <c r="O322" s="165" t="s">
        <v>380</v>
      </c>
    </row>
    <row r="323" spans="2:16" s="247" customFormat="1" ht="14.4" customHeight="1" x14ac:dyDescent="0.25">
      <c r="B323" s="316" t="s">
        <v>300</v>
      </c>
      <c r="C323" s="284">
        <v>950</v>
      </c>
      <c r="D323" s="317">
        <v>1106</v>
      </c>
      <c r="E323" s="165" t="s">
        <v>295</v>
      </c>
      <c r="F323" s="318">
        <v>1</v>
      </c>
      <c r="G323" s="317">
        <v>2013</v>
      </c>
      <c r="H323" s="319">
        <v>628</v>
      </c>
      <c r="I323" s="319" t="s">
        <v>305</v>
      </c>
      <c r="J323" s="289">
        <v>15967213</v>
      </c>
      <c r="K323" s="316">
        <f t="shared" si="10"/>
        <v>16446229.390000001</v>
      </c>
      <c r="L323" s="284"/>
      <c r="M323" s="289">
        <f t="shared" si="11"/>
        <v>16446229.390000001</v>
      </c>
      <c r="N323" s="97" t="s">
        <v>531</v>
      </c>
      <c r="O323" s="165" t="s">
        <v>380</v>
      </c>
    </row>
    <row r="324" spans="2:16" s="247" customFormat="1" ht="13.2" customHeight="1" x14ac:dyDescent="0.25">
      <c r="B324" s="316" t="s">
        <v>300</v>
      </c>
      <c r="C324" s="284">
        <v>950</v>
      </c>
      <c r="D324" s="317">
        <v>1106</v>
      </c>
      <c r="E324" s="165" t="s">
        <v>295</v>
      </c>
      <c r="F324" s="318">
        <v>1</v>
      </c>
      <c r="G324" s="317">
        <v>2013</v>
      </c>
      <c r="H324" s="319">
        <v>629</v>
      </c>
      <c r="I324" s="319" t="s">
        <v>306</v>
      </c>
      <c r="J324" s="289">
        <v>15967213</v>
      </c>
      <c r="K324" s="316">
        <f t="shared" si="10"/>
        <v>16446229.390000001</v>
      </c>
      <c r="L324" s="284"/>
      <c r="M324" s="289">
        <f t="shared" si="11"/>
        <v>16446229.390000001</v>
      </c>
      <c r="N324" s="97" t="s">
        <v>531</v>
      </c>
      <c r="O324" s="165" t="s">
        <v>380</v>
      </c>
    </row>
    <row r="325" spans="2:16" s="247" customFormat="1" ht="13.2" customHeight="1" x14ac:dyDescent="0.25">
      <c r="B325" s="316" t="s">
        <v>300</v>
      </c>
      <c r="C325" s="284">
        <v>950</v>
      </c>
      <c r="D325" s="317">
        <v>1106</v>
      </c>
      <c r="E325" s="165" t="s">
        <v>295</v>
      </c>
      <c r="F325" s="318">
        <v>1</v>
      </c>
      <c r="G325" s="317">
        <v>2013</v>
      </c>
      <c r="H325" s="319">
        <v>633</v>
      </c>
      <c r="I325" s="319" t="s">
        <v>307</v>
      </c>
      <c r="J325" s="289">
        <v>15967213</v>
      </c>
      <c r="K325" s="316">
        <f t="shared" si="10"/>
        <v>16446229.390000001</v>
      </c>
      <c r="L325" s="284"/>
      <c r="M325" s="289">
        <f>(K325-L325)*F325-1</f>
        <v>16446228.390000001</v>
      </c>
      <c r="N325" s="97" t="s">
        <v>531</v>
      </c>
      <c r="O325" s="165" t="s">
        <v>380</v>
      </c>
    </row>
    <row r="326" spans="2:16" s="296" customFormat="1" ht="13.2" customHeight="1" x14ac:dyDescent="0.25">
      <c r="B326" s="316" t="s">
        <v>300</v>
      </c>
      <c r="C326" s="284">
        <v>950</v>
      </c>
      <c r="D326" s="317">
        <v>1106</v>
      </c>
      <c r="E326" s="165" t="s">
        <v>295</v>
      </c>
      <c r="F326" s="318">
        <v>1</v>
      </c>
      <c r="G326" s="317">
        <v>2013</v>
      </c>
      <c r="H326" s="319">
        <v>639</v>
      </c>
      <c r="I326" s="319" t="s">
        <v>308</v>
      </c>
      <c r="J326" s="289">
        <v>15967213</v>
      </c>
      <c r="K326" s="316">
        <f t="shared" si="10"/>
        <v>16446229.390000001</v>
      </c>
      <c r="L326" s="284"/>
      <c r="M326" s="289">
        <f t="shared" si="11"/>
        <v>16446229.390000001</v>
      </c>
      <c r="N326" s="97" t="s">
        <v>531</v>
      </c>
      <c r="O326" s="165" t="s">
        <v>380</v>
      </c>
      <c r="P326" s="247"/>
    </row>
    <row r="327" spans="2:16" ht="13.8" customHeight="1" x14ac:dyDescent="0.25">
      <c r="B327" s="316" t="s">
        <v>300</v>
      </c>
      <c r="C327" s="284">
        <v>950</v>
      </c>
      <c r="D327" s="317">
        <v>1106</v>
      </c>
      <c r="E327" s="165" t="s">
        <v>295</v>
      </c>
      <c r="F327" s="318">
        <v>1</v>
      </c>
      <c r="G327" s="317">
        <v>2013</v>
      </c>
      <c r="H327" s="319">
        <v>638</v>
      </c>
      <c r="I327" s="319" t="s">
        <v>310</v>
      </c>
      <c r="J327" s="320">
        <v>15967213</v>
      </c>
      <c r="K327" s="287">
        <f t="shared" si="10"/>
        <v>16446229.390000001</v>
      </c>
      <c r="L327" s="287"/>
      <c r="M327" s="289">
        <f t="shared" si="11"/>
        <v>16446229.390000001</v>
      </c>
      <c r="N327" s="97" t="s">
        <v>531</v>
      </c>
      <c r="O327" s="290" t="s">
        <v>380</v>
      </c>
      <c r="P327" s="247"/>
    </row>
    <row r="328" spans="2:16" s="324" customFormat="1" ht="15" customHeight="1" x14ac:dyDescent="0.25">
      <c r="B328" s="316" t="s">
        <v>300</v>
      </c>
      <c r="C328" s="284">
        <v>950</v>
      </c>
      <c r="D328" s="317">
        <v>1106</v>
      </c>
      <c r="E328" s="165" t="s">
        <v>295</v>
      </c>
      <c r="F328" s="318">
        <v>1</v>
      </c>
      <c r="G328" s="317">
        <v>2013</v>
      </c>
      <c r="H328" s="319">
        <v>632</v>
      </c>
      <c r="I328" s="319" t="s">
        <v>311</v>
      </c>
      <c r="J328" s="320">
        <v>15967213</v>
      </c>
      <c r="K328" s="287">
        <f>(J328*3%)+J328</f>
        <v>16446229.390000001</v>
      </c>
      <c r="L328" s="287"/>
      <c r="M328" s="289">
        <f t="shared" si="11"/>
        <v>16446229.390000001</v>
      </c>
      <c r="N328" s="97" t="s">
        <v>531</v>
      </c>
      <c r="O328" s="290" t="s">
        <v>380</v>
      </c>
      <c r="P328" s="247"/>
    </row>
    <row r="329" spans="2:16" x14ac:dyDescent="0.25">
      <c r="M329" s="328"/>
      <c r="N329" s="328"/>
      <c r="O329" s="328"/>
    </row>
    <row r="330" spans="2:16" x14ac:dyDescent="0.25">
      <c r="M330" s="328"/>
      <c r="N330" s="328"/>
      <c r="O330" s="328"/>
    </row>
    <row r="331" spans="2:16" x14ac:dyDescent="0.25">
      <c r="M331" s="326"/>
      <c r="N331" s="328"/>
      <c r="O331" s="326"/>
    </row>
    <row r="332" spans="2:16" x14ac:dyDescent="0.25">
      <c r="F332" s="327"/>
      <c r="M332" s="326"/>
      <c r="N332" s="328"/>
      <c r="O332" s="326"/>
    </row>
    <row r="333" spans="2:16" x14ac:dyDescent="0.25">
      <c r="H333" s="334"/>
    </row>
  </sheetData>
  <sheetProtection selectLockedCells="1" selectUnlockedCells="1"/>
  <autoFilter ref="B17:N328" xr:uid="{DBFB178D-183F-43B0-A9D5-20366CE2BB54}"/>
  <mergeCells count="3">
    <mergeCell ref="B2:M2"/>
    <mergeCell ref="B310:E310"/>
    <mergeCell ref="B80:D80"/>
  </mergeCells>
  <phoneticPr fontId="20" type="noConversion"/>
  <printOptions horizontalCentered="1"/>
  <pageMargins left="0.27559055118110237" right="0.23622047244094491" top="0.55118110236220474" bottom="0.78740157480314965" header="0.43307086614173229" footer="0.23622047244094491"/>
  <pageSetup scale="65" firstPageNumber="0" orientation="landscape" horizontalDpi="4294967294" verticalDpi="4294967294" r:id="rId1"/>
  <headerFooter alignWithMargins="0">
    <oddFooter>&amp;R&amp;"Times New Roman,Cursiva"&amp;6Anteproyecto Presupuesto Vehículos  2019</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9B78-C7BA-411C-8D28-39558CDF45D6}">
  <dimension ref="A1:M47"/>
  <sheetViews>
    <sheetView zoomScale="70" zoomScaleNormal="70" workbookViewId="0">
      <selection activeCell="A56" sqref="A56"/>
    </sheetView>
  </sheetViews>
  <sheetFormatPr baseColWidth="10" defaultRowHeight="13.2" x14ac:dyDescent="0.25"/>
  <cols>
    <col min="1" max="1" width="76.5546875" customWidth="1"/>
    <col min="2" max="2" width="24.33203125" hidden="1" customWidth="1"/>
    <col min="3" max="3" width="17.109375" customWidth="1"/>
    <col min="4" max="4" width="43.5546875" style="116" customWidth="1"/>
    <col min="5" max="5" width="10.109375" customWidth="1"/>
    <col min="6" max="6" width="12" customWidth="1"/>
    <col min="7" max="7" width="17.109375" customWidth="1"/>
    <col min="8" max="8" width="16.33203125" customWidth="1"/>
    <col min="9" max="9" width="21.6640625" customWidth="1"/>
    <col min="10" max="10" width="19.109375" hidden="1" customWidth="1"/>
    <col min="11" max="11" width="18.33203125" hidden="1" customWidth="1"/>
    <col min="12" max="12" width="28.5546875" customWidth="1"/>
    <col min="13" max="13" width="110.88671875" style="116" customWidth="1"/>
  </cols>
  <sheetData>
    <row r="1" spans="1:13" s="105" customFormat="1" ht="33.75" customHeight="1" thickBot="1" x14ac:dyDescent="0.3">
      <c r="A1" s="508" t="s">
        <v>317</v>
      </c>
      <c r="B1" s="509"/>
      <c r="C1" s="509"/>
      <c r="D1" s="509"/>
      <c r="E1" s="509"/>
      <c r="F1" s="509"/>
      <c r="G1" s="509"/>
      <c r="H1" s="509"/>
      <c r="I1" s="509"/>
      <c r="J1" s="509"/>
      <c r="K1" s="510"/>
      <c r="L1" s="509"/>
      <c r="M1" s="511"/>
    </row>
    <row r="2" spans="1:13" s="38" customFormat="1" ht="36" customHeight="1" thickBot="1" x14ac:dyDescent="0.3">
      <c r="A2" s="39"/>
      <c r="B2" s="39"/>
      <c r="C2" s="40"/>
      <c r="D2" s="114"/>
      <c r="E2" s="39"/>
      <c r="F2" s="39"/>
      <c r="G2" s="39"/>
      <c r="H2" s="39"/>
      <c r="I2" s="42"/>
      <c r="J2" s="42"/>
      <c r="K2" s="42"/>
      <c r="L2" s="42"/>
      <c r="M2" s="114"/>
    </row>
    <row r="3" spans="1:13" s="43" customFormat="1" ht="22.5" customHeight="1" x14ac:dyDescent="0.25">
      <c r="A3" s="512" t="s">
        <v>215</v>
      </c>
      <c r="B3" s="513"/>
      <c r="C3" s="513"/>
      <c r="D3" s="514"/>
      <c r="E3" s="41">
        <f>E10</f>
        <v>5</v>
      </c>
      <c r="F3" s="515">
        <f>L10</f>
        <v>116405188.38</v>
      </c>
      <c r="G3" s="516"/>
      <c r="H3" s="517"/>
      <c r="I3" s="42"/>
      <c r="J3" s="42"/>
      <c r="K3" s="42"/>
      <c r="L3" s="42"/>
      <c r="M3" s="42"/>
    </row>
    <row r="4" spans="1:13" s="45" customFormat="1" ht="23.25" customHeight="1" thickBot="1" x14ac:dyDescent="0.3">
      <c r="A4" s="518" t="s">
        <v>216</v>
      </c>
      <c r="B4" s="519"/>
      <c r="C4" s="519"/>
      <c r="D4" s="520"/>
      <c r="E4" s="44">
        <f>E20</f>
        <v>9</v>
      </c>
      <c r="F4" s="521">
        <f>L20</f>
        <v>106145110.7886</v>
      </c>
      <c r="G4" s="522"/>
      <c r="H4" s="523"/>
      <c r="I4" s="42"/>
      <c r="J4" s="42"/>
      <c r="K4" s="42"/>
      <c r="L4" s="42"/>
      <c r="M4" s="42"/>
    </row>
    <row r="5" spans="1:13" s="38" customFormat="1" ht="25.5" customHeight="1" thickBot="1" x14ac:dyDescent="0.3">
      <c r="A5" s="502" t="s">
        <v>340</v>
      </c>
      <c r="B5" s="503"/>
      <c r="C5" s="503"/>
      <c r="D5" s="504"/>
      <c r="E5" s="46">
        <f>SUM(E3:E4)</f>
        <v>14</v>
      </c>
      <c r="F5" s="505">
        <f>SUM(F3:H4)</f>
        <v>222550299.16859999</v>
      </c>
      <c r="G5" s="506"/>
      <c r="H5" s="507"/>
      <c r="I5" s="42"/>
      <c r="J5" s="42"/>
      <c r="K5" s="42"/>
      <c r="L5" s="42"/>
      <c r="M5" s="115"/>
    </row>
    <row r="6" spans="1:13" s="38" customFormat="1" ht="12.6" x14ac:dyDescent="0.25">
      <c r="A6" s="39"/>
      <c r="B6" s="39"/>
      <c r="C6" s="40"/>
      <c r="D6" s="114"/>
      <c r="E6" s="39"/>
      <c r="F6" s="39"/>
      <c r="G6" s="39"/>
      <c r="H6" s="39"/>
      <c r="I6" s="42"/>
      <c r="J6" s="42"/>
      <c r="K6" s="42"/>
      <c r="L6" s="42"/>
      <c r="M6" s="114"/>
    </row>
    <row r="7" spans="1:13" s="38" customFormat="1" thickBot="1" x14ac:dyDescent="0.3">
      <c r="A7" s="39"/>
      <c r="B7" s="39"/>
      <c r="C7" s="40"/>
      <c r="D7" s="114"/>
      <c r="E7" s="39"/>
      <c r="F7" s="39"/>
      <c r="G7" s="39"/>
      <c r="H7" s="39"/>
      <c r="I7" s="39"/>
      <c r="J7" s="39"/>
      <c r="K7" s="47"/>
      <c r="L7" s="39"/>
      <c r="M7" s="114"/>
    </row>
    <row r="8" spans="1:13" s="55" customFormat="1" ht="36" customHeight="1" x14ac:dyDescent="0.25">
      <c r="A8" s="48" t="s">
        <v>23</v>
      </c>
      <c r="B8" s="48" t="s">
        <v>78</v>
      </c>
      <c r="C8" s="49" t="s">
        <v>94</v>
      </c>
      <c r="D8" s="50" t="s">
        <v>22</v>
      </c>
      <c r="E8" s="51" t="s">
        <v>27</v>
      </c>
      <c r="F8" s="51" t="s">
        <v>13</v>
      </c>
      <c r="G8" s="51" t="s">
        <v>28</v>
      </c>
      <c r="H8" s="51" t="s">
        <v>14</v>
      </c>
      <c r="I8" s="52" t="s">
        <v>24</v>
      </c>
      <c r="J8" s="53" t="s">
        <v>101</v>
      </c>
      <c r="K8" s="52" t="s">
        <v>25</v>
      </c>
      <c r="L8" s="52" t="s">
        <v>26</v>
      </c>
      <c r="M8" s="54" t="s">
        <v>15</v>
      </c>
    </row>
    <row r="9" spans="1:13" s="55" customFormat="1" ht="25.5" customHeight="1" x14ac:dyDescent="0.25">
      <c r="A9" s="113" t="s">
        <v>16</v>
      </c>
      <c r="B9" s="56"/>
      <c r="C9" s="57"/>
      <c r="D9" s="58"/>
      <c r="E9" s="59">
        <f>+E10+E20</f>
        <v>14</v>
      </c>
      <c r="F9" s="83"/>
      <c r="G9" s="56"/>
      <c r="H9" s="56"/>
      <c r="I9" s="87"/>
      <c r="J9" s="87"/>
      <c r="K9" s="88"/>
      <c r="L9" s="89">
        <f>+L10+L20</f>
        <v>222550299.16859999</v>
      </c>
      <c r="M9" s="60"/>
    </row>
    <row r="10" spans="1:13" s="43" customFormat="1" ht="48" customHeight="1" x14ac:dyDescent="0.25">
      <c r="A10" s="61" t="s">
        <v>17</v>
      </c>
      <c r="B10" s="62"/>
      <c r="C10" s="63"/>
      <c r="D10" s="64"/>
      <c r="E10" s="65">
        <f>+E11+E13+E15+E18</f>
        <v>5</v>
      </c>
      <c r="F10" s="84"/>
      <c r="G10" s="62"/>
      <c r="H10" s="62"/>
      <c r="I10" s="90"/>
      <c r="J10" s="90"/>
      <c r="K10" s="91"/>
      <c r="L10" s="92">
        <f>+L11+L13+L15+L18</f>
        <v>116405188.38</v>
      </c>
      <c r="M10" s="66"/>
    </row>
    <row r="11" spans="1:13" s="43" customFormat="1" ht="33" customHeight="1" x14ac:dyDescent="0.25">
      <c r="A11" s="67" t="s">
        <v>19</v>
      </c>
      <c r="B11" s="68"/>
      <c r="C11" s="69"/>
      <c r="D11" s="70"/>
      <c r="E11" s="71">
        <f>SUM(E12:E12)</f>
        <v>1</v>
      </c>
      <c r="F11" s="85"/>
      <c r="G11" s="96"/>
      <c r="H11" s="96"/>
      <c r="I11" s="93"/>
      <c r="J11" s="93"/>
      <c r="K11" s="94"/>
      <c r="L11" s="95">
        <f>SUM(L12:L12)</f>
        <v>16446229.390000001</v>
      </c>
      <c r="M11" s="72"/>
    </row>
    <row r="12" spans="1:13" s="43" customFormat="1" ht="25.2" x14ac:dyDescent="0.25">
      <c r="A12" s="120" t="s">
        <v>49</v>
      </c>
      <c r="B12" s="73">
        <v>926</v>
      </c>
      <c r="C12" s="74">
        <v>151</v>
      </c>
      <c r="D12" s="119" t="s">
        <v>295</v>
      </c>
      <c r="E12" s="121">
        <v>1</v>
      </c>
      <c r="F12" s="77">
        <v>2013</v>
      </c>
      <c r="G12" s="78">
        <v>1395</v>
      </c>
      <c r="H12" s="78">
        <v>1395</v>
      </c>
      <c r="I12" s="97">
        <v>15967213</v>
      </c>
      <c r="J12" s="97">
        <f>(I12*3%)+I12</f>
        <v>16446229.390000001</v>
      </c>
      <c r="K12" s="98"/>
      <c r="L12" s="97">
        <f>(J12-K12)*E12</f>
        <v>16446229.390000001</v>
      </c>
      <c r="M12" s="79" t="s">
        <v>131</v>
      </c>
    </row>
    <row r="13" spans="1:13" s="43" customFormat="1" ht="24.75" customHeight="1" x14ac:dyDescent="0.25">
      <c r="A13" s="122" t="s">
        <v>18</v>
      </c>
      <c r="B13" s="123"/>
      <c r="C13" s="124"/>
      <c r="D13" s="125"/>
      <c r="E13" s="126">
        <f>SUM(E14:E14)</f>
        <v>1</v>
      </c>
      <c r="F13" s="127"/>
      <c r="G13" s="128"/>
      <c r="H13" s="128"/>
      <c r="I13" s="129"/>
      <c r="J13" s="129"/>
      <c r="K13" s="130"/>
      <c r="L13" s="131">
        <f>SUM(L14:L14)</f>
        <v>36050000</v>
      </c>
      <c r="M13" s="132"/>
    </row>
    <row r="14" spans="1:13" s="43" customFormat="1" ht="25.2" x14ac:dyDescent="0.25">
      <c r="A14" s="75" t="s">
        <v>18</v>
      </c>
      <c r="B14" s="73">
        <v>926</v>
      </c>
      <c r="C14" s="74">
        <v>667</v>
      </c>
      <c r="D14" s="76" t="s">
        <v>341</v>
      </c>
      <c r="E14" s="121">
        <v>1</v>
      </c>
      <c r="F14" s="77"/>
      <c r="G14" s="78"/>
      <c r="H14" s="78"/>
      <c r="I14" s="97">
        <v>35000000</v>
      </c>
      <c r="J14" s="97">
        <f>(I14*3%)+I14</f>
        <v>36050000</v>
      </c>
      <c r="K14" s="98">
        <v>0</v>
      </c>
      <c r="L14" s="97">
        <f>(J14-K14)*E14</f>
        <v>36050000</v>
      </c>
      <c r="M14" s="79" t="s">
        <v>107</v>
      </c>
    </row>
    <row r="15" spans="1:13" s="43" customFormat="1" ht="20.25" customHeight="1" x14ac:dyDescent="0.25">
      <c r="A15" s="122" t="s">
        <v>37</v>
      </c>
      <c r="B15" s="123"/>
      <c r="C15" s="124"/>
      <c r="D15" s="125"/>
      <c r="E15" s="126">
        <f>SUM(E16:E17)</f>
        <v>2</v>
      </c>
      <c r="F15" s="127"/>
      <c r="G15" s="128"/>
      <c r="H15" s="128"/>
      <c r="I15" s="129"/>
      <c r="J15" s="129"/>
      <c r="K15" s="130"/>
      <c r="L15" s="131">
        <f>SUM(L16:L17)</f>
        <v>59933676.050000004</v>
      </c>
      <c r="M15" s="132"/>
    </row>
    <row r="16" spans="1:13" s="43" customFormat="1" ht="63" x14ac:dyDescent="0.25">
      <c r="A16" s="75" t="s">
        <v>81</v>
      </c>
      <c r="B16" s="73">
        <v>926</v>
      </c>
      <c r="C16" s="74">
        <v>980</v>
      </c>
      <c r="D16" s="80" t="s">
        <v>342</v>
      </c>
      <c r="E16" s="78">
        <v>1</v>
      </c>
      <c r="F16" s="77"/>
      <c r="G16" s="78"/>
      <c r="H16" s="78"/>
      <c r="I16" s="97">
        <v>7948395</v>
      </c>
      <c r="J16" s="97">
        <f>(I16*3%)+I16</f>
        <v>8186846.8499999996</v>
      </c>
      <c r="K16" s="98"/>
      <c r="L16" s="97">
        <f>(J16-K16)*E16</f>
        <v>8186846.8499999996</v>
      </c>
      <c r="M16" s="79" t="s">
        <v>132</v>
      </c>
    </row>
    <row r="17" spans="1:13" s="43" customFormat="1" ht="88.2" x14ac:dyDescent="0.25">
      <c r="A17" s="75" t="s">
        <v>81</v>
      </c>
      <c r="B17" s="73">
        <v>926</v>
      </c>
      <c r="C17" s="74">
        <v>980</v>
      </c>
      <c r="D17" s="80" t="s">
        <v>343</v>
      </c>
      <c r="E17" s="78">
        <v>1</v>
      </c>
      <c r="F17" s="77"/>
      <c r="G17" s="78"/>
      <c r="H17" s="78"/>
      <c r="I17" s="97">
        <v>50239640</v>
      </c>
      <c r="J17" s="97">
        <f>(I17*3%)+I17</f>
        <v>51746829.200000003</v>
      </c>
      <c r="K17" s="98"/>
      <c r="L17" s="97">
        <f>(J17-K17)*E17</f>
        <v>51746829.200000003</v>
      </c>
      <c r="M17" s="79" t="s">
        <v>108</v>
      </c>
    </row>
    <row r="18" spans="1:13" s="43" customFormat="1" ht="36" customHeight="1" x14ac:dyDescent="0.25">
      <c r="A18" s="67" t="s">
        <v>56</v>
      </c>
      <c r="B18" s="68"/>
      <c r="C18" s="69"/>
      <c r="D18" s="70"/>
      <c r="E18" s="71">
        <f>SUM(E19)</f>
        <v>1</v>
      </c>
      <c r="F18" s="85"/>
      <c r="G18" s="96"/>
      <c r="H18" s="96"/>
      <c r="I18" s="93"/>
      <c r="J18" s="93"/>
      <c r="K18" s="94"/>
      <c r="L18" s="95">
        <f>SUM(L19:L19)</f>
        <v>3975282.94</v>
      </c>
      <c r="M18" s="72"/>
    </row>
    <row r="19" spans="1:13" s="43" customFormat="1" ht="37.799999999999997" x14ac:dyDescent="0.25">
      <c r="A19" s="75" t="s">
        <v>56</v>
      </c>
      <c r="B19" s="73">
        <v>926</v>
      </c>
      <c r="C19" s="74"/>
      <c r="D19" s="80" t="s">
        <v>181</v>
      </c>
      <c r="E19" s="78">
        <v>1</v>
      </c>
      <c r="F19" s="77">
        <v>1976</v>
      </c>
      <c r="G19" s="78" t="s">
        <v>110</v>
      </c>
      <c r="H19" s="78" t="s">
        <v>110</v>
      </c>
      <c r="I19" s="97">
        <v>3859498</v>
      </c>
      <c r="J19" s="97">
        <f>(I19*3%)+I19</f>
        <v>3975282.94</v>
      </c>
      <c r="K19" s="98">
        <v>0</v>
      </c>
      <c r="L19" s="97">
        <f>(J19-K19)*E19</f>
        <v>3975282.94</v>
      </c>
      <c r="M19" s="79" t="s">
        <v>109</v>
      </c>
    </row>
    <row r="20" spans="1:13" s="45" customFormat="1" ht="32.25" customHeight="1" x14ac:dyDescent="0.25">
      <c r="A20" s="61" t="s">
        <v>20</v>
      </c>
      <c r="B20" s="62"/>
      <c r="C20" s="63"/>
      <c r="D20" s="64"/>
      <c r="E20" s="65">
        <f>+E21+E27+E31</f>
        <v>9</v>
      </c>
      <c r="F20" s="86"/>
      <c r="G20" s="63"/>
      <c r="H20" s="63"/>
      <c r="I20" s="90"/>
      <c r="J20" s="90"/>
      <c r="K20" s="91"/>
      <c r="L20" s="92">
        <f>+L21+L27+L31</f>
        <v>106145110.7886</v>
      </c>
      <c r="M20" s="66"/>
    </row>
    <row r="21" spans="1:13" s="43" customFormat="1" ht="27" customHeight="1" x14ac:dyDescent="0.25">
      <c r="A21" s="67" t="s">
        <v>321</v>
      </c>
      <c r="B21" s="68"/>
      <c r="C21" s="69"/>
      <c r="D21" s="70"/>
      <c r="E21" s="71">
        <f>SUM(E22:E26)</f>
        <v>5</v>
      </c>
      <c r="F21" s="85"/>
      <c r="G21" s="96"/>
      <c r="H21" s="96"/>
      <c r="I21" s="93"/>
      <c r="J21" s="93"/>
      <c r="K21" s="94"/>
      <c r="L21" s="95">
        <f>SUM(L22:L26)</f>
        <v>73251170.714100003</v>
      </c>
      <c r="M21" s="81"/>
    </row>
    <row r="22" spans="1:13" s="43" customFormat="1" ht="25.2" x14ac:dyDescent="0.25">
      <c r="A22" s="120" t="s">
        <v>49</v>
      </c>
      <c r="B22" s="73">
        <v>927</v>
      </c>
      <c r="C22" s="74">
        <v>151</v>
      </c>
      <c r="D22" s="119" t="s">
        <v>295</v>
      </c>
      <c r="E22" s="121">
        <v>1</v>
      </c>
      <c r="F22" s="77">
        <v>2014</v>
      </c>
      <c r="G22" s="78" t="s">
        <v>102</v>
      </c>
      <c r="H22" s="78" t="s">
        <v>102</v>
      </c>
      <c r="I22" s="97">
        <v>15967213</v>
      </c>
      <c r="J22" s="97">
        <f>(I22*3%)+I22</f>
        <v>16446229.390000001</v>
      </c>
      <c r="K22" s="98"/>
      <c r="L22" s="97">
        <f>(J22-K22)*E22</f>
        <v>16446229.390000001</v>
      </c>
      <c r="M22" s="79" t="s">
        <v>126</v>
      </c>
    </row>
    <row r="23" spans="1:13" s="43" customFormat="1" ht="25.2" x14ac:dyDescent="0.25">
      <c r="A23" s="120" t="s">
        <v>49</v>
      </c>
      <c r="B23" s="73">
        <v>927</v>
      </c>
      <c r="C23" s="74">
        <v>151</v>
      </c>
      <c r="D23" s="119" t="s">
        <v>295</v>
      </c>
      <c r="E23" s="121">
        <v>1</v>
      </c>
      <c r="F23" s="77">
        <v>2014</v>
      </c>
      <c r="G23" s="78" t="s">
        <v>103</v>
      </c>
      <c r="H23" s="78" t="s">
        <v>103</v>
      </c>
      <c r="I23" s="97">
        <v>15967213</v>
      </c>
      <c r="J23" s="97">
        <f>(I23*3%)+I23</f>
        <v>16446229.390000001</v>
      </c>
      <c r="K23" s="98"/>
      <c r="L23" s="97">
        <f>(J23-K23)*E23</f>
        <v>16446229.390000001</v>
      </c>
      <c r="M23" s="79" t="s">
        <v>127</v>
      </c>
    </row>
    <row r="24" spans="1:13" s="43" customFormat="1" ht="25.2" x14ac:dyDescent="0.25">
      <c r="A24" s="120" t="s">
        <v>49</v>
      </c>
      <c r="B24" s="73">
        <v>927</v>
      </c>
      <c r="C24" s="74">
        <v>151</v>
      </c>
      <c r="D24" s="119" t="s">
        <v>295</v>
      </c>
      <c r="E24" s="121">
        <v>1</v>
      </c>
      <c r="F24" s="77">
        <v>2014</v>
      </c>
      <c r="G24" s="78" t="s">
        <v>104</v>
      </c>
      <c r="H24" s="78" t="s">
        <v>104</v>
      </c>
      <c r="I24" s="97">
        <v>15967213</v>
      </c>
      <c r="J24" s="97">
        <f>(I24*3%)+I24</f>
        <v>16446229.390000001</v>
      </c>
      <c r="K24" s="98"/>
      <c r="L24" s="97">
        <f>(J24-K24)*E24</f>
        <v>16446229.390000001</v>
      </c>
      <c r="M24" s="79" t="s">
        <v>128</v>
      </c>
    </row>
    <row r="25" spans="1:13" s="43" customFormat="1" ht="25.2" x14ac:dyDescent="0.25">
      <c r="A25" s="120" t="s">
        <v>49</v>
      </c>
      <c r="B25" s="73">
        <v>927</v>
      </c>
      <c r="C25" s="74">
        <v>151</v>
      </c>
      <c r="D25" s="80" t="s">
        <v>178</v>
      </c>
      <c r="E25" s="121">
        <v>1</v>
      </c>
      <c r="F25" s="77">
        <v>2014</v>
      </c>
      <c r="G25" s="78" t="s">
        <v>105</v>
      </c>
      <c r="H25" s="78" t="s">
        <v>105</v>
      </c>
      <c r="I25" s="97">
        <v>7248789.4699999997</v>
      </c>
      <c r="J25" s="97">
        <f>(I25*3%)+I25</f>
        <v>7466253.1540999999</v>
      </c>
      <c r="K25" s="98"/>
      <c r="L25" s="97">
        <f>(J25-K25)*E25</f>
        <v>7466253.1540999999</v>
      </c>
      <c r="M25" s="79" t="s">
        <v>129</v>
      </c>
    </row>
    <row r="26" spans="1:13" s="43" customFormat="1" ht="25.2" x14ac:dyDescent="0.25">
      <c r="A26" s="120" t="s">
        <v>49</v>
      </c>
      <c r="B26" s="73">
        <v>927</v>
      </c>
      <c r="C26" s="74">
        <v>151</v>
      </c>
      <c r="D26" s="119" t="s">
        <v>295</v>
      </c>
      <c r="E26" s="121">
        <v>1</v>
      </c>
      <c r="F26" s="77">
        <v>2014</v>
      </c>
      <c r="G26" s="78" t="s">
        <v>106</v>
      </c>
      <c r="H26" s="78" t="s">
        <v>106</v>
      </c>
      <c r="I26" s="97">
        <v>15967213</v>
      </c>
      <c r="J26" s="97">
        <f>(I26*3%)+I26</f>
        <v>16446229.390000001</v>
      </c>
      <c r="K26" s="98"/>
      <c r="L26" s="97">
        <f>(J26-K26)*E26</f>
        <v>16446229.390000001</v>
      </c>
      <c r="M26" s="79" t="s">
        <v>130</v>
      </c>
    </row>
    <row r="27" spans="1:13" s="43" customFormat="1" ht="27" customHeight="1" x14ac:dyDescent="0.25">
      <c r="A27" s="67" t="s">
        <v>84</v>
      </c>
      <c r="B27" s="68"/>
      <c r="C27" s="69"/>
      <c r="D27" s="70"/>
      <c r="E27" s="71">
        <f>SUM(E28:E30)</f>
        <v>3</v>
      </c>
      <c r="F27" s="85"/>
      <c r="G27" s="96"/>
      <c r="H27" s="96"/>
      <c r="I27" s="93"/>
      <c r="J27" s="93"/>
      <c r="K27" s="94"/>
      <c r="L27" s="95">
        <f>SUM(L28:L30)</f>
        <v>28918657.134499997</v>
      </c>
      <c r="M27" s="81"/>
    </row>
    <row r="28" spans="1:13" s="43" customFormat="1" ht="37.799999999999997" x14ac:dyDescent="0.25">
      <c r="A28" s="75" t="s">
        <v>86</v>
      </c>
      <c r="B28" s="133" t="s">
        <v>80</v>
      </c>
      <c r="C28" s="134">
        <v>1176</v>
      </c>
      <c r="D28" s="80" t="s">
        <v>181</v>
      </c>
      <c r="E28" s="121">
        <v>1</v>
      </c>
      <c r="F28" s="121">
        <v>2013</v>
      </c>
      <c r="G28" s="121" t="s">
        <v>85</v>
      </c>
      <c r="H28" s="121" t="s">
        <v>85</v>
      </c>
      <c r="I28" s="97">
        <v>3859498</v>
      </c>
      <c r="J28" s="97">
        <f>(I28*3%)+I28</f>
        <v>3975282.94</v>
      </c>
      <c r="K28" s="97"/>
      <c r="L28" s="97">
        <f>(J28-K28)*E28</f>
        <v>3975282.94</v>
      </c>
      <c r="M28" s="82" t="s">
        <v>115</v>
      </c>
    </row>
    <row r="29" spans="1:13" s="43" customFormat="1" ht="37.799999999999997" x14ac:dyDescent="0.25">
      <c r="A29" s="75" t="s">
        <v>86</v>
      </c>
      <c r="B29" s="133" t="s">
        <v>80</v>
      </c>
      <c r="C29" s="134">
        <v>1176</v>
      </c>
      <c r="D29" s="80" t="s">
        <v>181</v>
      </c>
      <c r="E29" s="121">
        <v>1</v>
      </c>
      <c r="F29" s="121">
        <v>2014</v>
      </c>
      <c r="G29" s="121" t="s">
        <v>114</v>
      </c>
      <c r="H29" s="121" t="s">
        <v>114</v>
      </c>
      <c r="I29" s="97">
        <v>3859498</v>
      </c>
      <c r="J29" s="97">
        <f>(I29*3%)+I29</f>
        <v>3975282.94</v>
      </c>
      <c r="K29" s="97"/>
      <c r="L29" s="97">
        <f>(J29-K29)*E29</f>
        <v>3975282.94</v>
      </c>
      <c r="M29" s="82" t="s">
        <v>116</v>
      </c>
    </row>
    <row r="30" spans="1:13" s="43" customFormat="1" ht="126" x14ac:dyDescent="0.25">
      <c r="A30" s="75" t="s">
        <v>118</v>
      </c>
      <c r="B30" s="133" t="s">
        <v>80</v>
      </c>
      <c r="C30" s="134">
        <v>1176</v>
      </c>
      <c r="D30" s="80" t="s">
        <v>322</v>
      </c>
      <c r="E30" s="121">
        <v>1</v>
      </c>
      <c r="F30" s="121"/>
      <c r="G30" s="121"/>
      <c r="H30" s="121"/>
      <c r="I30" s="97">
        <v>20357370.149999999</v>
      </c>
      <c r="J30" s="97">
        <f>(I30*3%)+I30</f>
        <v>20968091.254499998</v>
      </c>
      <c r="K30" s="97"/>
      <c r="L30" s="97">
        <f>(J30-K30)*E30</f>
        <v>20968091.254499998</v>
      </c>
      <c r="M30" s="82" t="s">
        <v>117</v>
      </c>
    </row>
    <row r="31" spans="1:13" s="43" customFormat="1" ht="28.5" customHeight="1" x14ac:dyDescent="0.25">
      <c r="A31" s="67" t="s">
        <v>121</v>
      </c>
      <c r="B31" s="68"/>
      <c r="C31" s="69"/>
      <c r="D31" s="70"/>
      <c r="E31" s="71">
        <f>SUM(E32:E32)</f>
        <v>1</v>
      </c>
      <c r="F31" s="85"/>
      <c r="G31" s="96"/>
      <c r="H31" s="96"/>
      <c r="I31" s="93"/>
      <c r="J31" s="93"/>
      <c r="K31" s="99"/>
      <c r="L31" s="95">
        <f>SUM(L32:L32)</f>
        <v>3975282.94</v>
      </c>
      <c r="M31" s="72"/>
    </row>
    <row r="32" spans="1:13" s="43" customFormat="1" ht="12.6" x14ac:dyDescent="0.25">
      <c r="A32" s="75" t="s">
        <v>119</v>
      </c>
      <c r="B32" s="73">
        <v>927</v>
      </c>
      <c r="C32" s="74"/>
      <c r="D32" s="80" t="s">
        <v>181</v>
      </c>
      <c r="E32" s="78">
        <v>1</v>
      </c>
      <c r="F32" s="77">
        <v>2009</v>
      </c>
      <c r="G32" s="78" t="s">
        <v>120</v>
      </c>
      <c r="H32" s="78" t="s">
        <v>120</v>
      </c>
      <c r="I32" s="97">
        <v>3859498</v>
      </c>
      <c r="J32" s="97">
        <f>(I32*3%)+I32</f>
        <v>3975282.94</v>
      </c>
      <c r="K32" s="97">
        <v>0</v>
      </c>
      <c r="L32" s="97">
        <f>(J32-K32)*E32</f>
        <v>3975282.94</v>
      </c>
      <c r="M32" s="79" t="s">
        <v>133</v>
      </c>
    </row>
    <row r="33" spans="1:13" s="43" customFormat="1" ht="12.6" hidden="1" x14ac:dyDescent="0.25">
      <c r="A33" s="61" t="s">
        <v>21</v>
      </c>
      <c r="B33" s="62"/>
      <c r="C33" s="63"/>
      <c r="D33" s="64"/>
      <c r="E33" s="65">
        <f>SUM(E34:E43)</f>
        <v>10</v>
      </c>
      <c r="F33" s="84"/>
      <c r="G33" s="62"/>
      <c r="H33" s="62"/>
      <c r="I33" s="62"/>
      <c r="J33" s="62"/>
      <c r="K33" s="100"/>
      <c r="L33" s="92">
        <f>SUM(L34:L43)</f>
        <v>125769488.42320001</v>
      </c>
      <c r="M33" s="66"/>
    </row>
    <row r="34" spans="1:13" s="43" customFormat="1" ht="50.4" hidden="1" x14ac:dyDescent="0.25">
      <c r="A34" s="106" t="s">
        <v>289</v>
      </c>
      <c r="B34" s="107">
        <v>929</v>
      </c>
      <c r="C34" s="110">
        <v>412</v>
      </c>
      <c r="D34" s="117" t="s">
        <v>295</v>
      </c>
      <c r="E34" s="111">
        <v>1</v>
      </c>
      <c r="F34" s="110">
        <v>2007</v>
      </c>
      <c r="G34" s="110" t="s">
        <v>64</v>
      </c>
      <c r="H34" s="110">
        <v>674328</v>
      </c>
      <c r="I34" s="112">
        <v>15967213</v>
      </c>
      <c r="J34" s="108">
        <f t="shared" ref="J34:J43" si="0">(I34*3%)+I34</f>
        <v>16446229.390000001</v>
      </c>
      <c r="K34" s="108"/>
      <c r="L34" s="108">
        <f t="shared" ref="L34:L43" si="1">(J34-K34)*E34</f>
        <v>16446229.390000001</v>
      </c>
      <c r="M34" s="109" t="s">
        <v>123</v>
      </c>
    </row>
    <row r="35" spans="1:13" s="43" customFormat="1" ht="75.599999999999994" hidden="1" x14ac:dyDescent="0.25">
      <c r="A35" s="106" t="s">
        <v>290</v>
      </c>
      <c r="B35" s="107">
        <v>929</v>
      </c>
      <c r="C35" s="110">
        <v>472</v>
      </c>
      <c r="D35" s="117" t="s">
        <v>295</v>
      </c>
      <c r="E35" s="111">
        <v>1</v>
      </c>
      <c r="F35" s="110">
        <v>2013</v>
      </c>
      <c r="G35" s="110" t="s">
        <v>139</v>
      </c>
      <c r="H35" s="110" t="s">
        <v>296</v>
      </c>
      <c r="I35" s="112">
        <v>15967213</v>
      </c>
      <c r="J35" s="108">
        <f t="shared" si="0"/>
        <v>16446229.390000001</v>
      </c>
      <c r="K35" s="108">
        <v>0</v>
      </c>
      <c r="L35" s="108">
        <f t="shared" si="1"/>
        <v>16446229.390000001</v>
      </c>
      <c r="M35" s="109" t="s">
        <v>124</v>
      </c>
    </row>
    <row r="36" spans="1:13" s="43" customFormat="1" ht="88.2" hidden="1" x14ac:dyDescent="0.25">
      <c r="A36" s="106" t="s">
        <v>293</v>
      </c>
      <c r="B36" s="107">
        <v>929</v>
      </c>
      <c r="C36" s="110">
        <v>622</v>
      </c>
      <c r="D36" s="117" t="s">
        <v>295</v>
      </c>
      <c r="E36" s="111">
        <v>1</v>
      </c>
      <c r="F36" s="110">
        <v>2009</v>
      </c>
      <c r="G36" s="110" t="s">
        <v>134</v>
      </c>
      <c r="H36" s="110">
        <v>784801</v>
      </c>
      <c r="I36" s="112">
        <v>15967213</v>
      </c>
      <c r="J36" s="108">
        <f t="shared" si="0"/>
        <v>16446229.390000001</v>
      </c>
      <c r="K36" s="108">
        <v>0</v>
      </c>
      <c r="L36" s="108">
        <f t="shared" si="1"/>
        <v>16446229.390000001</v>
      </c>
      <c r="M36" s="109" t="s">
        <v>125</v>
      </c>
    </row>
    <row r="37" spans="1:13" s="43" customFormat="1" ht="88.2" hidden="1" x14ac:dyDescent="0.25">
      <c r="A37" s="106" t="s">
        <v>293</v>
      </c>
      <c r="B37" s="107">
        <v>929</v>
      </c>
      <c r="C37" s="110">
        <v>622</v>
      </c>
      <c r="D37" s="117" t="s">
        <v>295</v>
      </c>
      <c r="E37" s="111">
        <v>1</v>
      </c>
      <c r="F37" s="110">
        <v>2009</v>
      </c>
      <c r="G37" s="110" t="s">
        <v>135</v>
      </c>
      <c r="H37" s="110">
        <v>784805</v>
      </c>
      <c r="I37" s="112">
        <v>15967213</v>
      </c>
      <c r="J37" s="108">
        <f t="shared" si="0"/>
        <v>16446229.390000001</v>
      </c>
      <c r="K37" s="108">
        <v>0</v>
      </c>
      <c r="L37" s="108">
        <f t="shared" si="1"/>
        <v>16446229.390000001</v>
      </c>
      <c r="M37" s="109" t="s">
        <v>125</v>
      </c>
    </row>
    <row r="38" spans="1:13" s="43" customFormat="1" ht="88.2" hidden="1" x14ac:dyDescent="0.25">
      <c r="A38" s="106" t="s">
        <v>293</v>
      </c>
      <c r="B38" s="107">
        <v>929</v>
      </c>
      <c r="C38" s="110">
        <v>622</v>
      </c>
      <c r="D38" s="117" t="s">
        <v>295</v>
      </c>
      <c r="E38" s="111">
        <v>1</v>
      </c>
      <c r="F38" s="110">
        <v>2009</v>
      </c>
      <c r="G38" s="110" t="s">
        <v>136</v>
      </c>
      <c r="H38" s="110">
        <v>784774</v>
      </c>
      <c r="I38" s="112">
        <v>15967213</v>
      </c>
      <c r="J38" s="108">
        <f t="shared" si="0"/>
        <v>16446229.390000001</v>
      </c>
      <c r="K38" s="108"/>
      <c r="L38" s="108">
        <f t="shared" si="1"/>
        <v>16446229.390000001</v>
      </c>
      <c r="M38" s="109" t="s">
        <v>125</v>
      </c>
    </row>
    <row r="39" spans="1:13" s="43" customFormat="1" ht="88.2" hidden="1" x14ac:dyDescent="0.25">
      <c r="A39" s="106" t="s">
        <v>293</v>
      </c>
      <c r="B39" s="107">
        <v>929</v>
      </c>
      <c r="C39" s="110">
        <v>622</v>
      </c>
      <c r="D39" s="117" t="s">
        <v>178</v>
      </c>
      <c r="E39" s="111">
        <v>1</v>
      </c>
      <c r="F39" s="110">
        <v>2009</v>
      </c>
      <c r="G39" s="110" t="s">
        <v>137</v>
      </c>
      <c r="H39" s="110">
        <v>792802</v>
      </c>
      <c r="I39" s="112">
        <v>7248789.4699999997</v>
      </c>
      <c r="J39" s="108">
        <f t="shared" si="0"/>
        <v>7466253.1540999999</v>
      </c>
      <c r="K39" s="108"/>
      <c r="L39" s="108">
        <f t="shared" si="1"/>
        <v>7466253.1540999999</v>
      </c>
      <c r="M39" s="109" t="s">
        <v>125</v>
      </c>
    </row>
    <row r="40" spans="1:13" s="43" customFormat="1" ht="88.2" hidden="1" x14ac:dyDescent="0.25">
      <c r="A40" s="106" t="s">
        <v>293</v>
      </c>
      <c r="B40" s="107">
        <v>929</v>
      </c>
      <c r="C40" s="110">
        <v>622</v>
      </c>
      <c r="D40" s="117" t="s">
        <v>178</v>
      </c>
      <c r="E40" s="111">
        <v>1</v>
      </c>
      <c r="F40" s="110">
        <v>2009</v>
      </c>
      <c r="G40" s="110" t="s">
        <v>138</v>
      </c>
      <c r="H40" s="110">
        <v>792764</v>
      </c>
      <c r="I40" s="112">
        <v>7248789.4699999997</v>
      </c>
      <c r="J40" s="108">
        <f t="shared" si="0"/>
        <v>7466253.1540999999</v>
      </c>
      <c r="K40" s="108"/>
      <c r="L40" s="108">
        <f t="shared" si="1"/>
        <v>7466253.1540999999</v>
      </c>
      <c r="M40" s="109" t="s">
        <v>125</v>
      </c>
    </row>
    <row r="41" spans="1:13" s="43" customFormat="1" ht="50.4" hidden="1" x14ac:dyDescent="0.25">
      <c r="A41" s="106" t="s">
        <v>294</v>
      </c>
      <c r="B41" s="107">
        <v>929</v>
      </c>
      <c r="C41" s="110">
        <v>717</v>
      </c>
      <c r="D41" s="117" t="s">
        <v>178</v>
      </c>
      <c r="E41" s="111">
        <v>1</v>
      </c>
      <c r="F41" s="110">
        <v>2007</v>
      </c>
      <c r="G41" s="110" t="s">
        <v>140</v>
      </c>
      <c r="H41" s="110">
        <v>672374</v>
      </c>
      <c r="I41" s="112">
        <v>7248789.4699999997</v>
      </c>
      <c r="J41" s="108">
        <f t="shared" si="0"/>
        <v>7466253.1540999999</v>
      </c>
      <c r="K41" s="108"/>
      <c r="L41" s="108">
        <f t="shared" si="1"/>
        <v>7466253.1540999999</v>
      </c>
      <c r="M41" s="109" t="s">
        <v>122</v>
      </c>
    </row>
    <row r="42" spans="1:13" s="43" customFormat="1" ht="50.4" hidden="1" x14ac:dyDescent="0.25">
      <c r="A42" s="106" t="s">
        <v>294</v>
      </c>
      <c r="B42" s="107">
        <v>929</v>
      </c>
      <c r="C42" s="110">
        <v>717</v>
      </c>
      <c r="D42" s="117" t="s">
        <v>178</v>
      </c>
      <c r="E42" s="111">
        <v>1</v>
      </c>
      <c r="F42" s="110">
        <v>2007</v>
      </c>
      <c r="G42" s="110" t="s">
        <v>142</v>
      </c>
      <c r="H42" s="110">
        <v>672271</v>
      </c>
      <c r="I42" s="112">
        <v>7248789.4699999997</v>
      </c>
      <c r="J42" s="108">
        <f t="shared" si="0"/>
        <v>7466253.1540999999</v>
      </c>
      <c r="K42" s="108"/>
      <c r="L42" s="108">
        <f t="shared" si="1"/>
        <v>7466253.1540999999</v>
      </c>
      <c r="M42" s="109" t="s">
        <v>122</v>
      </c>
    </row>
    <row r="43" spans="1:13" s="43" customFormat="1" ht="50.4" hidden="1" x14ac:dyDescent="0.25">
      <c r="A43" s="106" t="s">
        <v>294</v>
      </c>
      <c r="B43" s="107">
        <v>929</v>
      </c>
      <c r="C43" s="110">
        <v>717</v>
      </c>
      <c r="D43" s="117" t="s">
        <v>180</v>
      </c>
      <c r="E43" s="111">
        <v>1</v>
      </c>
      <c r="F43" s="110">
        <v>2007</v>
      </c>
      <c r="G43" s="110" t="s">
        <v>141</v>
      </c>
      <c r="H43" s="110">
        <v>676366</v>
      </c>
      <c r="I43" s="112">
        <v>13275076.560000001</v>
      </c>
      <c r="J43" s="108">
        <f t="shared" si="0"/>
        <v>13673328.856800001</v>
      </c>
      <c r="K43" s="108"/>
      <c r="L43" s="108">
        <f t="shared" si="1"/>
        <v>13673328.856800001</v>
      </c>
      <c r="M43" s="109" t="s">
        <v>122</v>
      </c>
    </row>
    <row r="44" spans="1:13" s="43" customFormat="1" ht="25.2" hidden="1" x14ac:dyDescent="0.25">
      <c r="A44" s="61" t="s">
        <v>54</v>
      </c>
      <c r="B44" s="62"/>
      <c r="C44" s="63"/>
      <c r="D44" s="64"/>
      <c r="E44" s="65">
        <f>SUM(E45:E47)</f>
        <v>3</v>
      </c>
      <c r="F44" s="84"/>
      <c r="G44" s="62"/>
      <c r="H44" s="62"/>
      <c r="I44" s="62"/>
      <c r="J44" s="62"/>
      <c r="K44" s="100"/>
      <c r="L44" s="92">
        <f>SUM(L45:L47)</f>
        <v>43792887.103600003</v>
      </c>
      <c r="M44" s="66"/>
    </row>
    <row r="45" spans="1:13" s="43" customFormat="1" ht="12.6" hidden="1" x14ac:dyDescent="0.25">
      <c r="A45" s="106" t="s">
        <v>299</v>
      </c>
      <c r="B45" s="107">
        <v>950</v>
      </c>
      <c r="C45" s="110">
        <v>718</v>
      </c>
      <c r="D45" s="117" t="s">
        <v>180</v>
      </c>
      <c r="E45" s="111">
        <v>1</v>
      </c>
      <c r="F45" s="110">
        <v>2014</v>
      </c>
      <c r="G45" s="110">
        <v>5009</v>
      </c>
      <c r="H45" s="110">
        <v>274925</v>
      </c>
      <c r="I45" s="112">
        <v>13275076.560000001</v>
      </c>
      <c r="J45" s="108">
        <f>(I45*3%)+I45</f>
        <v>13673328.856800001</v>
      </c>
      <c r="K45" s="108"/>
      <c r="L45" s="108">
        <f>(J45-K45)*E45</f>
        <v>13673328.856800001</v>
      </c>
      <c r="M45" s="109" t="s">
        <v>315</v>
      </c>
    </row>
    <row r="46" spans="1:13" s="43" customFormat="1" ht="25.2" hidden="1" x14ac:dyDescent="0.25">
      <c r="A46" s="106" t="s">
        <v>299</v>
      </c>
      <c r="B46" s="107">
        <v>950</v>
      </c>
      <c r="C46" s="110">
        <v>718</v>
      </c>
      <c r="D46" s="117" t="s">
        <v>180</v>
      </c>
      <c r="E46" s="111">
        <v>1</v>
      </c>
      <c r="F46" s="110">
        <v>2014</v>
      </c>
      <c r="G46" s="110">
        <v>5010</v>
      </c>
      <c r="H46" s="110">
        <v>275080</v>
      </c>
      <c r="I46" s="112">
        <v>13275076.560000001</v>
      </c>
      <c r="J46" s="108">
        <f>(I46*3%)+I46</f>
        <v>13673328.856800001</v>
      </c>
      <c r="K46" s="108"/>
      <c r="L46" s="108">
        <f>(J46-K46)*E46</f>
        <v>13673328.856800001</v>
      </c>
      <c r="M46" s="109" t="s">
        <v>316</v>
      </c>
    </row>
    <row r="47" spans="1:13" s="38" customFormat="1" ht="25.2" hidden="1" x14ac:dyDescent="0.25">
      <c r="A47" s="106" t="s">
        <v>300</v>
      </c>
      <c r="B47" s="107">
        <v>950</v>
      </c>
      <c r="C47" s="110">
        <v>1106</v>
      </c>
      <c r="D47" s="117" t="s">
        <v>295</v>
      </c>
      <c r="E47" s="111">
        <v>1</v>
      </c>
      <c r="F47" s="110">
        <v>2012</v>
      </c>
      <c r="G47" s="110">
        <v>642</v>
      </c>
      <c r="H47" s="110" t="s">
        <v>309</v>
      </c>
      <c r="I47" s="112">
        <v>15967213</v>
      </c>
      <c r="J47" s="108">
        <f>(I47*3%)+I47</f>
        <v>16446229.390000001</v>
      </c>
      <c r="K47" s="108"/>
      <c r="L47" s="108">
        <f>(J47-K47)*E47</f>
        <v>16446229.390000001</v>
      </c>
      <c r="M47" s="109" t="s">
        <v>312</v>
      </c>
    </row>
  </sheetData>
  <mergeCells count="7">
    <mergeCell ref="A5:D5"/>
    <mergeCell ref="F5:H5"/>
    <mergeCell ref="A1:M1"/>
    <mergeCell ref="A3:D3"/>
    <mergeCell ref="F3:H3"/>
    <mergeCell ref="A4:D4"/>
    <mergeCell ref="F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09CB-8EB2-4B66-95C7-F4405D7AB6AD}">
  <dimension ref="B1:O256"/>
  <sheetViews>
    <sheetView zoomScale="110" zoomScaleNormal="110" workbookViewId="0"/>
  </sheetViews>
  <sheetFormatPr baseColWidth="10" defaultColWidth="11.44140625" defaultRowHeight="13.8" x14ac:dyDescent="0.25"/>
  <cols>
    <col min="1" max="1" width="11.44140625" style="528"/>
    <col min="2" max="2" width="50" style="528" bestFit="1" customWidth="1"/>
    <col min="3" max="4" width="0" style="528" hidden="1" customWidth="1"/>
    <col min="5" max="5" width="28.5546875" style="528" bestFit="1" customWidth="1"/>
    <col min="6" max="6" width="7" style="528" customWidth="1"/>
    <col min="7" max="7" width="8" style="528" hidden="1" customWidth="1"/>
    <col min="8" max="8" width="8.109375" style="528" hidden="1" customWidth="1"/>
    <col min="9" max="9" width="9.109375" style="528" hidden="1" customWidth="1"/>
    <col min="10" max="11" width="10.88671875" style="528" hidden="1" customWidth="1"/>
    <col min="12" max="12" width="7.33203125" style="528" hidden="1" customWidth="1"/>
    <col min="13" max="13" width="10.88671875" style="528" customWidth="1"/>
    <col min="14" max="14" width="12.6640625" style="528" bestFit="1" customWidth="1"/>
    <col min="15" max="16384" width="11.44140625" style="528"/>
  </cols>
  <sheetData>
    <row r="1" spans="2:15" s="528" customFormat="1" x14ac:dyDescent="0.25"/>
    <row r="2" spans="2:15" s="528" customFormat="1" x14ac:dyDescent="0.25">
      <c r="B2" s="529" t="s">
        <v>542</v>
      </c>
      <c r="C2" s="529"/>
      <c r="D2" s="529"/>
      <c r="E2" s="529"/>
      <c r="F2" s="529"/>
      <c r="G2" s="529"/>
      <c r="H2" s="529"/>
      <c r="I2" s="529"/>
      <c r="J2" s="529"/>
      <c r="K2" s="529"/>
      <c r="L2" s="529"/>
      <c r="M2" s="529"/>
    </row>
    <row r="3" spans="2:15" s="528" customFormat="1" ht="14.4" thickBot="1" x14ac:dyDescent="0.3"/>
    <row r="4" spans="2:15" s="528" customFormat="1" ht="20.399999999999999" x14ac:dyDescent="0.25">
      <c r="B4" s="187" t="s">
        <v>23</v>
      </c>
      <c r="C4" s="187" t="s">
        <v>78</v>
      </c>
      <c r="D4" s="188" t="s">
        <v>94</v>
      </c>
      <c r="E4" s="189" t="s">
        <v>22</v>
      </c>
      <c r="F4" s="190" t="s">
        <v>27</v>
      </c>
      <c r="G4" s="190" t="s">
        <v>13</v>
      </c>
      <c r="H4" s="191" t="s">
        <v>28</v>
      </c>
      <c r="I4" s="190" t="s">
        <v>404</v>
      </c>
      <c r="J4" s="192" t="s">
        <v>24</v>
      </c>
      <c r="K4" s="193" t="s">
        <v>101</v>
      </c>
      <c r="L4" s="192" t="s">
        <v>25</v>
      </c>
      <c r="M4" s="194" t="s">
        <v>26</v>
      </c>
    </row>
    <row r="5" spans="2:15" s="528" customFormat="1" x14ac:dyDescent="0.25">
      <c r="B5" s="162" t="s">
        <v>16</v>
      </c>
      <c r="C5" s="195"/>
      <c r="D5" s="196"/>
      <c r="E5" s="197"/>
      <c r="F5" s="198">
        <f>+F6+F41+F53+F216+F229+F237</f>
        <v>232</v>
      </c>
      <c r="G5" s="198"/>
      <c r="H5" s="199"/>
      <c r="I5" s="195"/>
      <c r="J5" s="200"/>
      <c r="K5" s="200"/>
      <c r="L5" s="201"/>
      <c r="M5" s="202">
        <f>+M6+M41+M53+M216+M229+M237-6</f>
        <v>2204205676.7944031</v>
      </c>
      <c r="N5" s="530"/>
      <c r="O5" s="531"/>
    </row>
    <row r="6" spans="2:15" s="528" customFormat="1" x14ac:dyDescent="0.25">
      <c r="B6" s="203" t="s">
        <v>17</v>
      </c>
      <c r="C6" s="204"/>
      <c r="D6" s="205"/>
      <c r="E6" s="206"/>
      <c r="F6" s="207">
        <f>+F7+F10+F12+F17+F21+F23+F27+F29+F33+F35+F37+F39</f>
        <v>22</v>
      </c>
      <c r="G6" s="207"/>
      <c r="H6" s="208"/>
      <c r="I6" s="204"/>
      <c r="J6" s="209"/>
      <c r="K6" s="209"/>
      <c r="L6" s="210"/>
      <c r="M6" s="211">
        <f>+M7+M10+M12+M17+M21+M23+M27+M29+M33+M35+M37+M39</f>
        <v>190819715.61369997</v>
      </c>
      <c r="N6" s="531"/>
    </row>
    <row r="7" spans="2:15" s="528" customFormat="1" x14ac:dyDescent="0.25">
      <c r="B7" s="366" t="s">
        <v>90</v>
      </c>
      <c r="C7" s="367"/>
      <c r="D7" s="368"/>
      <c r="E7" s="369"/>
      <c r="F7" s="370">
        <f>SUM(F8:F9)</f>
        <v>2</v>
      </c>
      <c r="G7" s="370"/>
      <c r="H7" s="371"/>
      <c r="I7" s="372"/>
      <c r="J7" s="373"/>
      <c r="K7" s="373"/>
      <c r="L7" s="374"/>
      <c r="M7" s="370">
        <f>SUM(M8:M9)</f>
        <v>28498257.329100002</v>
      </c>
    </row>
    <row r="8" spans="2:15" s="528" customFormat="1" x14ac:dyDescent="0.25">
      <c r="B8" s="375" t="s">
        <v>91</v>
      </c>
      <c r="C8" s="376">
        <v>926</v>
      </c>
      <c r="D8" s="377">
        <v>144</v>
      </c>
      <c r="E8" s="165" t="s">
        <v>479</v>
      </c>
      <c r="F8" s="219">
        <v>1</v>
      </c>
      <c r="G8" s="220">
        <v>2005</v>
      </c>
      <c r="H8" s="221" t="s">
        <v>92</v>
      </c>
      <c r="I8" s="219" t="s">
        <v>92</v>
      </c>
      <c r="J8" s="222">
        <v>14393135.41</v>
      </c>
      <c r="K8" s="222">
        <f>(J8*3%)+J8</f>
        <v>14824929.4723</v>
      </c>
      <c r="L8" s="223"/>
      <c r="M8" s="224">
        <f>(K8-L8)*F8-1</f>
        <v>14824928.4723</v>
      </c>
    </row>
    <row r="9" spans="2:15" s="528" customFormat="1" x14ac:dyDescent="0.25">
      <c r="B9" s="375" t="s">
        <v>91</v>
      </c>
      <c r="C9" s="376">
        <v>926</v>
      </c>
      <c r="D9" s="377">
        <v>144</v>
      </c>
      <c r="E9" s="165" t="s">
        <v>480</v>
      </c>
      <c r="F9" s="219">
        <v>1</v>
      </c>
      <c r="G9" s="220">
        <v>2005</v>
      </c>
      <c r="H9" s="221" t="s">
        <v>100</v>
      </c>
      <c r="I9" s="219" t="s">
        <v>100</v>
      </c>
      <c r="J9" s="222">
        <v>13275076.560000001</v>
      </c>
      <c r="K9" s="222">
        <f>(J9*3%)+J9</f>
        <v>13673328.856800001</v>
      </c>
      <c r="L9" s="223"/>
      <c r="M9" s="224">
        <f>(K9-L9)*F9</f>
        <v>13673328.856800001</v>
      </c>
    </row>
    <row r="10" spans="2:15" s="528" customFormat="1" x14ac:dyDescent="0.25">
      <c r="B10" s="378" t="s">
        <v>47</v>
      </c>
      <c r="C10" s="379"/>
      <c r="D10" s="380"/>
      <c r="E10" s="165"/>
      <c r="F10" s="225">
        <f>SUM(F11:F11)</f>
        <v>1</v>
      </c>
      <c r="G10" s="225"/>
      <c r="H10" s="231"/>
      <c r="I10" s="225"/>
      <c r="J10" s="381"/>
      <c r="K10" s="381"/>
      <c r="L10" s="382"/>
      <c r="M10" s="225">
        <f>SUM(M11:M11)</f>
        <v>18884134.329999998</v>
      </c>
    </row>
    <row r="11" spans="2:15" s="528" customFormat="1" x14ac:dyDescent="0.25">
      <c r="B11" s="375" t="s">
        <v>39</v>
      </c>
      <c r="C11" s="376">
        <v>926</v>
      </c>
      <c r="D11" s="377">
        <v>122</v>
      </c>
      <c r="E11" s="165" t="s">
        <v>481</v>
      </c>
      <c r="F11" s="226">
        <v>1</v>
      </c>
      <c r="G11" s="220">
        <v>2009</v>
      </c>
      <c r="H11" s="221" t="s">
        <v>40</v>
      </c>
      <c r="I11" s="219" t="s">
        <v>40</v>
      </c>
      <c r="J11" s="222">
        <v>18334111</v>
      </c>
      <c r="K11" s="222">
        <f>(J11*3%)+J11</f>
        <v>18884134.329999998</v>
      </c>
      <c r="L11" s="223"/>
      <c r="M11" s="224">
        <f>(K11-L11)*F11</f>
        <v>18884134.329999998</v>
      </c>
    </row>
    <row r="12" spans="2:15" s="528" customFormat="1" x14ac:dyDescent="0.25">
      <c r="B12" s="378" t="s">
        <v>19</v>
      </c>
      <c r="C12" s="379"/>
      <c r="D12" s="380"/>
      <c r="E12" s="165"/>
      <c r="F12" s="225">
        <f>SUM(F13:F16)</f>
        <v>4</v>
      </c>
      <c r="G12" s="383"/>
      <c r="H12" s="384"/>
      <c r="I12" s="383"/>
      <c r="J12" s="381"/>
      <c r="K12" s="381"/>
      <c r="L12" s="382"/>
      <c r="M12" s="225">
        <f>SUM(M13:M16)</f>
        <v>60921017.806900002</v>
      </c>
    </row>
    <row r="13" spans="2:15" s="528" customFormat="1" x14ac:dyDescent="0.25">
      <c r="B13" s="385" t="s">
        <v>362</v>
      </c>
      <c r="C13" s="376">
        <v>926</v>
      </c>
      <c r="D13" s="377">
        <v>151</v>
      </c>
      <c r="E13" s="165" t="s">
        <v>479</v>
      </c>
      <c r="F13" s="226">
        <v>1</v>
      </c>
      <c r="G13" s="220">
        <v>2007</v>
      </c>
      <c r="H13" s="221" t="s">
        <v>50</v>
      </c>
      <c r="I13" s="219" t="s">
        <v>50</v>
      </c>
      <c r="J13" s="222">
        <v>14393135.41</v>
      </c>
      <c r="K13" s="222">
        <f>(J13*3%)+J13</f>
        <v>14824929.4723</v>
      </c>
      <c r="L13" s="223"/>
      <c r="M13" s="224">
        <f>(K13-L13)*F13</f>
        <v>14824929.4723</v>
      </c>
    </row>
    <row r="14" spans="2:15" s="528" customFormat="1" x14ac:dyDescent="0.25">
      <c r="B14" s="385" t="s">
        <v>362</v>
      </c>
      <c r="C14" s="376">
        <v>926</v>
      </c>
      <c r="D14" s="377">
        <v>151</v>
      </c>
      <c r="E14" s="165" t="s">
        <v>479</v>
      </c>
      <c r="F14" s="226">
        <v>1</v>
      </c>
      <c r="G14" s="220">
        <v>2007</v>
      </c>
      <c r="H14" s="221" t="s">
        <v>51</v>
      </c>
      <c r="I14" s="219" t="s">
        <v>51</v>
      </c>
      <c r="J14" s="222">
        <v>14393135.41</v>
      </c>
      <c r="K14" s="222">
        <f>(J14*3%)+J14</f>
        <v>14824929.4723</v>
      </c>
      <c r="L14" s="223"/>
      <c r="M14" s="224">
        <f>(K14-L14)*F14</f>
        <v>14824929.4723</v>
      </c>
    </row>
    <row r="15" spans="2:15" s="528" customFormat="1" x14ac:dyDescent="0.25">
      <c r="B15" s="385" t="s">
        <v>362</v>
      </c>
      <c r="C15" s="376">
        <v>926</v>
      </c>
      <c r="D15" s="377">
        <v>151</v>
      </c>
      <c r="E15" s="165" t="s">
        <v>479</v>
      </c>
      <c r="F15" s="226">
        <v>1</v>
      </c>
      <c r="G15" s="220">
        <v>2008</v>
      </c>
      <c r="H15" s="221" t="s">
        <v>52</v>
      </c>
      <c r="I15" s="219" t="s">
        <v>52</v>
      </c>
      <c r="J15" s="222">
        <v>14393135.41</v>
      </c>
      <c r="K15" s="222">
        <f>(J15*3%)+J15</f>
        <v>14824929.4723</v>
      </c>
      <c r="L15" s="223"/>
      <c r="M15" s="224">
        <f>(K15-L15)*F15</f>
        <v>14824929.4723</v>
      </c>
    </row>
    <row r="16" spans="2:15" s="528" customFormat="1" x14ac:dyDescent="0.25">
      <c r="B16" s="386" t="s">
        <v>362</v>
      </c>
      <c r="C16" s="376">
        <v>926</v>
      </c>
      <c r="D16" s="377">
        <v>151</v>
      </c>
      <c r="E16" s="165" t="s">
        <v>482</v>
      </c>
      <c r="F16" s="226">
        <v>1</v>
      </c>
      <c r="G16" s="220">
        <v>2013</v>
      </c>
      <c r="H16" s="221">
        <v>1395</v>
      </c>
      <c r="I16" s="219">
        <v>1395</v>
      </c>
      <c r="J16" s="222">
        <v>15967213</v>
      </c>
      <c r="K16" s="222">
        <f>(J16*3%)+J16</f>
        <v>16446229.390000001</v>
      </c>
      <c r="L16" s="223"/>
      <c r="M16" s="224">
        <f>(K16-L16)*F16</f>
        <v>16446229.390000001</v>
      </c>
    </row>
    <row r="17" spans="2:13" s="528" customFormat="1" x14ac:dyDescent="0.25">
      <c r="B17" s="378" t="s">
        <v>29</v>
      </c>
      <c r="C17" s="379"/>
      <c r="D17" s="380"/>
      <c r="E17" s="165"/>
      <c r="F17" s="225">
        <f>SUM(F18:F20)</f>
        <v>3</v>
      </c>
      <c r="G17" s="383"/>
      <c r="H17" s="384"/>
      <c r="I17" s="383"/>
      <c r="J17" s="381"/>
      <c r="K17" s="381"/>
      <c r="L17" s="382"/>
      <c r="M17" s="225">
        <f>SUM(M18:M20)</f>
        <v>21623894.736800004</v>
      </c>
    </row>
    <row r="18" spans="2:13" s="528" customFormat="1" x14ac:dyDescent="0.25">
      <c r="B18" s="386" t="s">
        <v>29</v>
      </c>
      <c r="C18" s="376">
        <v>926</v>
      </c>
      <c r="D18" s="377">
        <v>176</v>
      </c>
      <c r="E18" s="165" t="s">
        <v>483</v>
      </c>
      <c r="F18" s="219">
        <v>1</v>
      </c>
      <c r="G18" s="220">
        <v>2008</v>
      </c>
      <c r="H18" s="227" t="s">
        <v>87</v>
      </c>
      <c r="I18" s="220" t="s">
        <v>87</v>
      </c>
      <c r="J18" s="222">
        <v>13275076.560000001</v>
      </c>
      <c r="K18" s="222">
        <f>(J18*3%)+J18</f>
        <v>13673328.856800001</v>
      </c>
      <c r="L18" s="223"/>
      <c r="M18" s="224">
        <f>(K18-L18)*F18</f>
        <v>13673328.856800001</v>
      </c>
    </row>
    <row r="19" spans="2:13" s="528" customFormat="1" x14ac:dyDescent="0.25">
      <c r="B19" s="386" t="s">
        <v>29</v>
      </c>
      <c r="C19" s="376">
        <v>926</v>
      </c>
      <c r="D19" s="377">
        <v>176</v>
      </c>
      <c r="E19" s="165" t="s">
        <v>484</v>
      </c>
      <c r="F19" s="219">
        <v>1</v>
      </c>
      <c r="G19" s="220">
        <v>2009</v>
      </c>
      <c r="H19" s="227" t="s">
        <v>88</v>
      </c>
      <c r="I19" s="220" t="s">
        <v>88</v>
      </c>
      <c r="J19" s="222">
        <v>3859498</v>
      </c>
      <c r="K19" s="222">
        <f>(J19*3%)+J19</f>
        <v>3975282.94</v>
      </c>
      <c r="L19" s="223"/>
      <c r="M19" s="224">
        <f>(K19-L19)*F19</f>
        <v>3975282.94</v>
      </c>
    </row>
    <row r="20" spans="2:13" s="528" customFormat="1" x14ac:dyDescent="0.25">
      <c r="B20" s="386" t="s">
        <v>29</v>
      </c>
      <c r="C20" s="376">
        <v>926</v>
      </c>
      <c r="D20" s="377">
        <v>176</v>
      </c>
      <c r="E20" s="165" t="s">
        <v>484</v>
      </c>
      <c r="F20" s="219">
        <v>1</v>
      </c>
      <c r="G20" s="220">
        <v>2009</v>
      </c>
      <c r="H20" s="227" t="s">
        <v>89</v>
      </c>
      <c r="I20" s="220" t="s">
        <v>89</v>
      </c>
      <c r="J20" s="222">
        <v>3859498</v>
      </c>
      <c r="K20" s="222">
        <f>(J20*3%)+J20</f>
        <v>3975282.94</v>
      </c>
      <c r="L20" s="223"/>
      <c r="M20" s="224">
        <f>(K20-L20)*F20</f>
        <v>3975282.94</v>
      </c>
    </row>
    <row r="21" spans="2:13" s="528" customFormat="1" x14ac:dyDescent="0.25">
      <c r="B21" s="378" t="s">
        <v>34</v>
      </c>
      <c r="C21" s="379"/>
      <c r="D21" s="380"/>
      <c r="E21" s="165"/>
      <c r="F21" s="225">
        <f>SUM(F22:F22)</f>
        <v>1</v>
      </c>
      <c r="G21" s="383"/>
      <c r="H21" s="384"/>
      <c r="I21" s="383"/>
      <c r="J21" s="381"/>
      <c r="K21" s="381"/>
      <c r="L21" s="382"/>
      <c r="M21" s="225">
        <f>SUM(M22:M22)</f>
        <v>3975282.94</v>
      </c>
    </row>
    <row r="22" spans="2:13" s="528" customFormat="1" x14ac:dyDescent="0.25">
      <c r="B22" s="387" t="s">
        <v>95</v>
      </c>
      <c r="C22" s="376">
        <v>926</v>
      </c>
      <c r="D22" s="377">
        <v>1047</v>
      </c>
      <c r="E22" s="165" t="s">
        <v>484</v>
      </c>
      <c r="F22" s="219">
        <v>1</v>
      </c>
      <c r="G22" s="220">
        <v>2009</v>
      </c>
      <c r="H22" s="221" t="s">
        <v>96</v>
      </c>
      <c r="I22" s="228" t="s">
        <v>96</v>
      </c>
      <c r="J22" s="222">
        <v>3859498</v>
      </c>
      <c r="K22" s="222">
        <f>(J22*3%)+J22</f>
        <v>3975282.94</v>
      </c>
      <c r="L22" s="223">
        <v>0</v>
      </c>
      <c r="M22" s="224">
        <f>(K22-L22)*F22</f>
        <v>3975282.94</v>
      </c>
    </row>
    <row r="23" spans="2:13" s="528" customFormat="1" x14ac:dyDescent="0.25">
      <c r="B23" s="378" t="s">
        <v>48</v>
      </c>
      <c r="C23" s="379"/>
      <c r="D23" s="380"/>
      <c r="E23" s="165"/>
      <c r="F23" s="225">
        <f>SUM(F24:F26)</f>
        <v>3</v>
      </c>
      <c r="G23" s="383"/>
      <c r="H23" s="384"/>
      <c r="I23" s="383"/>
      <c r="J23" s="381"/>
      <c r="K23" s="381"/>
      <c r="L23" s="382"/>
      <c r="M23" s="225">
        <f>SUM(M24:M26)</f>
        <v>11925848.82</v>
      </c>
    </row>
    <row r="24" spans="2:13" s="528" customFormat="1" x14ac:dyDescent="0.25">
      <c r="B24" s="387" t="s">
        <v>57</v>
      </c>
      <c r="C24" s="376">
        <v>926</v>
      </c>
      <c r="D24" s="377">
        <v>284</v>
      </c>
      <c r="E24" s="165" t="s">
        <v>484</v>
      </c>
      <c r="F24" s="219">
        <v>1</v>
      </c>
      <c r="G24" s="220">
        <v>2013</v>
      </c>
      <c r="H24" s="221" t="s">
        <v>58</v>
      </c>
      <c r="I24" s="219" t="s">
        <v>58</v>
      </c>
      <c r="J24" s="222">
        <v>3859498</v>
      </c>
      <c r="K24" s="222">
        <f>(J24*3%)+J24</f>
        <v>3975282.94</v>
      </c>
      <c r="L24" s="223">
        <v>0</v>
      </c>
      <c r="M24" s="224">
        <f>(K24-L24)*F24</f>
        <v>3975282.94</v>
      </c>
    </row>
    <row r="25" spans="2:13" s="528" customFormat="1" x14ac:dyDescent="0.25">
      <c r="B25" s="387" t="s">
        <v>57</v>
      </c>
      <c r="C25" s="376">
        <v>926</v>
      </c>
      <c r="D25" s="377">
        <v>284</v>
      </c>
      <c r="E25" s="165" t="s">
        <v>484</v>
      </c>
      <c r="F25" s="219">
        <v>1</v>
      </c>
      <c r="G25" s="220">
        <v>2013</v>
      </c>
      <c r="H25" s="221" t="s">
        <v>59</v>
      </c>
      <c r="I25" s="219" t="s">
        <v>59</v>
      </c>
      <c r="J25" s="222">
        <v>3859498</v>
      </c>
      <c r="K25" s="222">
        <f>(J25*3%)+J25</f>
        <v>3975282.94</v>
      </c>
      <c r="L25" s="223">
        <v>0</v>
      </c>
      <c r="M25" s="224">
        <f>(K25-L25)*F25</f>
        <v>3975282.94</v>
      </c>
    </row>
    <row r="26" spans="2:13" s="528" customFormat="1" x14ac:dyDescent="0.25">
      <c r="B26" s="387" t="s">
        <v>57</v>
      </c>
      <c r="C26" s="376">
        <v>926</v>
      </c>
      <c r="D26" s="377">
        <v>284</v>
      </c>
      <c r="E26" s="165" t="s">
        <v>484</v>
      </c>
      <c r="F26" s="219">
        <v>1</v>
      </c>
      <c r="G26" s="220">
        <v>2013</v>
      </c>
      <c r="H26" s="221" t="s">
        <v>60</v>
      </c>
      <c r="I26" s="219" t="s">
        <v>60</v>
      </c>
      <c r="J26" s="222">
        <v>3859498</v>
      </c>
      <c r="K26" s="222">
        <f>(J26*3%)+J26</f>
        <v>3975282.94</v>
      </c>
      <c r="L26" s="223">
        <v>0</v>
      </c>
      <c r="M26" s="224">
        <f>(K26-L26)*F26</f>
        <v>3975282.94</v>
      </c>
    </row>
    <row r="27" spans="2:13" s="528" customFormat="1" x14ac:dyDescent="0.25">
      <c r="B27" s="378" t="s">
        <v>35</v>
      </c>
      <c r="C27" s="379"/>
      <c r="D27" s="380"/>
      <c r="E27" s="165"/>
      <c r="F27" s="225">
        <f>SUM(F28:F28)</f>
        <v>1</v>
      </c>
      <c r="G27" s="383"/>
      <c r="H27" s="384"/>
      <c r="I27" s="383"/>
      <c r="J27" s="381"/>
      <c r="K27" s="381"/>
      <c r="L27" s="382"/>
      <c r="M27" s="225">
        <f>SUM(M28:M28)</f>
        <v>3975282.94</v>
      </c>
    </row>
    <row r="28" spans="2:13" s="528" customFormat="1" x14ac:dyDescent="0.25">
      <c r="B28" s="387" t="s">
        <v>84</v>
      </c>
      <c r="C28" s="376">
        <v>926</v>
      </c>
      <c r="D28" s="377">
        <v>908</v>
      </c>
      <c r="E28" s="165" t="s">
        <v>484</v>
      </c>
      <c r="F28" s="219">
        <v>1</v>
      </c>
      <c r="G28" s="220">
        <v>2013</v>
      </c>
      <c r="H28" s="221" t="s">
        <v>85</v>
      </c>
      <c r="I28" s="219" t="s">
        <v>85</v>
      </c>
      <c r="J28" s="222">
        <v>3859498</v>
      </c>
      <c r="K28" s="222">
        <f>(J28*3%)+J28</f>
        <v>3975282.94</v>
      </c>
      <c r="L28" s="223">
        <v>0</v>
      </c>
      <c r="M28" s="224">
        <f>(K28-L28)*F28</f>
        <v>3975282.94</v>
      </c>
    </row>
    <row r="29" spans="2:13" s="528" customFormat="1" x14ac:dyDescent="0.25">
      <c r="B29" s="378" t="s">
        <v>36</v>
      </c>
      <c r="C29" s="379"/>
      <c r="D29" s="380"/>
      <c r="E29" s="165"/>
      <c r="F29" s="225">
        <f>SUM(F30:F32)</f>
        <v>3</v>
      </c>
      <c r="G29" s="383"/>
      <c r="H29" s="384"/>
      <c r="I29" s="383"/>
      <c r="J29" s="381"/>
      <c r="K29" s="381"/>
      <c r="L29" s="382"/>
      <c r="M29" s="225">
        <f>SUM(M30:M32)</f>
        <v>11925848.82</v>
      </c>
    </row>
    <row r="30" spans="2:13" s="528" customFormat="1" x14ac:dyDescent="0.25">
      <c r="B30" s="386" t="s">
        <v>41</v>
      </c>
      <c r="C30" s="376">
        <v>926</v>
      </c>
      <c r="D30" s="377">
        <v>458</v>
      </c>
      <c r="E30" s="165" t="s">
        <v>484</v>
      </c>
      <c r="F30" s="219">
        <v>1</v>
      </c>
      <c r="G30" s="220">
        <v>2013</v>
      </c>
      <c r="H30" s="221" t="s">
        <v>44</v>
      </c>
      <c r="I30" s="219">
        <v>551244</v>
      </c>
      <c r="J30" s="222">
        <v>3859498</v>
      </c>
      <c r="K30" s="222">
        <f>(J30*3%)+J30</f>
        <v>3975282.94</v>
      </c>
      <c r="L30" s="223">
        <v>0</v>
      </c>
      <c r="M30" s="224">
        <f>(K30-L30)*F30</f>
        <v>3975282.94</v>
      </c>
    </row>
    <row r="31" spans="2:13" s="528" customFormat="1" x14ac:dyDescent="0.25">
      <c r="B31" s="386" t="s">
        <v>41</v>
      </c>
      <c r="C31" s="376">
        <v>926</v>
      </c>
      <c r="D31" s="377">
        <v>458</v>
      </c>
      <c r="E31" s="165" t="s">
        <v>484</v>
      </c>
      <c r="F31" s="219">
        <v>1</v>
      </c>
      <c r="G31" s="220">
        <v>2013</v>
      </c>
      <c r="H31" s="221" t="s">
        <v>45</v>
      </c>
      <c r="I31" s="219" t="s">
        <v>45</v>
      </c>
      <c r="J31" s="222">
        <v>3859498</v>
      </c>
      <c r="K31" s="222">
        <f>(J31*3%)+J31</f>
        <v>3975282.94</v>
      </c>
      <c r="L31" s="223">
        <v>0</v>
      </c>
      <c r="M31" s="224">
        <f>(K31-L31)*F31</f>
        <v>3975282.94</v>
      </c>
    </row>
    <row r="32" spans="2:13" s="528" customFormat="1" x14ac:dyDescent="0.25">
      <c r="B32" s="386" t="s">
        <v>41</v>
      </c>
      <c r="C32" s="376">
        <v>926</v>
      </c>
      <c r="D32" s="377">
        <v>458</v>
      </c>
      <c r="E32" s="165" t="s">
        <v>484</v>
      </c>
      <c r="F32" s="219">
        <v>1</v>
      </c>
      <c r="G32" s="220">
        <v>2013</v>
      </c>
      <c r="H32" s="221" t="s">
        <v>46</v>
      </c>
      <c r="I32" s="219" t="s">
        <v>46</v>
      </c>
      <c r="J32" s="222">
        <v>3859498</v>
      </c>
      <c r="K32" s="222">
        <f>(J32*3%)+J32</f>
        <v>3975282.94</v>
      </c>
      <c r="L32" s="223">
        <v>0</v>
      </c>
      <c r="M32" s="224">
        <f>(K32-L32)*F32</f>
        <v>3975282.94</v>
      </c>
    </row>
    <row r="33" spans="2:13" s="528" customFormat="1" x14ac:dyDescent="0.25">
      <c r="B33" s="378" t="s">
        <v>37</v>
      </c>
      <c r="C33" s="379"/>
      <c r="D33" s="380"/>
      <c r="E33" s="165"/>
      <c r="F33" s="225">
        <f>SUM(F34:F34)</f>
        <v>1</v>
      </c>
      <c r="G33" s="383"/>
      <c r="H33" s="384"/>
      <c r="I33" s="383"/>
      <c r="J33" s="381"/>
      <c r="K33" s="381"/>
      <c r="L33" s="382"/>
      <c r="M33" s="225">
        <f>SUM(M34:M34)</f>
        <v>3975282.94</v>
      </c>
    </row>
    <row r="34" spans="2:13" s="528" customFormat="1" x14ac:dyDescent="0.25">
      <c r="B34" s="386" t="s">
        <v>81</v>
      </c>
      <c r="C34" s="376">
        <v>926</v>
      </c>
      <c r="D34" s="377">
        <v>980</v>
      </c>
      <c r="E34" s="165" t="s">
        <v>484</v>
      </c>
      <c r="F34" s="219">
        <v>1</v>
      </c>
      <c r="G34" s="220">
        <v>2008</v>
      </c>
      <c r="H34" s="221" t="s">
        <v>82</v>
      </c>
      <c r="I34" s="219" t="s">
        <v>82</v>
      </c>
      <c r="J34" s="222">
        <v>3859498</v>
      </c>
      <c r="K34" s="222">
        <f>(J34*3%)+J34</f>
        <v>3975282.94</v>
      </c>
      <c r="L34" s="223">
        <v>0</v>
      </c>
      <c r="M34" s="224">
        <f>(K34-L34)*F34</f>
        <v>3975282.94</v>
      </c>
    </row>
    <row r="35" spans="2:13" s="528" customFormat="1" x14ac:dyDescent="0.25">
      <c r="B35" s="378" t="s">
        <v>56</v>
      </c>
      <c r="C35" s="379"/>
      <c r="D35" s="380"/>
      <c r="E35" s="165"/>
      <c r="F35" s="225">
        <f>SUM(F36)</f>
        <v>1</v>
      </c>
      <c r="G35" s="220"/>
      <c r="H35" s="221"/>
      <c r="I35" s="219"/>
      <c r="J35" s="381"/>
      <c r="K35" s="381"/>
      <c r="L35" s="382"/>
      <c r="M35" s="225">
        <f>SUM(M36:M36)</f>
        <v>3975282.94</v>
      </c>
    </row>
    <row r="36" spans="2:13" s="528" customFormat="1" x14ac:dyDescent="0.25">
      <c r="B36" s="386" t="s">
        <v>56</v>
      </c>
      <c r="C36" s="376">
        <v>926</v>
      </c>
      <c r="D36" s="377"/>
      <c r="E36" s="165" t="s">
        <v>484</v>
      </c>
      <c r="F36" s="219">
        <v>1</v>
      </c>
      <c r="G36" s="220">
        <v>1976</v>
      </c>
      <c r="H36" s="221" t="s">
        <v>110</v>
      </c>
      <c r="I36" s="219" t="s">
        <v>110</v>
      </c>
      <c r="J36" s="222">
        <v>3859498</v>
      </c>
      <c r="K36" s="222">
        <f>(J36*3%)+J36</f>
        <v>3975282.94</v>
      </c>
      <c r="L36" s="223">
        <v>0</v>
      </c>
      <c r="M36" s="224">
        <f>(K36-L36)*F36</f>
        <v>3975282.94</v>
      </c>
    </row>
    <row r="37" spans="2:13" s="528" customFormat="1" x14ac:dyDescent="0.25">
      <c r="B37" s="378" t="s">
        <v>111</v>
      </c>
      <c r="C37" s="379"/>
      <c r="D37" s="380"/>
      <c r="E37" s="165"/>
      <c r="F37" s="225">
        <f>SUM(F38)</f>
        <v>1</v>
      </c>
      <c r="G37" s="383"/>
      <c r="H37" s="384"/>
      <c r="I37" s="383"/>
      <c r="J37" s="381"/>
      <c r="K37" s="381"/>
      <c r="L37" s="382"/>
      <c r="M37" s="225">
        <f>SUM(M38:M38)</f>
        <v>13673328.856800001</v>
      </c>
    </row>
    <row r="38" spans="2:13" s="528" customFormat="1" x14ac:dyDescent="0.25">
      <c r="B38" s="386" t="s">
        <v>111</v>
      </c>
      <c r="C38" s="376">
        <v>926</v>
      </c>
      <c r="D38" s="377"/>
      <c r="E38" s="165" t="s">
        <v>483</v>
      </c>
      <c r="F38" s="219">
        <v>1</v>
      </c>
      <c r="G38" s="220">
        <v>2009</v>
      </c>
      <c r="H38" s="221" t="s">
        <v>93</v>
      </c>
      <c r="I38" s="219" t="s">
        <v>93</v>
      </c>
      <c r="J38" s="222">
        <v>13275076.560000001</v>
      </c>
      <c r="K38" s="222">
        <f>(J38*3%)+J38</f>
        <v>13673328.856800001</v>
      </c>
      <c r="L38" s="223">
        <v>0</v>
      </c>
      <c r="M38" s="224">
        <f>(K38-L38)*F38</f>
        <v>13673328.856800001</v>
      </c>
    </row>
    <row r="39" spans="2:13" s="528" customFormat="1" x14ac:dyDescent="0.25">
      <c r="B39" s="378" t="s">
        <v>112</v>
      </c>
      <c r="C39" s="379"/>
      <c r="D39" s="380"/>
      <c r="E39" s="165"/>
      <c r="F39" s="225">
        <f>SUM(F40)</f>
        <v>1</v>
      </c>
      <c r="G39" s="383"/>
      <c r="H39" s="384"/>
      <c r="I39" s="383"/>
      <c r="J39" s="381"/>
      <c r="K39" s="381"/>
      <c r="L39" s="382"/>
      <c r="M39" s="225">
        <f>SUM(M40:M40)</f>
        <v>7466253.1540999999</v>
      </c>
    </row>
    <row r="40" spans="2:13" s="528" customFormat="1" x14ac:dyDescent="0.25">
      <c r="B40" s="388" t="s">
        <v>112</v>
      </c>
      <c r="C40" s="389">
        <v>926</v>
      </c>
      <c r="D40" s="390"/>
      <c r="E40" s="165" t="s">
        <v>485</v>
      </c>
      <c r="F40" s="221">
        <v>1</v>
      </c>
      <c r="G40" s="229">
        <v>2013</v>
      </c>
      <c r="H40" s="221" t="s">
        <v>113</v>
      </c>
      <c r="I40" s="221" t="s">
        <v>113</v>
      </c>
      <c r="J40" s="230">
        <v>7248789.4699999997</v>
      </c>
      <c r="K40" s="230">
        <f>(J40*3%)+J40</f>
        <v>7466253.1540999999</v>
      </c>
      <c r="L40" s="230">
        <v>0</v>
      </c>
      <c r="M40" s="231">
        <f>(K40-L40)*F40</f>
        <v>7466253.1540999999</v>
      </c>
    </row>
    <row r="41" spans="2:13" s="528" customFormat="1" x14ac:dyDescent="0.25">
      <c r="B41" s="391" t="s">
        <v>20</v>
      </c>
      <c r="C41" s="392"/>
      <c r="D41" s="393"/>
      <c r="E41" s="394"/>
      <c r="F41" s="395">
        <f>+SUM(F42:F52)</f>
        <v>11</v>
      </c>
      <c r="G41" s="396"/>
      <c r="H41" s="397"/>
      <c r="I41" s="393"/>
      <c r="J41" s="398"/>
      <c r="K41" s="398"/>
      <c r="L41" s="399"/>
      <c r="M41" s="400">
        <f>+SUM(M42:M52)</f>
        <v>56199058.789999992</v>
      </c>
    </row>
    <row r="42" spans="2:13" s="528" customFormat="1" x14ac:dyDescent="0.25">
      <c r="B42" s="165" t="s">
        <v>493</v>
      </c>
      <c r="C42" s="376">
        <v>927</v>
      </c>
      <c r="D42" s="377">
        <v>6</v>
      </c>
      <c r="E42" s="165" t="s">
        <v>482</v>
      </c>
      <c r="F42" s="219">
        <v>1</v>
      </c>
      <c r="G42" s="233">
        <v>2014</v>
      </c>
      <c r="H42" s="221" t="s">
        <v>102</v>
      </c>
      <c r="I42" s="219" t="s">
        <v>102</v>
      </c>
      <c r="J42" s="222">
        <v>15967213</v>
      </c>
      <c r="K42" s="222">
        <f t="shared" ref="K42:K52" si="0">(J42*3%)+J42</f>
        <v>16446229.390000001</v>
      </c>
      <c r="L42" s="223"/>
      <c r="M42" s="224">
        <f t="shared" ref="M42:M51" si="1">(K42-L42)*F42</f>
        <v>16446229.390000001</v>
      </c>
    </row>
    <row r="43" spans="2:13" s="528" customFormat="1" x14ac:dyDescent="0.25">
      <c r="B43" s="165" t="s">
        <v>534</v>
      </c>
      <c r="C43" s="376">
        <v>927</v>
      </c>
      <c r="D43" s="377">
        <v>788</v>
      </c>
      <c r="E43" s="165" t="s">
        <v>484</v>
      </c>
      <c r="F43" s="219">
        <v>1</v>
      </c>
      <c r="G43" s="233">
        <v>2009</v>
      </c>
      <c r="H43" s="221">
        <v>1334</v>
      </c>
      <c r="I43" s="219">
        <v>1334</v>
      </c>
      <c r="J43" s="222">
        <v>3859498</v>
      </c>
      <c r="K43" s="222">
        <f t="shared" si="0"/>
        <v>3975282.94</v>
      </c>
      <c r="L43" s="223"/>
      <c r="M43" s="224">
        <f t="shared" si="1"/>
        <v>3975282.94</v>
      </c>
    </row>
    <row r="44" spans="2:13" s="528" customFormat="1" x14ac:dyDescent="0.25">
      <c r="B44" s="165" t="s">
        <v>494</v>
      </c>
      <c r="C44" s="376">
        <v>927</v>
      </c>
      <c r="D44" s="377">
        <v>838</v>
      </c>
      <c r="E44" s="165" t="s">
        <v>484</v>
      </c>
      <c r="F44" s="219">
        <v>1</v>
      </c>
      <c r="G44" s="220">
        <v>2013</v>
      </c>
      <c r="H44" s="221">
        <v>1405</v>
      </c>
      <c r="I44" s="219">
        <v>1405</v>
      </c>
      <c r="J44" s="222">
        <v>3859498</v>
      </c>
      <c r="K44" s="222">
        <f t="shared" si="0"/>
        <v>3975282.94</v>
      </c>
      <c r="L44" s="223"/>
      <c r="M44" s="224">
        <f t="shared" si="1"/>
        <v>3975282.94</v>
      </c>
    </row>
    <row r="45" spans="2:13" s="528" customFormat="1" x14ac:dyDescent="0.25">
      <c r="B45" s="165" t="s">
        <v>535</v>
      </c>
      <c r="C45" s="376">
        <v>927</v>
      </c>
      <c r="D45" s="377">
        <v>839</v>
      </c>
      <c r="E45" s="165" t="s">
        <v>484</v>
      </c>
      <c r="F45" s="219">
        <v>1</v>
      </c>
      <c r="G45" s="220">
        <v>2009</v>
      </c>
      <c r="H45" s="221">
        <v>1248</v>
      </c>
      <c r="I45" s="219">
        <v>1248</v>
      </c>
      <c r="J45" s="222">
        <v>3859498</v>
      </c>
      <c r="K45" s="222">
        <f t="shared" si="0"/>
        <v>3975282.94</v>
      </c>
      <c r="L45" s="223"/>
      <c r="M45" s="224">
        <f t="shared" si="1"/>
        <v>3975282.94</v>
      </c>
    </row>
    <row r="46" spans="2:13" s="528" customFormat="1" x14ac:dyDescent="0.25">
      <c r="B46" s="165" t="s">
        <v>535</v>
      </c>
      <c r="C46" s="376">
        <v>927</v>
      </c>
      <c r="D46" s="377">
        <v>839</v>
      </c>
      <c r="E46" s="165" t="s">
        <v>484</v>
      </c>
      <c r="F46" s="219">
        <v>1</v>
      </c>
      <c r="G46" s="220">
        <v>2013</v>
      </c>
      <c r="H46" s="221">
        <v>1382</v>
      </c>
      <c r="I46" s="219">
        <v>1382</v>
      </c>
      <c r="J46" s="222">
        <v>3859498</v>
      </c>
      <c r="K46" s="222">
        <f t="shared" si="0"/>
        <v>3975282.94</v>
      </c>
      <c r="L46" s="223"/>
      <c r="M46" s="224">
        <f t="shared" si="1"/>
        <v>3975282.94</v>
      </c>
    </row>
    <row r="47" spans="2:13" s="528" customFormat="1" x14ac:dyDescent="0.25">
      <c r="B47" s="165" t="s">
        <v>535</v>
      </c>
      <c r="C47" s="376">
        <v>927</v>
      </c>
      <c r="D47" s="377">
        <v>839</v>
      </c>
      <c r="E47" s="165" t="s">
        <v>484</v>
      </c>
      <c r="F47" s="219">
        <v>1</v>
      </c>
      <c r="G47" s="220">
        <v>2013</v>
      </c>
      <c r="H47" s="221">
        <v>1384</v>
      </c>
      <c r="I47" s="219">
        <v>1384</v>
      </c>
      <c r="J47" s="222">
        <v>3859498</v>
      </c>
      <c r="K47" s="222">
        <f t="shared" si="0"/>
        <v>3975282.94</v>
      </c>
      <c r="L47" s="223"/>
      <c r="M47" s="224">
        <f t="shared" si="1"/>
        <v>3975282.94</v>
      </c>
    </row>
    <row r="48" spans="2:13" s="528" customFormat="1" x14ac:dyDescent="0.25">
      <c r="B48" s="165" t="s">
        <v>536</v>
      </c>
      <c r="C48" s="376">
        <v>927</v>
      </c>
      <c r="D48" s="377">
        <v>1176</v>
      </c>
      <c r="E48" s="165" t="s">
        <v>484</v>
      </c>
      <c r="F48" s="219">
        <v>1</v>
      </c>
      <c r="G48" s="220">
        <v>2013</v>
      </c>
      <c r="H48" s="221">
        <v>1412</v>
      </c>
      <c r="I48" s="219">
        <v>1412</v>
      </c>
      <c r="J48" s="222">
        <v>3859498</v>
      </c>
      <c r="K48" s="222">
        <f t="shared" si="0"/>
        <v>3975282.94</v>
      </c>
      <c r="L48" s="223"/>
      <c r="M48" s="224">
        <f t="shared" si="1"/>
        <v>3975282.94</v>
      </c>
    </row>
    <row r="49" spans="2:13" s="528" customFormat="1" x14ac:dyDescent="0.25">
      <c r="B49" s="165" t="s">
        <v>537</v>
      </c>
      <c r="C49" s="376">
        <v>927</v>
      </c>
      <c r="D49" s="377">
        <v>1176</v>
      </c>
      <c r="E49" s="165" t="s">
        <v>484</v>
      </c>
      <c r="F49" s="219">
        <v>1</v>
      </c>
      <c r="G49" s="220">
        <v>2014</v>
      </c>
      <c r="H49" s="221">
        <v>1463</v>
      </c>
      <c r="I49" s="219">
        <v>1463</v>
      </c>
      <c r="J49" s="222">
        <v>3859498</v>
      </c>
      <c r="K49" s="222">
        <f t="shared" si="0"/>
        <v>3975282.94</v>
      </c>
      <c r="L49" s="223"/>
      <c r="M49" s="224">
        <f t="shared" si="1"/>
        <v>3975282.94</v>
      </c>
    </row>
    <row r="50" spans="2:13" s="528" customFormat="1" x14ac:dyDescent="0.25">
      <c r="B50" s="165" t="s">
        <v>495</v>
      </c>
      <c r="C50" s="376">
        <v>927</v>
      </c>
      <c r="D50" s="377">
        <v>1180</v>
      </c>
      <c r="E50" s="165" t="s">
        <v>484</v>
      </c>
      <c r="F50" s="219">
        <v>1</v>
      </c>
      <c r="G50" s="220">
        <v>2008</v>
      </c>
      <c r="H50" s="221">
        <v>1185</v>
      </c>
      <c r="I50" s="219">
        <v>1185</v>
      </c>
      <c r="J50" s="222">
        <v>3859498</v>
      </c>
      <c r="K50" s="222">
        <f t="shared" si="0"/>
        <v>3975282.94</v>
      </c>
      <c r="L50" s="223"/>
      <c r="M50" s="224">
        <f t="shared" si="1"/>
        <v>3975282.94</v>
      </c>
    </row>
    <row r="51" spans="2:13" s="528" customFormat="1" x14ac:dyDescent="0.25">
      <c r="B51" s="165" t="s">
        <v>496</v>
      </c>
      <c r="C51" s="376">
        <v>927</v>
      </c>
      <c r="D51" s="377">
        <v>1399</v>
      </c>
      <c r="E51" s="165" t="s">
        <v>484</v>
      </c>
      <c r="F51" s="219">
        <v>1</v>
      </c>
      <c r="G51" s="220">
        <v>2009</v>
      </c>
      <c r="H51" s="221">
        <v>1272</v>
      </c>
      <c r="I51" s="219">
        <v>1272</v>
      </c>
      <c r="J51" s="222">
        <v>3859498</v>
      </c>
      <c r="K51" s="222">
        <f t="shared" si="0"/>
        <v>3975282.94</v>
      </c>
      <c r="L51" s="223"/>
      <c r="M51" s="224">
        <f t="shared" si="1"/>
        <v>3975282.94</v>
      </c>
    </row>
    <row r="52" spans="2:13" s="528" customFormat="1" ht="14.4" thickBot="1" x14ac:dyDescent="0.3">
      <c r="B52" s="365" t="s">
        <v>478</v>
      </c>
      <c r="C52" s="401">
        <v>927</v>
      </c>
      <c r="D52" s="402">
        <v>1526</v>
      </c>
      <c r="E52" s="365" t="s">
        <v>484</v>
      </c>
      <c r="F52" s="403">
        <v>1</v>
      </c>
      <c r="G52" s="404">
        <v>2013</v>
      </c>
      <c r="H52" s="405">
        <v>1403</v>
      </c>
      <c r="I52" s="403">
        <v>1403</v>
      </c>
      <c r="J52" s="406">
        <v>3859498</v>
      </c>
      <c r="K52" s="406">
        <f t="shared" si="0"/>
        <v>3975282.94</v>
      </c>
      <c r="L52" s="407"/>
      <c r="M52" s="408">
        <f>(K52-L52)*F52</f>
        <v>3975282.94</v>
      </c>
    </row>
    <row r="53" spans="2:13" s="528" customFormat="1" x14ac:dyDescent="0.25">
      <c r="B53" s="485" t="s">
        <v>38</v>
      </c>
      <c r="C53" s="486"/>
      <c r="D53" s="486"/>
      <c r="E53" s="409"/>
      <c r="F53" s="410">
        <f>SUM(F54:F215)</f>
        <v>162</v>
      </c>
      <c r="G53" s="411"/>
      <c r="H53" s="412"/>
      <c r="I53" s="413"/>
      <c r="J53" s="414"/>
      <c r="K53" s="414"/>
      <c r="L53" s="415"/>
      <c r="M53" s="416">
        <f>SUM(M54:M215)</f>
        <v>1402684080.3641033</v>
      </c>
    </row>
    <row r="54" spans="2:13" s="528" customFormat="1" x14ac:dyDescent="0.25">
      <c r="B54" s="165" t="s">
        <v>497</v>
      </c>
      <c r="C54" s="376">
        <v>928</v>
      </c>
      <c r="D54" s="377">
        <v>39</v>
      </c>
      <c r="E54" s="165" t="s">
        <v>485</v>
      </c>
      <c r="F54" s="219">
        <v>1</v>
      </c>
      <c r="G54" s="220">
        <v>2012</v>
      </c>
      <c r="H54" s="221">
        <v>679</v>
      </c>
      <c r="I54" s="219" t="s">
        <v>244</v>
      </c>
      <c r="J54" s="222">
        <v>7248789.4699999997</v>
      </c>
      <c r="K54" s="222">
        <f>(J54*3%)+J54</f>
        <v>7466253.1540999999</v>
      </c>
      <c r="L54" s="222">
        <v>0</v>
      </c>
      <c r="M54" s="224">
        <f>+K54*F54</f>
        <v>7466253.1540999999</v>
      </c>
    </row>
    <row r="55" spans="2:13" s="528" customFormat="1" x14ac:dyDescent="0.25">
      <c r="B55" s="165" t="s">
        <v>498</v>
      </c>
      <c r="C55" s="376">
        <v>928</v>
      </c>
      <c r="D55" s="377">
        <v>40</v>
      </c>
      <c r="E55" s="165" t="s">
        <v>485</v>
      </c>
      <c r="F55" s="219">
        <v>1</v>
      </c>
      <c r="G55" s="220">
        <v>2013</v>
      </c>
      <c r="H55" s="221">
        <v>228</v>
      </c>
      <c r="I55" s="219" t="s">
        <v>245</v>
      </c>
      <c r="J55" s="222">
        <v>7248789.4699999997</v>
      </c>
      <c r="K55" s="222">
        <f t="shared" ref="K55:K118" si="2">(J55*3%)+J55</f>
        <v>7466253.1540999999</v>
      </c>
      <c r="L55" s="222">
        <v>1</v>
      </c>
      <c r="M55" s="224">
        <v>7466253.1500000004</v>
      </c>
    </row>
    <row r="56" spans="2:13" s="528" customFormat="1" x14ac:dyDescent="0.25">
      <c r="B56" s="165" t="s">
        <v>498</v>
      </c>
      <c r="C56" s="376">
        <v>928</v>
      </c>
      <c r="D56" s="377">
        <v>40</v>
      </c>
      <c r="E56" s="165" t="s">
        <v>485</v>
      </c>
      <c r="F56" s="219">
        <v>1</v>
      </c>
      <c r="G56" s="220">
        <v>2013</v>
      </c>
      <c r="H56" s="221">
        <v>244</v>
      </c>
      <c r="I56" s="219" t="s">
        <v>246</v>
      </c>
      <c r="J56" s="222">
        <v>7248789.4699999997</v>
      </c>
      <c r="K56" s="222">
        <f t="shared" si="2"/>
        <v>7466253.1540999999</v>
      </c>
      <c r="L56" s="222">
        <v>2</v>
      </c>
      <c r="M56" s="224">
        <v>7466253.1500000004</v>
      </c>
    </row>
    <row r="57" spans="2:13" s="528" customFormat="1" x14ac:dyDescent="0.25">
      <c r="B57" s="165" t="s">
        <v>499</v>
      </c>
      <c r="C57" s="376">
        <v>928</v>
      </c>
      <c r="D57" s="377">
        <v>44</v>
      </c>
      <c r="E57" s="165" t="s">
        <v>484</v>
      </c>
      <c r="F57" s="219">
        <v>1</v>
      </c>
      <c r="G57" s="220">
        <v>2014</v>
      </c>
      <c r="H57" s="221">
        <v>338</v>
      </c>
      <c r="I57" s="219">
        <v>430177</v>
      </c>
      <c r="J57" s="222">
        <v>3859498</v>
      </c>
      <c r="K57" s="222">
        <f t="shared" si="2"/>
        <v>3975282.94</v>
      </c>
      <c r="L57" s="222">
        <v>3</v>
      </c>
      <c r="M57" s="224">
        <v>3975282.94</v>
      </c>
    </row>
    <row r="58" spans="2:13" s="528" customFormat="1" x14ac:dyDescent="0.25">
      <c r="B58" s="165" t="s">
        <v>500</v>
      </c>
      <c r="C58" s="376">
        <v>928</v>
      </c>
      <c r="D58" s="377">
        <v>45</v>
      </c>
      <c r="E58" s="165" t="s">
        <v>483</v>
      </c>
      <c r="F58" s="219">
        <v>1</v>
      </c>
      <c r="G58" s="220">
        <v>2014</v>
      </c>
      <c r="H58" s="221">
        <v>686</v>
      </c>
      <c r="I58" s="219">
        <v>275399</v>
      </c>
      <c r="J58" s="222">
        <v>13275076.560000001</v>
      </c>
      <c r="K58" s="222">
        <f t="shared" si="2"/>
        <v>13673328.856800001</v>
      </c>
      <c r="L58" s="222">
        <v>4</v>
      </c>
      <c r="M58" s="224">
        <v>13673328.859999999</v>
      </c>
    </row>
    <row r="59" spans="2:13" s="528" customFormat="1" x14ac:dyDescent="0.25">
      <c r="B59" s="165" t="s">
        <v>419</v>
      </c>
      <c r="C59" s="376">
        <v>928</v>
      </c>
      <c r="D59" s="377">
        <v>48</v>
      </c>
      <c r="E59" s="165" t="s">
        <v>485</v>
      </c>
      <c r="F59" s="219">
        <v>1</v>
      </c>
      <c r="G59" s="220">
        <v>2013</v>
      </c>
      <c r="H59" s="221">
        <v>71</v>
      </c>
      <c r="I59" s="219" t="s">
        <v>247</v>
      </c>
      <c r="J59" s="222">
        <v>7248789.4699999997</v>
      </c>
      <c r="K59" s="222">
        <f t="shared" si="2"/>
        <v>7466253.1540999999</v>
      </c>
      <c r="L59" s="222">
        <v>5</v>
      </c>
      <c r="M59" s="224">
        <v>7466253.1500000004</v>
      </c>
    </row>
    <row r="60" spans="2:13" s="528" customFormat="1" x14ac:dyDescent="0.25">
      <c r="B60" s="165" t="s">
        <v>419</v>
      </c>
      <c r="C60" s="376">
        <v>928</v>
      </c>
      <c r="D60" s="377">
        <v>48</v>
      </c>
      <c r="E60" s="165" t="s">
        <v>485</v>
      </c>
      <c r="F60" s="219">
        <v>1</v>
      </c>
      <c r="G60" s="220">
        <v>2013</v>
      </c>
      <c r="H60" s="221">
        <v>84</v>
      </c>
      <c r="I60" s="219" t="s">
        <v>248</v>
      </c>
      <c r="J60" s="222">
        <v>7248789.4699999997</v>
      </c>
      <c r="K60" s="222">
        <f t="shared" si="2"/>
        <v>7466253.1540999999</v>
      </c>
      <c r="L60" s="222">
        <v>6</v>
      </c>
      <c r="M60" s="224">
        <v>7466253.1500000004</v>
      </c>
    </row>
    <row r="61" spans="2:13" s="528" customFormat="1" x14ac:dyDescent="0.25">
      <c r="B61" s="165" t="s">
        <v>419</v>
      </c>
      <c r="C61" s="376">
        <v>928</v>
      </c>
      <c r="D61" s="377">
        <v>48</v>
      </c>
      <c r="E61" s="165" t="s">
        <v>485</v>
      </c>
      <c r="F61" s="219">
        <v>1</v>
      </c>
      <c r="G61" s="220">
        <v>2013</v>
      </c>
      <c r="H61" s="221">
        <v>127</v>
      </c>
      <c r="I61" s="219" t="s">
        <v>249</v>
      </c>
      <c r="J61" s="222">
        <v>7248789.4699999997</v>
      </c>
      <c r="K61" s="222">
        <f t="shared" si="2"/>
        <v>7466253.1540999999</v>
      </c>
      <c r="L61" s="222">
        <v>7</v>
      </c>
      <c r="M61" s="224">
        <v>7466253.1500000004</v>
      </c>
    </row>
    <row r="62" spans="2:13" s="528" customFormat="1" x14ac:dyDescent="0.25">
      <c r="B62" s="165" t="s">
        <v>419</v>
      </c>
      <c r="C62" s="376">
        <v>928</v>
      </c>
      <c r="D62" s="377">
        <v>48</v>
      </c>
      <c r="E62" s="165" t="s">
        <v>485</v>
      </c>
      <c r="F62" s="219">
        <v>1</v>
      </c>
      <c r="G62" s="220">
        <v>2013</v>
      </c>
      <c r="H62" s="221">
        <v>266</v>
      </c>
      <c r="I62" s="219" t="s">
        <v>250</v>
      </c>
      <c r="J62" s="222">
        <v>7248789.4699999997</v>
      </c>
      <c r="K62" s="222">
        <f t="shared" si="2"/>
        <v>7466253.1540999999</v>
      </c>
      <c r="L62" s="222">
        <v>8</v>
      </c>
      <c r="M62" s="224">
        <v>7466253.1500000004</v>
      </c>
    </row>
    <row r="63" spans="2:13" s="528" customFormat="1" x14ac:dyDescent="0.25">
      <c r="B63" s="165" t="s">
        <v>419</v>
      </c>
      <c r="C63" s="376">
        <v>928</v>
      </c>
      <c r="D63" s="377">
        <v>48</v>
      </c>
      <c r="E63" s="165" t="s">
        <v>485</v>
      </c>
      <c r="F63" s="219">
        <v>1</v>
      </c>
      <c r="G63" s="220">
        <v>2009</v>
      </c>
      <c r="H63" s="221">
        <v>478</v>
      </c>
      <c r="I63" s="219">
        <v>794795</v>
      </c>
      <c r="J63" s="222">
        <v>7248789.4699999997</v>
      </c>
      <c r="K63" s="222">
        <f t="shared" si="2"/>
        <v>7466253.1540999999</v>
      </c>
      <c r="L63" s="222">
        <v>9</v>
      </c>
      <c r="M63" s="224">
        <v>7466253.1500000004</v>
      </c>
    </row>
    <row r="64" spans="2:13" s="528" customFormat="1" x14ac:dyDescent="0.25">
      <c r="B64" s="165" t="s">
        <v>420</v>
      </c>
      <c r="C64" s="376">
        <v>928</v>
      </c>
      <c r="D64" s="377">
        <v>49</v>
      </c>
      <c r="E64" s="165" t="s">
        <v>485</v>
      </c>
      <c r="F64" s="219">
        <v>1</v>
      </c>
      <c r="G64" s="220">
        <v>2013</v>
      </c>
      <c r="H64" s="221">
        <v>96</v>
      </c>
      <c r="I64" s="219" t="s">
        <v>251</v>
      </c>
      <c r="J64" s="222">
        <v>7248789.4699999997</v>
      </c>
      <c r="K64" s="222">
        <f t="shared" si="2"/>
        <v>7466253.1540999999</v>
      </c>
      <c r="L64" s="222">
        <v>10</v>
      </c>
      <c r="M64" s="224">
        <v>7466253.1500000004</v>
      </c>
    </row>
    <row r="65" spans="2:13" s="528" customFormat="1" x14ac:dyDescent="0.25">
      <c r="B65" s="165" t="s">
        <v>420</v>
      </c>
      <c r="C65" s="376">
        <v>928</v>
      </c>
      <c r="D65" s="377">
        <v>49</v>
      </c>
      <c r="E65" s="165" t="s">
        <v>485</v>
      </c>
      <c r="F65" s="219">
        <v>1</v>
      </c>
      <c r="G65" s="220">
        <v>2013</v>
      </c>
      <c r="H65" s="221">
        <v>186</v>
      </c>
      <c r="I65" s="219" t="s">
        <v>252</v>
      </c>
      <c r="J65" s="222">
        <v>7248789.4699999997</v>
      </c>
      <c r="K65" s="222">
        <f t="shared" si="2"/>
        <v>7466253.1540999999</v>
      </c>
      <c r="L65" s="222">
        <v>11</v>
      </c>
      <c r="M65" s="224">
        <v>7466253.1500000004</v>
      </c>
    </row>
    <row r="66" spans="2:13" s="528" customFormat="1" x14ac:dyDescent="0.25">
      <c r="B66" s="165" t="s">
        <v>420</v>
      </c>
      <c r="C66" s="376">
        <v>928</v>
      </c>
      <c r="D66" s="377">
        <v>49</v>
      </c>
      <c r="E66" s="165" t="s">
        <v>484</v>
      </c>
      <c r="F66" s="219">
        <v>1</v>
      </c>
      <c r="G66" s="220">
        <v>2014</v>
      </c>
      <c r="H66" s="221">
        <v>105</v>
      </c>
      <c r="I66" s="219">
        <v>429980</v>
      </c>
      <c r="J66" s="222">
        <v>3859498</v>
      </c>
      <c r="K66" s="222">
        <f t="shared" si="2"/>
        <v>3975282.94</v>
      </c>
      <c r="L66" s="222">
        <v>12</v>
      </c>
      <c r="M66" s="224">
        <v>3975282.94</v>
      </c>
    </row>
    <row r="67" spans="2:13" s="528" customFormat="1" x14ac:dyDescent="0.25">
      <c r="B67" s="165" t="s">
        <v>420</v>
      </c>
      <c r="C67" s="376">
        <v>928</v>
      </c>
      <c r="D67" s="377">
        <v>49</v>
      </c>
      <c r="E67" s="165" t="s">
        <v>486</v>
      </c>
      <c r="F67" s="219">
        <v>1</v>
      </c>
      <c r="G67" s="220">
        <v>2009</v>
      </c>
      <c r="H67" s="221">
        <v>531</v>
      </c>
      <c r="I67" s="219">
        <v>240126</v>
      </c>
      <c r="J67" s="222">
        <v>13275076.560000001</v>
      </c>
      <c r="K67" s="222">
        <f t="shared" si="2"/>
        <v>13673328.856800001</v>
      </c>
      <c r="L67" s="222">
        <v>13</v>
      </c>
      <c r="M67" s="224">
        <v>13673328.859999999</v>
      </c>
    </row>
    <row r="68" spans="2:13" s="528" customFormat="1" x14ac:dyDescent="0.25">
      <c r="B68" s="165" t="s">
        <v>421</v>
      </c>
      <c r="C68" s="376">
        <v>928</v>
      </c>
      <c r="D68" s="377">
        <v>51</v>
      </c>
      <c r="E68" s="165" t="s">
        <v>485</v>
      </c>
      <c r="F68" s="219">
        <v>1</v>
      </c>
      <c r="G68" s="220">
        <v>2013</v>
      </c>
      <c r="H68" s="221">
        <v>209</v>
      </c>
      <c r="I68" s="219" t="s">
        <v>253</v>
      </c>
      <c r="J68" s="222">
        <v>7248789.4699999997</v>
      </c>
      <c r="K68" s="222">
        <f t="shared" si="2"/>
        <v>7466253.1540999999</v>
      </c>
      <c r="L68" s="222">
        <v>15</v>
      </c>
      <c r="M68" s="224">
        <v>7466253.1500000004</v>
      </c>
    </row>
    <row r="69" spans="2:13" s="528" customFormat="1" x14ac:dyDescent="0.25">
      <c r="B69" s="165" t="s">
        <v>421</v>
      </c>
      <c r="C69" s="376">
        <v>928</v>
      </c>
      <c r="D69" s="377">
        <v>51</v>
      </c>
      <c r="E69" s="165" t="s">
        <v>485</v>
      </c>
      <c r="F69" s="219">
        <v>1</v>
      </c>
      <c r="G69" s="220">
        <v>2014</v>
      </c>
      <c r="H69" s="221">
        <v>201</v>
      </c>
      <c r="I69" s="219" t="s">
        <v>254</v>
      </c>
      <c r="J69" s="222">
        <v>7248789.4699999997</v>
      </c>
      <c r="K69" s="222">
        <f t="shared" si="2"/>
        <v>7466253.1540999999</v>
      </c>
      <c r="L69" s="222">
        <v>16</v>
      </c>
      <c r="M69" s="224">
        <v>7466253.1500000004</v>
      </c>
    </row>
    <row r="70" spans="2:13" s="528" customFormat="1" x14ac:dyDescent="0.25">
      <c r="B70" s="165" t="s">
        <v>421</v>
      </c>
      <c r="C70" s="376">
        <v>928</v>
      </c>
      <c r="D70" s="377">
        <v>51</v>
      </c>
      <c r="E70" s="165" t="s">
        <v>485</v>
      </c>
      <c r="F70" s="219">
        <v>1</v>
      </c>
      <c r="G70" s="220">
        <v>2013</v>
      </c>
      <c r="H70" s="221">
        <v>40</v>
      </c>
      <c r="I70" s="219" t="s">
        <v>255</v>
      </c>
      <c r="J70" s="222">
        <v>7248789.4699999997</v>
      </c>
      <c r="K70" s="222">
        <f t="shared" si="2"/>
        <v>7466253.1540999999</v>
      </c>
      <c r="L70" s="222">
        <v>17</v>
      </c>
      <c r="M70" s="224">
        <v>7466253.1500000004</v>
      </c>
    </row>
    <row r="71" spans="2:13" s="528" customFormat="1" x14ac:dyDescent="0.25">
      <c r="B71" s="165" t="s">
        <v>421</v>
      </c>
      <c r="C71" s="376">
        <v>928</v>
      </c>
      <c r="D71" s="377">
        <v>51</v>
      </c>
      <c r="E71" s="165" t="s">
        <v>484</v>
      </c>
      <c r="F71" s="219">
        <v>1</v>
      </c>
      <c r="G71" s="220">
        <v>2014</v>
      </c>
      <c r="H71" s="221">
        <v>45</v>
      </c>
      <c r="I71" s="219">
        <v>430173</v>
      </c>
      <c r="J71" s="222">
        <v>3859498</v>
      </c>
      <c r="K71" s="222">
        <f t="shared" si="2"/>
        <v>3975282.94</v>
      </c>
      <c r="L71" s="222">
        <v>18</v>
      </c>
      <c r="M71" s="224">
        <v>3975282.94</v>
      </c>
    </row>
    <row r="72" spans="2:13" s="528" customFormat="1" x14ac:dyDescent="0.25">
      <c r="B72" s="165" t="s">
        <v>421</v>
      </c>
      <c r="C72" s="376">
        <v>928</v>
      </c>
      <c r="D72" s="377">
        <v>51</v>
      </c>
      <c r="E72" s="165" t="s">
        <v>485</v>
      </c>
      <c r="F72" s="219">
        <v>1</v>
      </c>
      <c r="G72" s="220">
        <v>2014</v>
      </c>
      <c r="H72" s="221">
        <v>118</v>
      </c>
      <c r="I72" s="219" t="s">
        <v>153</v>
      </c>
      <c r="J72" s="222">
        <v>7248789.4699999997</v>
      </c>
      <c r="K72" s="222">
        <f t="shared" si="2"/>
        <v>7466253.1540999999</v>
      </c>
      <c r="L72" s="222">
        <v>19</v>
      </c>
      <c r="M72" s="224">
        <v>7466253.1500000004</v>
      </c>
    </row>
    <row r="73" spans="2:13" s="528" customFormat="1" x14ac:dyDescent="0.25">
      <c r="B73" s="165" t="s">
        <v>421</v>
      </c>
      <c r="C73" s="376">
        <v>928</v>
      </c>
      <c r="D73" s="377">
        <v>51</v>
      </c>
      <c r="E73" s="165" t="s">
        <v>485</v>
      </c>
      <c r="F73" s="219">
        <v>1</v>
      </c>
      <c r="G73" s="220">
        <v>2013</v>
      </c>
      <c r="H73" s="221">
        <v>151</v>
      </c>
      <c r="I73" s="219" t="s">
        <v>256</v>
      </c>
      <c r="J73" s="222">
        <v>7248789.4699999997</v>
      </c>
      <c r="K73" s="222">
        <f t="shared" si="2"/>
        <v>7466253.1540999999</v>
      </c>
      <c r="L73" s="222">
        <v>20</v>
      </c>
      <c r="M73" s="224">
        <v>7466253.1500000004</v>
      </c>
    </row>
    <row r="74" spans="2:13" s="528" customFormat="1" x14ac:dyDescent="0.25">
      <c r="B74" s="165" t="s">
        <v>421</v>
      </c>
      <c r="C74" s="376">
        <v>928</v>
      </c>
      <c r="D74" s="377">
        <v>51</v>
      </c>
      <c r="E74" s="165" t="s">
        <v>485</v>
      </c>
      <c r="F74" s="219">
        <v>1</v>
      </c>
      <c r="G74" s="220">
        <v>2014</v>
      </c>
      <c r="H74" s="221">
        <v>224</v>
      </c>
      <c r="I74" s="219" t="s">
        <v>257</v>
      </c>
      <c r="J74" s="222">
        <v>7248789.4699999997</v>
      </c>
      <c r="K74" s="222">
        <f t="shared" si="2"/>
        <v>7466253.1540999999</v>
      </c>
      <c r="L74" s="222">
        <v>21</v>
      </c>
      <c r="M74" s="224">
        <v>7466253.1500000004</v>
      </c>
    </row>
    <row r="75" spans="2:13" s="528" customFormat="1" x14ac:dyDescent="0.25">
      <c r="B75" s="165" t="s">
        <v>421</v>
      </c>
      <c r="C75" s="376">
        <v>928</v>
      </c>
      <c r="D75" s="377">
        <v>51</v>
      </c>
      <c r="E75" s="165" t="s">
        <v>485</v>
      </c>
      <c r="F75" s="219">
        <v>1</v>
      </c>
      <c r="G75" s="220">
        <v>2008</v>
      </c>
      <c r="H75" s="221">
        <v>6</v>
      </c>
      <c r="I75" s="219">
        <v>734500</v>
      </c>
      <c r="J75" s="222">
        <v>7248789.4699999997</v>
      </c>
      <c r="K75" s="222">
        <f t="shared" si="2"/>
        <v>7466253.1540999999</v>
      </c>
      <c r="L75" s="222">
        <v>22</v>
      </c>
      <c r="M75" s="224">
        <v>7466253.1500000004</v>
      </c>
    </row>
    <row r="76" spans="2:13" s="528" customFormat="1" x14ac:dyDescent="0.25">
      <c r="B76" s="165" t="s">
        <v>421</v>
      </c>
      <c r="C76" s="376">
        <v>928</v>
      </c>
      <c r="D76" s="377">
        <v>51</v>
      </c>
      <c r="E76" s="165" t="s">
        <v>485</v>
      </c>
      <c r="F76" s="219">
        <v>1</v>
      </c>
      <c r="G76" s="220">
        <v>2014</v>
      </c>
      <c r="H76" s="221">
        <v>69</v>
      </c>
      <c r="I76" s="219" t="s">
        <v>258</v>
      </c>
      <c r="J76" s="222">
        <v>7248789.4699999997</v>
      </c>
      <c r="K76" s="222">
        <f t="shared" si="2"/>
        <v>7466253.1540999999</v>
      </c>
      <c r="L76" s="222">
        <v>23</v>
      </c>
      <c r="M76" s="224">
        <v>7466253.1500000004</v>
      </c>
    </row>
    <row r="77" spans="2:13" s="528" customFormat="1" x14ac:dyDescent="0.25">
      <c r="B77" s="165" t="s">
        <v>422</v>
      </c>
      <c r="C77" s="376">
        <v>928</v>
      </c>
      <c r="D77" s="377">
        <v>52</v>
      </c>
      <c r="E77" s="165" t="s">
        <v>485</v>
      </c>
      <c r="F77" s="219">
        <v>1</v>
      </c>
      <c r="G77" s="220">
        <v>2013</v>
      </c>
      <c r="H77" s="221">
        <v>212</v>
      </c>
      <c r="I77" s="219" t="s">
        <v>259</v>
      </c>
      <c r="J77" s="222">
        <v>7248789.4699999997</v>
      </c>
      <c r="K77" s="222">
        <f t="shared" si="2"/>
        <v>7466253.1540999999</v>
      </c>
      <c r="L77" s="222">
        <v>24</v>
      </c>
      <c r="M77" s="224">
        <v>7466253.1500000004</v>
      </c>
    </row>
    <row r="78" spans="2:13" s="528" customFormat="1" x14ac:dyDescent="0.25">
      <c r="B78" s="165" t="s">
        <v>422</v>
      </c>
      <c r="C78" s="376">
        <v>928</v>
      </c>
      <c r="D78" s="377">
        <v>52</v>
      </c>
      <c r="E78" s="165" t="s">
        <v>485</v>
      </c>
      <c r="F78" s="219">
        <v>1</v>
      </c>
      <c r="G78" s="220">
        <v>2013</v>
      </c>
      <c r="H78" s="221">
        <v>222</v>
      </c>
      <c r="I78" s="219" t="s">
        <v>260</v>
      </c>
      <c r="J78" s="222">
        <v>7248789.4699999997</v>
      </c>
      <c r="K78" s="222">
        <f t="shared" si="2"/>
        <v>7466253.1540999999</v>
      </c>
      <c r="L78" s="222">
        <v>25</v>
      </c>
      <c r="M78" s="224">
        <v>7466253.1500000004</v>
      </c>
    </row>
    <row r="79" spans="2:13" s="528" customFormat="1" x14ac:dyDescent="0.25">
      <c r="B79" s="165" t="s">
        <v>422</v>
      </c>
      <c r="C79" s="376">
        <v>928</v>
      </c>
      <c r="D79" s="377">
        <v>52</v>
      </c>
      <c r="E79" s="165" t="s">
        <v>485</v>
      </c>
      <c r="F79" s="219">
        <v>1</v>
      </c>
      <c r="G79" s="220">
        <v>2013</v>
      </c>
      <c r="H79" s="221">
        <v>236</v>
      </c>
      <c r="I79" s="219" t="s">
        <v>261</v>
      </c>
      <c r="J79" s="222">
        <v>7248789.4699999997</v>
      </c>
      <c r="K79" s="222">
        <f t="shared" si="2"/>
        <v>7466253.1540999999</v>
      </c>
      <c r="L79" s="222">
        <v>26</v>
      </c>
      <c r="M79" s="224">
        <v>7466253.1500000004</v>
      </c>
    </row>
    <row r="80" spans="2:13" s="528" customFormat="1" x14ac:dyDescent="0.25">
      <c r="B80" s="165" t="s">
        <v>422</v>
      </c>
      <c r="C80" s="376">
        <v>928</v>
      </c>
      <c r="D80" s="377">
        <v>52</v>
      </c>
      <c r="E80" s="165" t="s">
        <v>485</v>
      </c>
      <c r="F80" s="219">
        <v>1</v>
      </c>
      <c r="G80" s="220">
        <v>2013</v>
      </c>
      <c r="H80" s="221">
        <v>250</v>
      </c>
      <c r="I80" s="219" t="s">
        <v>262</v>
      </c>
      <c r="J80" s="222">
        <v>7248789.4699999997</v>
      </c>
      <c r="K80" s="222">
        <f t="shared" si="2"/>
        <v>7466253.1540999999</v>
      </c>
      <c r="L80" s="222">
        <v>28</v>
      </c>
      <c r="M80" s="224">
        <v>7466253.1500000004</v>
      </c>
    </row>
    <row r="81" spans="2:13" s="528" customFormat="1" x14ac:dyDescent="0.25">
      <c r="B81" s="165" t="s">
        <v>422</v>
      </c>
      <c r="C81" s="376">
        <v>928</v>
      </c>
      <c r="D81" s="377">
        <v>52</v>
      </c>
      <c r="E81" s="165" t="s">
        <v>485</v>
      </c>
      <c r="F81" s="219">
        <v>1</v>
      </c>
      <c r="G81" s="220">
        <v>2013</v>
      </c>
      <c r="H81" s="221">
        <v>274</v>
      </c>
      <c r="I81" s="219" t="s">
        <v>263</v>
      </c>
      <c r="J81" s="222">
        <v>7248789.4699999997</v>
      </c>
      <c r="K81" s="222">
        <f t="shared" si="2"/>
        <v>7466253.1540999999</v>
      </c>
      <c r="L81" s="222">
        <v>29</v>
      </c>
      <c r="M81" s="224">
        <v>7466253.1500000004</v>
      </c>
    </row>
    <row r="82" spans="2:13" s="528" customFormat="1" x14ac:dyDescent="0.25">
      <c r="B82" s="165" t="s">
        <v>422</v>
      </c>
      <c r="C82" s="376">
        <v>928</v>
      </c>
      <c r="D82" s="377">
        <v>52</v>
      </c>
      <c r="E82" s="165" t="s">
        <v>485</v>
      </c>
      <c r="F82" s="219">
        <v>1</v>
      </c>
      <c r="G82" s="220">
        <v>2013</v>
      </c>
      <c r="H82" s="221">
        <v>308</v>
      </c>
      <c r="I82" s="219" t="s">
        <v>264</v>
      </c>
      <c r="J82" s="222">
        <v>7248789.4699999997</v>
      </c>
      <c r="K82" s="222">
        <f t="shared" si="2"/>
        <v>7466253.1540999999</v>
      </c>
      <c r="L82" s="222">
        <v>30</v>
      </c>
      <c r="M82" s="224">
        <v>7466253.1500000004</v>
      </c>
    </row>
    <row r="83" spans="2:13" s="528" customFormat="1" x14ac:dyDescent="0.25">
      <c r="B83" s="165" t="s">
        <v>422</v>
      </c>
      <c r="C83" s="376">
        <v>928</v>
      </c>
      <c r="D83" s="377">
        <v>52</v>
      </c>
      <c r="E83" s="165" t="s">
        <v>485</v>
      </c>
      <c r="F83" s="219">
        <v>1</v>
      </c>
      <c r="G83" s="220">
        <v>2013</v>
      </c>
      <c r="H83" s="221">
        <v>194</v>
      </c>
      <c r="I83" s="219" t="s">
        <v>265</v>
      </c>
      <c r="J83" s="222">
        <v>7248789.4699999997</v>
      </c>
      <c r="K83" s="222">
        <f t="shared" si="2"/>
        <v>7466253.1540999999</v>
      </c>
      <c r="L83" s="222">
        <v>31</v>
      </c>
      <c r="M83" s="224">
        <v>7466253.1500000004</v>
      </c>
    </row>
    <row r="84" spans="2:13" s="528" customFormat="1" x14ac:dyDescent="0.25">
      <c r="B84" s="165" t="s">
        <v>422</v>
      </c>
      <c r="C84" s="376">
        <v>928</v>
      </c>
      <c r="D84" s="377">
        <v>52</v>
      </c>
      <c r="E84" s="165" t="s">
        <v>485</v>
      </c>
      <c r="F84" s="219">
        <v>1</v>
      </c>
      <c r="G84" s="220">
        <v>2013</v>
      </c>
      <c r="H84" s="221">
        <v>204</v>
      </c>
      <c r="I84" s="219" t="s">
        <v>266</v>
      </c>
      <c r="J84" s="222">
        <v>7248789.4699999997</v>
      </c>
      <c r="K84" s="222">
        <f t="shared" si="2"/>
        <v>7466253.1540999999</v>
      </c>
      <c r="L84" s="222">
        <v>32</v>
      </c>
      <c r="M84" s="224">
        <v>7466253.1500000004</v>
      </c>
    </row>
    <row r="85" spans="2:13" s="528" customFormat="1" x14ac:dyDescent="0.25">
      <c r="B85" s="165" t="s">
        <v>424</v>
      </c>
      <c r="C85" s="376">
        <v>928</v>
      </c>
      <c r="D85" s="377">
        <v>54</v>
      </c>
      <c r="E85" s="165" t="s">
        <v>485</v>
      </c>
      <c r="F85" s="219">
        <v>1</v>
      </c>
      <c r="G85" s="220">
        <v>2014</v>
      </c>
      <c r="H85" s="221">
        <v>147</v>
      </c>
      <c r="I85" s="219" t="s">
        <v>267</v>
      </c>
      <c r="J85" s="222">
        <v>7248789.4699999997</v>
      </c>
      <c r="K85" s="222">
        <f t="shared" si="2"/>
        <v>7466253.1540999999</v>
      </c>
      <c r="L85" s="222">
        <v>33</v>
      </c>
      <c r="M85" s="224">
        <v>7466253.1500000004</v>
      </c>
    </row>
    <row r="86" spans="2:13" s="528" customFormat="1" x14ac:dyDescent="0.25">
      <c r="B86" s="165" t="s">
        <v>424</v>
      </c>
      <c r="C86" s="376">
        <v>928</v>
      </c>
      <c r="D86" s="377">
        <v>54</v>
      </c>
      <c r="E86" s="165" t="s">
        <v>485</v>
      </c>
      <c r="F86" s="219">
        <v>1</v>
      </c>
      <c r="G86" s="220">
        <v>2013</v>
      </c>
      <c r="H86" s="221">
        <v>255</v>
      </c>
      <c r="I86" s="219" t="s">
        <v>268</v>
      </c>
      <c r="J86" s="222">
        <v>7248789.4699999997</v>
      </c>
      <c r="K86" s="222">
        <f t="shared" si="2"/>
        <v>7466253.1540999999</v>
      </c>
      <c r="L86" s="222">
        <v>34</v>
      </c>
      <c r="M86" s="224">
        <v>7466253.1500000004</v>
      </c>
    </row>
    <row r="87" spans="2:13" s="528" customFormat="1" x14ac:dyDescent="0.25">
      <c r="B87" s="165" t="s">
        <v>424</v>
      </c>
      <c r="C87" s="376">
        <v>928</v>
      </c>
      <c r="D87" s="377">
        <v>54</v>
      </c>
      <c r="E87" s="165" t="s">
        <v>485</v>
      </c>
      <c r="F87" s="219">
        <v>1</v>
      </c>
      <c r="G87" s="220">
        <v>2013</v>
      </c>
      <c r="H87" s="221">
        <v>262</v>
      </c>
      <c r="I87" s="219" t="s">
        <v>269</v>
      </c>
      <c r="J87" s="222">
        <v>7248789.4699999997</v>
      </c>
      <c r="K87" s="222">
        <f t="shared" si="2"/>
        <v>7466253.1540999999</v>
      </c>
      <c r="L87" s="222">
        <v>35</v>
      </c>
      <c r="M87" s="224">
        <v>7466253.1500000004</v>
      </c>
    </row>
    <row r="88" spans="2:13" s="528" customFormat="1" x14ac:dyDescent="0.25">
      <c r="B88" s="165" t="s">
        <v>426</v>
      </c>
      <c r="C88" s="376">
        <v>928</v>
      </c>
      <c r="D88" s="377">
        <v>56</v>
      </c>
      <c r="E88" s="165" t="s">
        <v>485</v>
      </c>
      <c r="F88" s="219">
        <v>1</v>
      </c>
      <c r="G88" s="220">
        <v>2013</v>
      </c>
      <c r="H88" s="221">
        <v>234</v>
      </c>
      <c r="I88" s="219" t="s">
        <v>270</v>
      </c>
      <c r="J88" s="222">
        <v>7248789.4699999997</v>
      </c>
      <c r="K88" s="222">
        <f t="shared" si="2"/>
        <v>7466253.1540999999</v>
      </c>
      <c r="L88" s="222">
        <v>36</v>
      </c>
      <c r="M88" s="224">
        <v>7466253.1500000004</v>
      </c>
    </row>
    <row r="89" spans="2:13" s="528" customFormat="1" x14ac:dyDescent="0.25">
      <c r="B89" s="165" t="s">
        <v>426</v>
      </c>
      <c r="C89" s="376">
        <v>928</v>
      </c>
      <c r="D89" s="377">
        <v>56</v>
      </c>
      <c r="E89" s="165" t="s">
        <v>485</v>
      </c>
      <c r="F89" s="219">
        <v>1</v>
      </c>
      <c r="G89" s="220">
        <v>2012</v>
      </c>
      <c r="H89" s="221">
        <v>257</v>
      </c>
      <c r="I89" s="219" t="s">
        <v>271</v>
      </c>
      <c r="J89" s="222">
        <v>7248789.4699999997</v>
      </c>
      <c r="K89" s="222">
        <f t="shared" si="2"/>
        <v>7466253.1540999999</v>
      </c>
      <c r="L89" s="222">
        <v>37</v>
      </c>
      <c r="M89" s="224">
        <v>7466253.1500000004</v>
      </c>
    </row>
    <row r="90" spans="2:13" s="528" customFormat="1" x14ac:dyDescent="0.25">
      <c r="B90" s="165" t="s">
        <v>426</v>
      </c>
      <c r="C90" s="376">
        <v>928</v>
      </c>
      <c r="D90" s="377">
        <v>56</v>
      </c>
      <c r="E90" s="165" t="s">
        <v>485</v>
      </c>
      <c r="F90" s="219">
        <v>1</v>
      </c>
      <c r="G90" s="220">
        <v>2013</v>
      </c>
      <c r="H90" s="221">
        <v>211</v>
      </c>
      <c r="I90" s="219" t="s">
        <v>272</v>
      </c>
      <c r="J90" s="222">
        <v>7248789.4699999997</v>
      </c>
      <c r="K90" s="222">
        <f t="shared" si="2"/>
        <v>7466253.1540999999</v>
      </c>
      <c r="L90" s="222">
        <v>38</v>
      </c>
      <c r="M90" s="224">
        <v>7466253.1500000004</v>
      </c>
    </row>
    <row r="91" spans="2:13" s="528" customFormat="1" x14ac:dyDescent="0.25">
      <c r="B91" s="165" t="s">
        <v>426</v>
      </c>
      <c r="C91" s="376">
        <v>928</v>
      </c>
      <c r="D91" s="377">
        <v>56</v>
      </c>
      <c r="E91" s="165" t="s">
        <v>483</v>
      </c>
      <c r="F91" s="219">
        <v>1</v>
      </c>
      <c r="G91" s="220">
        <v>2008</v>
      </c>
      <c r="H91" s="221">
        <v>237</v>
      </c>
      <c r="I91" s="219">
        <v>223496</v>
      </c>
      <c r="J91" s="222">
        <v>13275076.560000001</v>
      </c>
      <c r="K91" s="222">
        <f t="shared" si="2"/>
        <v>13673328.856800001</v>
      </c>
      <c r="L91" s="222">
        <v>39</v>
      </c>
      <c r="M91" s="224">
        <v>13673328.859999999</v>
      </c>
    </row>
    <row r="92" spans="2:13" s="528" customFormat="1" x14ac:dyDescent="0.25">
      <c r="B92" s="165" t="s">
        <v>427</v>
      </c>
      <c r="C92" s="376">
        <v>928</v>
      </c>
      <c r="D92" s="377">
        <v>57</v>
      </c>
      <c r="E92" s="165" t="s">
        <v>485</v>
      </c>
      <c r="F92" s="219">
        <v>1</v>
      </c>
      <c r="G92" s="220">
        <v>2014</v>
      </c>
      <c r="H92" s="221">
        <v>149</v>
      </c>
      <c r="I92" s="219" t="s">
        <v>273</v>
      </c>
      <c r="J92" s="222">
        <v>7248789.4699999997</v>
      </c>
      <c r="K92" s="222">
        <f t="shared" si="2"/>
        <v>7466253.1540999999</v>
      </c>
      <c r="L92" s="222">
        <v>40</v>
      </c>
      <c r="M92" s="224">
        <v>7466253.1500000004</v>
      </c>
    </row>
    <row r="93" spans="2:13" s="528" customFormat="1" x14ac:dyDescent="0.25">
      <c r="B93" s="165" t="s">
        <v>427</v>
      </c>
      <c r="C93" s="376">
        <v>928</v>
      </c>
      <c r="D93" s="377">
        <v>57</v>
      </c>
      <c r="E93" s="165" t="s">
        <v>483</v>
      </c>
      <c r="F93" s="219">
        <v>1</v>
      </c>
      <c r="G93" s="220">
        <v>2014</v>
      </c>
      <c r="H93" s="221">
        <v>131</v>
      </c>
      <c r="I93" s="219">
        <v>274940</v>
      </c>
      <c r="J93" s="222">
        <v>13275076.560000001</v>
      </c>
      <c r="K93" s="222">
        <f t="shared" si="2"/>
        <v>13673328.856800001</v>
      </c>
      <c r="L93" s="222">
        <v>41</v>
      </c>
      <c r="M93" s="224">
        <v>13673328.859999999</v>
      </c>
    </row>
    <row r="94" spans="2:13" s="528" customFormat="1" x14ac:dyDescent="0.25">
      <c r="B94" s="165" t="s">
        <v>427</v>
      </c>
      <c r="C94" s="376">
        <v>928</v>
      </c>
      <c r="D94" s="377">
        <v>57</v>
      </c>
      <c r="E94" s="165" t="s">
        <v>483</v>
      </c>
      <c r="F94" s="219">
        <v>1</v>
      </c>
      <c r="G94" s="220">
        <v>2014</v>
      </c>
      <c r="H94" s="221">
        <v>115</v>
      </c>
      <c r="I94" s="219">
        <v>274907</v>
      </c>
      <c r="J94" s="222">
        <v>13275076.560000001</v>
      </c>
      <c r="K94" s="222">
        <f t="shared" si="2"/>
        <v>13673328.856800001</v>
      </c>
      <c r="L94" s="222">
        <v>42</v>
      </c>
      <c r="M94" s="224">
        <v>13673328.859999999</v>
      </c>
    </row>
    <row r="95" spans="2:13" s="528" customFormat="1" x14ac:dyDescent="0.25">
      <c r="B95" s="165" t="s">
        <v>427</v>
      </c>
      <c r="C95" s="376">
        <v>928</v>
      </c>
      <c r="D95" s="377">
        <v>57</v>
      </c>
      <c r="E95" s="165" t="s">
        <v>483</v>
      </c>
      <c r="F95" s="219">
        <v>1</v>
      </c>
      <c r="G95" s="220">
        <v>2013</v>
      </c>
      <c r="H95" s="221">
        <v>109</v>
      </c>
      <c r="I95" s="219">
        <v>268458</v>
      </c>
      <c r="J95" s="222">
        <v>13275076.560000001</v>
      </c>
      <c r="K95" s="222">
        <f t="shared" si="2"/>
        <v>13673328.856800001</v>
      </c>
      <c r="L95" s="222">
        <v>44</v>
      </c>
      <c r="M95" s="224">
        <v>13673328.859999999</v>
      </c>
    </row>
    <row r="96" spans="2:13" s="528" customFormat="1" x14ac:dyDescent="0.25">
      <c r="B96" s="165" t="s">
        <v>428</v>
      </c>
      <c r="C96" s="376">
        <v>928</v>
      </c>
      <c r="D96" s="377">
        <v>58</v>
      </c>
      <c r="E96" s="165" t="s">
        <v>485</v>
      </c>
      <c r="F96" s="219">
        <v>1</v>
      </c>
      <c r="G96" s="220">
        <v>2013</v>
      </c>
      <c r="H96" s="221">
        <v>202</v>
      </c>
      <c r="I96" s="219" t="s">
        <v>274</v>
      </c>
      <c r="J96" s="222">
        <v>7248789.4699999997</v>
      </c>
      <c r="K96" s="222">
        <f t="shared" si="2"/>
        <v>7466253.1540999999</v>
      </c>
      <c r="L96" s="222">
        <v>45</v>
      </c>
      <c r="M96" s="224">
        <v>7466253.1500000004</v>
      </c>
    </row>
    <row r="97" spans="2:13" s="528" customFormat="1" x14ac:dyDescent="0.25">
      <c r="B97" s="165" t="s">
        <v>428</v>
      </c>
      <c r="C97" s="376">
        <v>928</v>
      </c>
      <c r="D97" s="377">
        <v>58</v>
      </c>
      <c r="E97" s="165" t="s">
        <v>485</v>
      </c>
      <c r="F97" s="219">
        <v>1</v>
      </c>
      <c r="G97" s="220">
        <v>2009</v>
      </c>
      <c r="H97" s="221">
        <v>370</v>
      </c>
      <c r="I97" s="219">
        <v>772272</v>
      </c>
      <c r="J97" s="222">
        <v>7248789.4699999997</v>
      </c>
      <c r="K97" s="222">
        <f t="shared" si="2"/>
        <v>7466253.1540999999</v>
      </c>
      <c r="L97" s="222">
        <v>46</v>
      </c>
      <c r="M97" s="224">
        <v>7466253.1500000004</v>
      </c>
    </row>
    <row r="98" spans="2:13" s="528" customFormat="1" x14ac:dyDescent="0.25">
      <c r="B98" s="165" t="s">
        <v>428</v>
      </c>
      <c r="C98" s="376">
        <v>928</v>
      </c>
      <c r="D98" s="377">
        <v>58</v>
      </c>
      <c r="E98" s="165" t="s">
        <v>483</v>
      </c>
      <c r="F98" s="219">
        <v>1</v>
      </c>
      <c r="G98" s="220">
        <v>2013</v>
      </c>
      <c r="H98" s="221">
        <v>327</v>
      </c>
      <c r="I98" s="219">
        <v>267584</v>
      </c>
      <c r="J98" s="222">
        <v>13275076.560000001</v>
      </c>
      <c r="K98" s="222">
        <f t="shared" si="2"/>
        <v>13673328.856800001</v>
      </c>
      <c r="L98" s="222">
        <v>47</v>
      </c>
      <c r="M98" s="224">
        <v>13673328.859999999</v>
      </c>
    </row>
    <row r="99" spans="2:13" s="528" customFormat="1" x14ac:dyDescent="0.25">
      <c r="B99" s="165" t="s">
        <v>429</v>
      </c>
      <c r="C99" s="376">
        <v>928</v>
      </c>
      <c r="D99" s="377">
        <v>59</v>
      </c>
      <c r="E99" s="165" t="s">
        <v>485</v>
      </c>
      <c r="F99" s="219">
        <v>1</v>
      </c>
      <c r="G99" s="220">
        <v>2014</v>
      </c>
      <c r="H99" s="221">
        <v>60</v>
      </c>
      <c r="I99" s="219" t="s">
        <v>275</v>
      </c>
      <c r="J99" s="222">
        <v>7248789.4699999997</v>
      </c>
      <c r="K99" s="222">
        <f t="shared" si="2"/>
        <v>7466253.1540999999</v>
      </c>
      <c r="L99" s="222">
        <v>48</v>
      </c>
      <c r="M99" s="224">
        <v>7466253.1500000004</v>
      </c>
    </row>
    <row r="100" spans="2:13" s="528" customFormat="1" x14ac:dyDescent="0.25">
      <c r="B100" s="165" t="s">
        <v>429</v>
      </c>
      <c r="C100" s="376">
        <v>928</v>
      </c>
      <c r="D100" s="377">
        <v>59</v>
      </c>
      <c r="E100" s="165" t="s">
        <v>485</v>
      </c>
      <c r="F100" s="219">
        <v>1</v>
      </c>
      <c r="G100" s="220">
        <v>2014</v>
      </c>
      <c r="H100" s="221">
        <v>117</v>
      </c>
      <c r="I100" s="219" t="s">
        <v>276</v>
      </c>
      <c r="J100" s="222">
        <v>7248789.4699999997</v>
      </c>
      <c r="K100" s="222">
        <f t="shared" si="2"/>
        <v>7466253.1540999999</v>
      </c>
      <c r="L100" s="222">
        <v>49</v>
      </c>
      <c r="M100" s="224">
        <v>7466253.1500000004</v>
      </c>
    </row>
    <row r="101" spans="2:13" s="528" customFormat="1" x14ac:dyDescent="0.25">
      <c r="B101" s="165" t="s">
        <v>429</v>
      </c>
      <c r="C101" s="376">
        <v>928</v>
      </c>
      <c r="D101" s="377">
        <v>59</v>
      </c>
      <c r="E101" s="165" t="s">
        <v>485</v>
      </c>
      <c r="F101" s="219">
        <v>1</v>
      </c>
      <c r="G101" s="220">
        <v>2014</v>
      </c>
      <c r="H101" s="221">
        <v>227</v>
      </c>
      <c r="I101" s="219" t="s">
        <v>277</v>
      </c>
      <c r="J101" s="222">
        <v>7248789.4699999997</v>
      </c>
      <c r="K101" s="222">
        <f t="shared" si="2"/>
        <v>7466253.1540999999</v>
      </c>
      <c r="L101" s="222">
        <v>50</v>
      </c>
      <c r="M101" s="224">
        <v>7466253.1500000004</v>
      </c>
    </row>
    <row r="102" spans="2:13" s="528" customFormat="1" x14ac:dyDescent="0.25">
      <c r="B102" s="165" t="s">
        <v>429</v>
      </c>
      <c r="C102" s="376">
        <v>928</v>
      </c>
      <c r="D102" s="377">
        <v>59</v>
      </c>
      <c r="E102" s="165" t="s">
        <v>485</v>
      </c>
      <c r="F102" s="219">
        <v>1</v>
      </c>
      <c r="G102" s="220">
        <v>2014</v>
      </c>
      <c r="H102" s="221">
        <v>267</v>
      </c>
      <c r="I102" s="219" t="s">
        <v>278</v>
      </c>
      <c r="J102" s="222">
        <v>7248789.4699999997</v>
      </c>
      <c r="K102" s="222">
        <f t="shared" si="2"/>
        <v>7466253.1540999999</v>
      </c>
      <c r="L102" s="222">
        <v>51</v>
      </c>
      <c r="M102" s="224">
        <v>7466253.1500000004</v>
      </c>
    </row>
    <row r="103" spans="2:13" s="528" customFormat="1" x14ac:dyDescent="0.25">
      <c r="B103" s="165" t="s">
        <v>429</v>
      </c>
      <c r="C103" s="376">
        <v>928</v>
      </c>
      <c r="D103" s="377">
        <v>59</v>
      </c>
      <c r="E103" s="165" t="s">
        <v>485</v>
      </c>
      <c r="F103" s="219">
        <v>1</v>
      </c>
      <c r="G103" s="220">
        <v>2009</v>
      </c>
      <c r="H103" s="221">
        <v>477</v>
      </c>
      <c r="I103" s="219">
        <v>795531</v>
      </c>
      <c r="J103" s="222">
        <v>7248789.4699999997</v>
      </c>
      <c r="K103" s="222">
        <f t="shared" si="2"/>
        <v>7466253.1540999999</v>
      </c>
      <c r="L103" s="222">
        <v>52</v>
      </c>
      <c r="M103" s="224">
        <v>7466253.1500000004</v>
      </c>
    </row>
    <row r="104" spans="2:13" s="528" customFormat="1" x14ac:dyDescent="0.25">
      <c r="B104" s="165" t="s">
        <v>429</v>
      </c>
      <c r="C104" s="376">
        <v>928</v>
      </c>
      <c r="D104" s="377">
        <v>59</v>
      </c>
      <c r="E104" s="165" t="s">
        <v>483</v>
      </c>
      <c r="F104" s="219">
        <v>1</v>
      </c>
      <c r="G104" s="220">
        <v>2014</v>
      </c>
      <c r="H104" s="221">
        <v>161</v>
      </c>
      <c r="I104" s="219">
        <v>274921</v>
      </c>
      <c r="J104" s="222">
        <v>13275076.560000001</v>
      </c>
      <c r="K104" s="222">
        <f t="shared" si="2"/>
        <v>13673328.856800001</v>
      </c>
      <c r="L104" s="222">
        <v>53</v>
      </c>
      <c r="M104" s="224">
        <v>13673328.859999999</v>
      </c>
    </row>
    <row r="105" spans="2:13" s="528" customFormat="1" x14ac:dyDescent="0.25">
      <c r="B105" s="165" t="s">
        <v>430</v>
      </c>
      <c r="C105" s="376">
        <v>928</v>
      </c>
      <c r="D105" s="377">
        <v>60</v>
      </c>
      <c r="E105" s="165" t="s">
        <v>485</v>
      </c>
      <c r="F105" s="219">
        <v>1</v>
      </c>
      <c r="G105" s="220">
        <v>2014</v>
      </c>
      <c r="H105" s="221">
        <v>74</v>
      </c>
      <c r="I105" s="219" t="s">
        <v>279</v>
      </c>
      <c r="J105" s="222">
        <v>7248789.4699999997</v>
      </c>
      <c r="K105" s="222">
        <f t="shared" si="2"/>
        <v>7466253.1540999999</v>
      </c>
      <c r="L105" s="222">
        <v>54</v>
      </c>
      <c r="M105" s="224">
        <v>7466253.1500000004</v>
      </c>
    </row>
    <row r="106" spans="2:13" s="528" customFormat="1" x14ac:dyDescent="0.25">
      <c r="B106" s="165" t="s">
        <v>430</v>
      </c>
      <c r="C106" s="376">
        <v>928</v>
      </c>
      <c r="D106" s="377">
        <v>60</v>
      </c>
      <c r="E106" s="165" t="s">
        <v>484</v>
      </c>
      <c r="F106" s="219">
        <v>1</v>
      </c>
      <c r="G106" s="220">
        <v>2014</v>
      </c>
      <c r="H106" s="221">
        <v>190</v>
      </c>
      <c r="I106" s="219">
        <v>429986</v>
      </c>
      <c r="J106" s="222">
        <v>3859498</v>
      </c>
      <c r="K106" s="222">
        <f t="shared" si="2"/>
        <v>3975282.94</v>
      </c>
      <c r="L106" s="222">
        <v>55</v>
      </c>
      <c r="M106" s="224">
        <v>3975282.94</v>
      </c>
    </row>
    <row r="107" spans="2:13" s="528" customFormat="1" x14ac:dyDescent="0.25">
      <c r="B107" s="165" t="s">
        <v>430</v>
      </c>
      <c r="C107" s="376">
        <v>928</v>
      </c>
      <c r="D107" s="377">
        <v>60</v>
      </c>
      <c r="E107" s="165" t="s">
        <v>483</v>
      </c>
      <c r="F107" s="219">
        <v>1</v>
      </c>
      <c r="G107" s="220">
        <v>2014</v>
      </c>
      <c r="H107" s="221">
        <v>43</v>
      </c>
      <c r="I107" s="219">
        <v>274318</v>
      </c>
      <c r="J107" s="222">
        <v>13275076.560000001</v>
      </c>
      <c r="K107" s="222">
        <f t="shared" si="2"/>
        <v>13673328.856800001</v>
      </c>
      <c r="L107" s="222">
        <v>56</v>
      </c>
      <c r="M107" s="224">
        <v>13673328.859999999</v>
      </c>
    </row>
    <row r="108" spans="2:13" s="528" customFormat="1" x14ac:dyDescent="0.25">
      <c r="B108" s="165" t="s">
        <v>430</v>
      </c>
      <c r="C108" s="376">
        <v>928</v>
      </c>
      <c r="D108" s="377">
        <v>60</v>
      </c>
      <c r="E108" s="165" t="s">
        <v>483</v>
      </c>
      <c r="F108" s="219">
        <v>1</v>
      </c>
      <c r="G108" s="220">
        <v>2013</v>
      </c>
      <c r="H108" s="221">
        <v>65</v>
      </c>
      <c r="I108" s="219">
        <v>267837</v>
      </c>
      <c r="J108" s="222">
        <v>13275076.560000001</v>
      </c>
      <c r="K108" s="222">
        <f t="shared" si="2"/>
        <v>13673328.856800001</v>
      </c>
      <c r="L108" s="222">
        <v>57</v>
      </c>
      <c r="M108" s="224">
        <v>13673328.859999999</v>
      </c>
    </row>
    <row r="109" spans="2:13" s="528" customFormat="1" x14ac:dyDescent="0.25">
      <c r="B109" s="165" t="s">
        <v>431</v>
      </c>
      <c r="C109" s="376">
        <v>928</v>
      </c>
      <c r="D109" s="377">
        <v>61</v>
      </c>
      <c r="E109" s="165" t="s">
        <v>485</v>
      </c>
      <c r="F109" s="219">
        <v>1</v>
      </c>
      <c r="G109" s="220">
        <v>2014</v>
      </c>
      <c r="H109" s="221">
        <v>316</v>
      </c>
      <c r="I109" s="219" t="s">
        <v>280</v>
      </c>
      <c r="J109" s="222">
        <v>7248789.4699999997</v>
      </c>
      <c r="K109" s="222">
        <f t="shared" si="2"/>
        <v>7466253.1540999999</v>
      </c>
      <c r="L109" s="222">
        <v>58</v>
      </c>
      <c r="M109" s="224">
        <v>7466253.1500000004</v>
      </c>
    </row>
    <row r="110" spans="2:13" s="528" customFormat="1" x14ac:dyDescent="0.25">
      <c r="B110" s="165" t="s">
        <v>432</v>
      </c>
      <c r="C110" s="376">
        <v>928</v>
      </c>
      <c r="D110" s="377">
        <v>62</v>
      </c>
      <c r="E110" s="165" t="s">
        <v>483</v>
      </c>
      <c r="F110" s="219">
        <v>1</v>
      </c>
      <c r="G110" s="220">
        <v>2013</v>
      </c>
      <c r="H110" s="221">
        <v>126</v>
      </c>
      <c r="I110" s="219">
        <v>267434</v>
      </c>
      <c r="J110" s="222">
        <v>13275076.560000001</v>
      </c>
      <c r="K110" s="222">
        <f t="shared" si="2"/>
        <v>13673328.856800001</v>
      </c>
      <c r="L110" s="222">
        <v>59</v>
      </c>
      <c r="M110" s="224">
        <v>13673328.859999999</v>
      </c>
    </row>
    <row r="111" spans="2:13" s="528" customFormat="1" x14ac:dyDescent="0.25">
      <c r="B111" s="165" t="s">
        <v>432</v>
      </c>
      <c r="C111" s="376">
        <v>928</v>
      </c>
      <c r="D111" s="377">
        <v>62</v>
      </c>
      <c r="E111" s="165" t="s">
        <v>483</v>
      </c>
      <c r="F111" s="219">
        <v>1</v>
      </c>
      <c r="G111" s="220">
        <v>2008</v>
      </c>
      <c r="H111" s="221">
        <v>94</v>
      </c>
      <c r="I111" s="219">
        <v>234551</v>
      </c>
      <c r="J111" s="222">
        <v>13275076.560000001</v>
      </c>
      <c r="K111" s="222">
        <f t="shared" si="2"/>
        <v>13673328.856800001</v>
      </c>
      <c r="L111" s="222">
        <v>61</v>
      </c>
      <c r="M111" s="224">
        <v>13673328.859999999</v>
      </c>
    </row>
    <row r="112" spans="2:13" s="528" customFormat="1" x14ac:dyDescent="0.25">
      <c r="B112" s="165" t="s">
        <v>433</v>
      </c>
      <c r="C112" s="376">
        <v>928</v>
      </c>
      <c r="D112" s="377">
        <v>63</v>
      </c>
      <c r="E112" s="165" t="s">
        <v>481</v>
      </c>
      <c r="F112" s="219">
        <v>1</v>
      </c>
      <c r="G112" s="220">
        <v>2001</v>
      </c>
      <c r="H112" s="221">
        <v>28</v>
      </c>
      <c r="I112" s="219" t="s">
        <v>281</v>
      </c>
      <c r="J112" s="222">
        <v>18334111</v>
      </c>
      <c r="K112" s="222">
        <f t="shared" si="2"/>
        <v>18884134.329999998</v>
      </c>
      <c r="L112" s="222">
        <v>62</v>
      </c>
      <c r="M112" s="224">
        <v>18884134.329999998</v>
      </c>
    </row>
    <row r="113" spans="2:13" s="528" customFormat="1" x14ac:dyDescent="0.25">
      <c r="B113" s="165" t="s">
        <v>433</v>
      </c>
      <c r="C113" s="376">
        <v>928</v>
      </c>
      <c r="D113" s="377">
        <v>63</v>
      </c>
      <c r="E113" s="165" t="s">
        <v>484</v>
      </c>
      <c r="F113" s="219">
        <v>1</v>
      </c>
      <c r="G113" s="220">
        <v>2014</v>
      </c>
      <c r="H113" s="221">
        <v>718</v>
      </c>
      <c r="I113" s="219">
        <v>430222</v>
      </c>
      <c r="J113" s="222">
        <v>3859498</v>
      </c>
      <c r="K113" s="222">
        <f t="shared" si="2"/>
        <v>3975282.94</v>
      </c>
      <c r="L113" s="222">
        <v>63</v>
      </c>
      <c r="M113" s="224">
        <v>3975282.94</v>
      </c>
    </row>
    <row r="114" spans="2:13" s="528" customFormat="1" x14ac:dyDescent="0.25">
      <c r="B114" s="165" t="s">
        <v>434</v>
      </c>
      <c r="C114" s="376">
        <v>928</v>
      </c>
      <c r="D114" s="377">
        <v>64</v>
      </c>
      <c r="E114" s="165" t="s">
        <v>484</v>
      </c>
      <c r="F114" s="219">
        <v>1</v>
      </c>
      <c r="G114" s="220">
        <v>2014</v>
      </c>
      <c r="H114" s="221">
        <v>48</v>
      </c>
      <c r="I114" s="219">
        <v>430186</v>
      </c>
      <c r="J114" s="222">
        <v>3859498</v>
      </c>
      <c r="K114" s="222">
        <f t="shared" si="2"/>
        <v>3975282.94</v>
      </c>
      <c r="L114" s="222">
        <v>64</v>
      </c>
      <c r="M114" s="224">
        <v>3975282.94</v>
      </c>
    </row>
    <row r="115" spans="2:13" s="528" customFormat="1" x14ac:dyDescent="0.25">
      <c r="B115" s="165" t="s">
        <v>434</v>
      </c>
      <c r="C115" s="376">
        <v>928</v>
      </c>
      <c r="D115" s="377">
        <v>64</v>
      </c>
      <c r="E115" s="165" t="s">
        <v>485</v>
      </c>
      <c r="F115" s="219">
        <v>1</v>
      </c>
      <c r="G115" s="220">
        <v>2013</v>
      </c>
      <c r="H115" s="221">
        <v>268</v>
      </c>
      <c r="I115" s="219" t="s">
        <v>282</v>
      </c>
      <c r="J115" s="222">
        <v>7248789.4699999997</v>
      </c>
      <c r="K115" s="222">
        <f t="shared" si="2"/>
        <v>7466253.1540999999</v>
      </c>
      <c r="L115" s="222">
        <v>65</v>
      </c>
      <c r="M115" s="224">
        <v>7466253.1500000004</v>
      </c>
    </row>
    <row r="116" spans="2:13" s="528" customFormat="1" x14ac:dyDescent="0.25">
      <c r="B116" s="165" t="s">
        <v>434</v>
      </c>
      <c r="C116" s="376">
        <v>928</v>
      </c>
      <c r="D116" s="377">
        <v>64</v>
      </c>
      <c r="E116" s="165" t="s">
        <v>485</v>
      </c>
      <c r="F116" s="219">
        <v>1</v>
      </c>
      <c r="G116" s="220">
        <v>2013</v>
      </c>
      <c r="H116" s="221">
        <v>315</v>
      </c>
      <c r="I116" s="219" t="s">
        <v>283</v>
      </c>
      <c r="J116" s="222">
        <v>7248789.4699999997</v>
      </c>
      <c r="K116" s="222">
        <f t="shared" si="2"/>
        <v>7466253.1540999999</v>
      </c>
      <c r="L116" s="222">
        <v>66</v>
      </c>
      <c r="M116" s="224">
        <v>7466253.1500000004</v>
      </c>
    </row>
    <row r="117" spans="2:13" s="528" customFormat="1" x14ac:dyDescent="0.25">
      <c r="B117" s="165" t="s">
        <v>434</v>
      </c>
      <c r="C117" s="376">
        <v>928</v>
      </c>
      <c r="D117" s="377">
        <v>64</v>
      </c>
      <c r="E117" s="165" t="s">
        <v>483</v>
      </c>
      <c r="F117" s="219">
        <v>1</v>
      </c>
      <c r="G117" s="220">
        <v>2008</v>
      </c>
      <c r="H117" s="221">
        <v>299</v>
      </c>
      <c r="I117" s="219">
        <v>229512</v>
      </c>
      <c r="J117" s="222">
        <v>13275076.560000001</v>
      </c>
      <c r="K117" s="222">
        <f t="shared" si="2"/>
        <v>13673328.856800001</v>
      </c>
      <c r="L117" s="222">
        <v>68</v>
      </c>
      <c r="M117" s="224">
        <v>13673328.859999999</v>
      </c>
    </row>
    <row r="118" spans="2:13" s="528" customFormat="1" x14ac:dyDescent="0.25">
      <c r="B118" s="165" t="s">
        <v>435</v>
      </c>
      <c r="C118" s="376">
        <v>928</v>
      </c>
      <c r="D118" s="377">
        <v>65</v>
      </c>
      <c r="E118" s="165" t="s">
        <v>485</v>
      </c>
      <c r="F118" s="219">
        <v>1</v>
      </c>
      <c r="G118" s="220">
        <v>2013</v>
      </c>
      <c r="H118" s="221">
        <v>155</v>
      </c>
      <c r="I118" s="219" t="s">
        <v>284</v>
      </c>
      <c r="J118" s="222">
        <v>7248789.4699999997</v>
      </c>
      <c r="K118" s="222">
        <f t="shared" si="2"/>
        <v>7466253.1540999999</v>
      </c>
      <c r="L118" s="222">
        <v>69</v>
      </c>
      <c r="M118" s="224">
        <v>7466253.1500000004</v>
      </c>
    </row>
    <row r="119" spans="2:13" s="528" customFormat="1" x14ac:dyDescent="0.25">
      <c r="B119" s="165" t="s">
        <v>435</v>
      </c>
      <c r="C119" s="376">
        <v>928</v>
      </c>
      <c r="D119" s="377">
        <v>65</v>
      </c>
      <c r="E119" s="165" t="s">
        <v>487</v>
      </c>
      <c r="F119" s="219">
        <v>1</v>
      </c>
      <c r="G119" s="220">
        <v>2013</v>
      </c>
      <c r="H119" s="221">
        <v>10</v>
      </c>
      <c r="I119" s="219">
        <v>267507</v>
      </c>
      <c r="J119" s="222">
        <v>13275076.560000001</v>
      </c>
      <c r="K119" s="222">
        <f t="shared" ref="K119:K182" si="3">(J119*3%)+J119</f>
        <v>13673328.856800001</v>
      </c>
      <c r="L119" s="222">
        <v>70</v>
      </c>
      <c r="M119" s="224">
        <v>13673328.859999999</v>
      </c>
    </row>
    <row r="120" spans="2:13" s="528" customFormat="1" x14ac:dyDescent="0.25">
      <c r="B120" s="165" t="s">
        <v>436</v>
      </c>
      <c r="C120" s="376">
        <v>928</v>
      </c>
      <c r="D120" s="377">
        <v>66</v>
      </c>
      <c r="E120" s="165" t="s">
        <v>487</v>
      </c>
      <c r="F120" s="219">
        <v>1</v>
      </c>
      <c r="G120" s="220">
        <v>2013</v>
      </c>
      <c r="H120" s="221">
        <v>14</v>
      </c>
      <c r="I120" s="219">
        <v>267505</v>
      </c>
      <c r="J120" s="222">
        <v>13275076.560000001</v>
      </c>
      <c r="K120" s="222">
        <f t="shared" si="3"/>
        <v>13673328.856800001</v>
      </c>
      <c r="L120" s="222">
        <v>72</v>
      </c>
      <c r="M120" s="224">
        <v>13673328.859999999</v>
      </c>
    </row>
    <row r="121" spans="2:13" s="528" customFormat="1" x14ac:dyDescent="0.25">
      <c r="B121" s="165" t="s">
        <v>438</v>
      </c>
      <c r="C121" s="376">
        <v>928</v>
      </c>
      <c r="D121" s="377">
        <v>68</v>
      </c>
      <c r="E121" s="165" t="s">
        <v>487</v>
      </c>
      <c r="F121" s="219">
        <v>1</v>
      </c>
      <c r="G121" s="220">
        <v>2014</v>
      </c>
      <c r="H121" s="221">
        <v>8</v>
      </c>
      <c r="I121" s="219">
        <v>274922</v>
      </c>
      <c r="J121" s="222">
        <v>13275076.560000001</v>
      </c>
      <c r="K121" s="222">
        <f t="shared" si="3"/>
        <v>13673328.856800001</v>
      </c>
      <c r="L121" s="222">
        <v>73</v>
      </c>
      <c r="M121" s="224">
        <v>13673328.859999999</v>
      </c>
    </row>
    <row r="122" spans="2:13" s="528" customFormat="1" x14ac:dyDescent="0.25">
      <c r="B122" s="165" t="s">
        <v>438</v>
      </c>
      <c r="C122" s="376">
        <v>928</v>
      </c>
      <c r="D122" s="377">
        <v>68</v>
      </c>
      <c r="E122" s="165" t="s">
        <v>487</v>
      </c>
      <c r="F122" s="219">
        <v>1</v>
      </c>
      <c r="G122" s="220">
        <v>2014</v>
      </c>
      <c r="H122" s="221">
        <v>177</v>
      </c>
      <c r="I122" s="219">
        <v>275077</v>
      </c>
      <c r="J122" s="222">
        <v>13275076.560000001</v>
      </c>
      <c r="K122" s="222">
        <f t="shared" si="3"/>
        <v>13673328.856800001</v>
      </c>
      <c r="L122" s="222">
        <v>74</v>
      </c>
      <c r="M122" s="224">
        <v>13673328.859999999</v>
      </c>
    </row>
    <row r="123" spans="2:13" s="528" customFormat="1" x14ac:dyDescent="0.25">
      <c r="B123" s="165" t="s">
        <v>439</v>
      </c>
      <c r="C123" s="376">
        <v>928</v>
      </c>
      <c r="D123" s="377">
        <v>69</v>
      </c>
      <c r="E123" s="165" t="s">
        <v>487</v>
      </c>
      <c r="F123" s="219">
        <v>1</v>
      </c>
      <c r="G123" s="220">
        <v>2013</v>
      </c>
      <c r="H123" s="221">
        <v>63</v>
      </c>
      <c r="I123" s="219">
        <v>267433</v>
      </c>
      <c r="J123" s="222">
        <v>13275076.560000001</v>
      </c>
      <c r="K123" s="222">
        <f t="shared" si="3"/>
        <v>13673328.856800001</v>
      </c>
      <c r="L123" s="222">
        <v>75</v>
      </c>
      <c r="M123" s="224">
        <v>13673328.859999999</v>
      </c>
    </row>
    <row r="124" spans="2:13" s="528" customFormat="1" x14ac:dyDescent="0.25">
      <c r="B124" s="165" t="s">
        <v>439</v>
      </c>
      <c r="C124" s="376">
        <v>928</v>
      </c>
      <c r="D124" s="377">
        <v>69</v>
      </c>
      <c r="E124" s="165" t="s">
        <v>487</v>
      </c>
      <c r="F124" s="219">
        <v>1</v>
      </c>
      <c r="G124" s="220">
        <v>2013</v>
      </c>
      <c r="H124" s="221">
        <v>313</v>
      </c>
      <c r="I124" s="219">
        <v>268457</v>
      </c>
      <c r="J124" s="222">
        <v>13275076.560000001</v>
      </c>
      <c r="K124" s="222">
        <f t="shared" si="3"/>
        <v>13673328.856800001</v>
      </c>
      <c r="L124" s="222">
        <v>76</v>
      </c>
      <c r="M124" s="224">
        <v>13673328.859999999</v>
      </c>
    </row>
    <row r="125" spans="2:13" s="528" customFormat="1" x14ac:dyDescent="0.25">
      <c r="B125" s="165" t="s">
        <v>442</v>
      </c>
      <c r="C125" s="376">
        <v>928</v>
      </c>
      <c r="D125" s="377">
        <v>72</v>
      </c>
      <c r="E125" s="165" t="s">
        <v>487</v>
      </c>
      <c r="F125" s="219">
        <v>1</v>
      </c>
      <c r="G125" s="220">
        <v>2013</v>
      </c>
      <c r="H125" s="221">
        <v>641</v>
      </c>
      <c r="I125" s="219">
        <v>267569</v>
      </c>
      <c r="J125" s="222">
        <v>13275076.560000001</v>
      </c>
      <c r="K125" s="222">
        <f t="shared" si="3"/>
        <v>13673328.856800001</v>
      </c>
      <c r="L125" s="222">
        <v>77</v>
      </c>
      <c r="M125" s="224">
        <v>13673328.859999999</v>
      </c>
    </row>
    <row r="126" spans="2:13" s="528" customFormat="1" x14ac:dyDescent="0.25">
      <c r="B126" s="165" t="s">
        <v>445</v>
      </c>
      <c r="C126" s="376">
        <v>928</v>
      </c>
      <c r="D126" s="377">
        <v>75</v>
      </c>
      <c r="E126" s="165" t="s">
        <v>487</v>
      </c>
      <c r="F126" s="219">
        <v>1</v>
      </c>
      <c r="G126" s="220">
        <v>2013</v>
      </c>
      <c r="H126" s="221">
        <v>242</v>
      </c>
      <c r="I126" s="219">
        <v>274421</v>
      </c>
      <c r="J126" s="222">
        <v>13275076.560000001</v>
      </c>
      <c r="K126" s="222">
        <f t="shared" si="3"/>
        <v>13673328.856800001</v>
      </c>
      <c r="L126" s="222">
        <v>78</v>
      </c>
      <c r="M126" s="224">
        <v>13673328.859999999</v>
      </c>
    </row>
    <row r="127" spans="2:13" s="528" customFormat="1" x14ac:dyDescent="0.25">
      <c r="B127" s="165" t="s">
        <v>501</v>
      </c>
      <c r="C127" s="376">
        <v>928</v>
      </c>
      <c r="D127" s="377">
        <v>78</v>
      </c>
      <c r="E127" s="165" t="s">
        <v>488</v>
      </c>
      <c r="F127" s="219">
        <v>1</v>
      </c>
      <c r="G127" s="220">
        <v>2013</v>
      </c>
      <c r="H127" s="221">
        <v>156</v>
      </c>
      <c r="I127" s="219" t="s">
        <v>285</v>
      </c>
      <c r="J127" s="222">
        <v>7248789.4699999997</v>
      </c>
      <c r="K127" s="222">
        <f t="shared" si="3"/>
        <v>7466253.1540999999</v>
      </c>
      <c r="L127" s="222">
        <v>79</v>
      </c>
      <c r="M127" s="224">
        <v>7466253.1500000004</v>
      </c>
    </row>
    <row r="128" spans="2:13" s="528" customFormat="1" x14ac:dyDescent="0.25">
      <c r="B128" s="165" t="s">
        <v>502</v>
      </c>
      <c r="C128" s="376">
        <v>928</v>
      </c>
      <c r="D128" s="377">
        <v>83</v>
      </c>
      <c r="E128" s="165" t="s">
        <v>487</v>
      </c>
      <c r="F128" s="219">
        <v>1</v>
      </c>
      <c r="G128" s="220">
        <v>2014</v>
      </c>
      <c r="H128" s="221">
        <v>612</v>
      </c>
      <c r="I128" s="219">
        <v>274897</v>
      </c>
      <c r="J128" s="222">
        <v>13275076.560000001</v>
      </c>
      <c r="K128" s="222">
        <f t="shared" si="3"/>
        <v>13673328.856800001</v>
      </c>
      <c r="L128" s="222">
        <v>80</v>
      </c>
      <c r="M128" s="224">
        <v>13673328.859999999</v>
      </c>
    </row>
    <row r="129" spans="2:13" s="528" customFormat="1" x14ac:dyDescent="0.25">
      <c r="B129" s="165" t="s">
        <v>503</v>
      </c>
      <c r="C129" s="376">
        <v>928</v>
      </c>
      <c r="D129" s="377">
        <v>89</v>
      </c>
      <c r="E129" s="165" t="s">
        <v>487</v>
      </c>
      <c r="F129" s="219">
        <v>1</v>
      </c>
      <c r="G129" s="220">
        <v>2013</v>
      </c>
      <c r="H129" s="221">
        <v>325</v>
      </c>
      <c r="I129" s="219">
        <v>267704</v>
      </c>
      <c r="J129" s="222">
        <v>13275076.560000001</v>
      </c>
      <c r="K129" s="222">
        <f t="shared" si="3"/>
        <v>13673328.856800001</v>
      </c>
      <c r="L129" s="222">
        <v>81</v>
      </c>
      <c r="M129" s="224">
        <v>13673328.859999999</v>
      </c>
    </row>
    <row r="130" spans="2:13" s="528" customFormat="1" x14ac:dyDescent="0.25">
      <c r="B130" s="165" t="s">
        <v>503</v>
      </c>
      <c r="C130" s="376">
        <v>928</v>
      </c>
      <c r="D130" s="377">
        <v>89</v>
      </c>
      <c r="E130" s="165" t="s">
        <v>487</v>
      </c>
      <c r="F130" s="219">
        <v>1</v>
      </c>
      <c r="G130" s="220">
        <v>2014</v>
      </c>
      <c r="H130" s="221">
        <v>335</v>
      </c>
      <c r="I130" s="219">
        <v>274942</v>
      </c>
      <c r="J130" s="222">
        <v>13275076.560000001</v>
      </c>
      <c r="K130" s="222">
        <f t="shared" si="3"/>
        <v>13673328.856800001</v>
      </c>
      <c r="L130" s="222">
        <v>82</v>
      </c>
      <c r="M130" s="224">
        <v>13673328.859999999</v>
      </c>
    </row>
    <row r="131" spans="2:13" s="528" customFormat="1" x14ac:dyDescent="0.25">
      <c r="B131" s="165" t="s">
        <v>449</v>
      </c>
      <c r="C131" s="376">
        <v>928</v>
      </c>
      <c r="D131" s="377">
        <v>629</v>
      </c>
      <c r="E131" s="165" t="s">
        <v>487</v>
      </c>
      <c r="F131" s="219">
        <v>1</v>
      </c>
      <c r="G131" s="220">
        <v>2014</v>
      </c>
      <c r="H131" s="221">
        <v>78</v>
      </c>
      <c r="I131" s="219">
        <v>274910</v>
      </c>
      <c r="J131" s="222">
        <v>13275076.560000001</v>
      </c>
      <c r="K131" s="222">
        <f t="shared" si="3"/>
        <v>13673328.856800001</v>
      </c>
      <c r="L131" s="222">
        <v>83</v>
      </c>
      <c r="M131" s="224">
        <v>13673328.859999999</v>
      </c>
    </row>
    <row r="132" spans="2:13" s="528" customFormat="1" x14ac:dyDescent="0.25">
      <c r="B132" s="165" t="s">
        <v>504</v>
      </c>
      <c r="C132" s="376">
        <v>928</v>
      </c>
      <c r="D132" s="377">
        <v>657</v>
      </c>
      <c r="E132" s="165" t="s">
        <v>488</v>
      </c>
      <c r="F132" s="219">
        <v>1</v>
      </c>
      <c r="G132" s="220">
        <v>2011</v>
      </c>
      <c r="H132" s="221">
        <v>570</v>
      </c>
      <c r="I132" s="219">
        <v>881391</v>
      </c>
      <c r="J132" s="222">
        <v>7248789.4699999997</v>
      </c>
      <c r="K132" s="222">
        <f t="shared" si="3"/>
        <v>7466253.1540999999</v>
      </c>
      <c r="L132" s="222">
        <v>84</v>
      </c>
      <c r="M132" s="224">
        <v>7466253.1500000004</v>
      </c>
    </row>
    <row r="133" spans="2:13" s="528" customFormat="1" x14ac:dyDescent="0.25">
      <c r="B133" s="165" t="s">
        <v>504</v>
      </c>
      <c r="C133" s="376">
        <v>928</v>
      </c>
      <c r="D133" s="377">
        <v>657</v>
      </c>
      <c r="E133" s="165" t="s">
        <v>488</v>
      </c>
      <c r="F133" s="219">
        <v>1</v>
      </c>
      <c r="G133" s="220">
        <v>2013</v>
      </c>
      <c r="H133" s="221">
        <v>100</v>
      </c>
      <c r="I133" s="219" t="s">
        <v>183</v>
      </c>
      <c r="J133" s="222">
        <v>7248789.4699999997</v>
      </c>
      <c r="K133" s="222">
        <f t="shared" si="3"/>
        <v>7466253.1540999999</v>
      </c>
      <c r="L133" s="222">
        <v>85</v>
      </c>
      <c r="M133" s="224">
        <v>7466253.1500000004</v>
      </c>
    </row>
    <row r="134" spans="2:13" s="528" customFormat="1" x14ac:dyDescent="0.25">
      <c r="B134" s="165" t="s">
        <v>504</v>
      </c>
      <c r="C134" s="376">
        <v>928</v>
      </c>
      <c r="D134" s="377">
        <v>657</v>
      </c>
      <c r="E134" s="165" t="s">
        <v>488</v>
      </c>
      <c r="F134" s="219">
        <v>1</v>
      </c>
      <c r="G134" s="220">
        <v>2013</v>
      </c>
      <c r="H134" s="221">
        <v>143</v>
      </c>
      <c r="I134" s="219" t="s">
        <v>184</v>
      </c>
      <c r="J134" s="222">
        <v>7248789.4699999997</v>
      </c>
      <c r="K134" s="222">
        <f t="shared" si="3"/>
        <v>7466253.1540999999</v>
      </c>
      <c r="L134" s="222">
        <v>86</v>
      </c>
      <c r="M134" s="224">
        <v>7466253.1500000004</v>
      </c>
    </row>
    <row r="135" spans="2:13" s="528" customFormat="1" x14ac:dyDescent="0.25">
      <c r="B135" s="165" t="s">
        <v>504</v>
      </c>
      <c r="C135" s="376">
        <v>928</v>
      </c>
      <c r="D135" s="377">
        <v>657</v>
      </c>
      <c r="E135" s="165" t="s">
        <v>488</v>
      </c>
      <c r="F135" s="219">
        <v>1</v>
      </c>
      <c r="G135" s="220">
        <v>2013</v>
      </c>
      <c r="H135" s="221">
        <v>248</v>
      </c>
      <c r="I135" s="219" t="s">
        <v>185</v>
      </c>
      <c r="J135" s="222">
        <v>7248789.4699999997</v>
      </c>
      <c r="K135" s="222">
        <f t="shared" si="3"/>
        <v>7466253.1540999999</v>
      </c>
      <c r="L135" s="222">
        <v>87</v>
      </c>
      <c r="M135" s="224">
        <v>7466253.1500000004</v>
      </c>
    </row>
    <row r="136" spans="2:13" s="528" customFormat="1" x14ac:dyDescent="0.25">
      <c r="B136" s="165" t="s">
        <v>504</v>
      </c>
      <c r="C136" s="376">
        <v>928</v>
      </c>
      <c r="D136" s="377">
        <v>657</v>
      </c>
      <c r="E136" s="165" t="s">
        <v>488</v>
      </c>
      <c r="F136" s="219">
        <v>1</v>
      </c>
      <c r="G136" s="220">
        <v>2011</v>
      </c>
      <c r="H136" s="221">
        <v>439</v>
      </c>
      <c r="I136" s="219">
        <v>881374</v>
      </c>
      <c r="J136" s="222">
        <v>7248789.4699999997</v>
      </c>
      <c r="K136" s="222">
        <f t="shared" si="3"/>
        <v>7466253.1540999999</v>
      </c>
      <c r="L136" s="222">
        <v>88</v>
      </c>
      <c r="M136" s="224">
        <v>7466253.1500000004</v>
      </c>
    </row>
    <row r="137" spans="2:13" s="528" customFormat="1" x14ac:dyDescent="0.25">
      <c r="B137" s="165" t="s">
        <v>505</v>
      </c>
      <c r="C137" s="376">
        <v>928</v>
      </c>
      <c r="D137" s="377">
        <v>658</v>
      </c>
      <c r="E137" s="165" t="s">
        <v>489</v>
      </c>
      <c r="F137" s="219">
        <v>1</v>
      </c>
      <c r="G137" s="220">
        <v>2006</v>
      </c>
      <c r="H137" s="221">
        <v>312</v>
      </c>
      <c r="I137" s="219">
        <v>631676</v>
      </c>
      <c r="J137" s="222">
        <v>18334111</v>
      </c>
      <c r="K137" s="222">
        <f t="shared" si="3"/>
        <v>18884134.329999998</v>
      </c>
      <c r="L137" s="222">
        <v>89</v>
      </c>
      <c r="M137" s="224">
        <v>18884134.329999998</v>
      </c>
    </row>
    <row r="138" spans="2:13" s="528" customFormat="1" x14ac:dyDescent="0.25">
      <c r="B138" s="165" t="s">
        <v>506</v>
      </c>
      <c r="C138" s="376">
        <v>928</v>
      </c>
      <c r="D138" s="377">
        <v>659</v>
      </c>
      <c r="E138" s="165" t="s">
        <v>487</v>
      </c>
      <c r="F138" s="219">
        <v>1</v>
      </c>
      <c r="G138" s="220">
        <v>2014</v>
      </c>
      <c r="H138" s="221">
        <v>690</v>
      </c>
      <c r="I138" s="219">
        <v>275078</v>
      </c>
      <c r="J138" s="222">
        <v>13275076.560000001</v>
      </c>
      <c r="K138" s="222">
        <f t="shared" si="3"/>
        <v>13673328.856800001</v>
      </c>
      <c r="L138" s="222">
        <v>90</v>
      </c>
      <c r="M138" s="224">
        <v>13673328.859999999</v>
      </c>
    </row>
    <row r="139" spans="2:13" s="528" customFormat="1" x14ac:dyDescent="0.25">
      <c r="B139" s="165" t="s">
        <v>507</v>
      </c>
      <c r="C139" s="376">
        <v>928</v>
      </c>
      <c r="D139" s="377">
        <v>660</v>
      </c>
      <c r="E139" s="165" t="s">
        <v>488</v>
      </c>
      <c r="F139" s="219">
        <v>1</v>
      </c>
      <c r="G139" s="220">
        <v>2008</v>
      </c>
      <c r="H139" s="221">
        <v>87</v>
      </c>
      <c r="I139" s="219">
        <v>740742</v>
      </c>
      <c r="J139" s="222">
        <v>7248789.4699999997</v>
      </c>
      <c r="K139" s="222">
        <f t="shared" si="3"/>
        <v>7466253.1540999999</v>
      </c>
      <c r="L139" s="222">
        <v>91</v>
      </c>
      <c r="M139" s="224">
        <v>7466253.1500000004</v>
      </c>
    </row>
    <row r="140" spans="2:13" s="528" customFormat="1" x14ac:dyDescent="0.25">
      <c r="B140" s="165" t="s">
        <v>507</v>
      </c>
      <c r="C140" s="376">
        <v>928</v>
      </c>
      <c r="D140" s="377">
        <v>660</v>
      </c>
      <c r="E140" s="165" t="s">
        <v>488</v>
      </c>
      <c r="F140" s="219">
        <v>1</v>
      </c>
      <c r="G140" s="220">
        <v>2009</v>
      </c>
      <c r="H140" s="221">
        <v>403</v>
      </c>
      <c r="I140" s="219">
        <v>793041</v>
      </c>
      <c r="J140" s="222">
        <v>7248789.4699999997</v>
      </c>
      <c r="K140" s="222">
        <f t="shared" si="3"/>
        <v>7466253.1540999999</v>
      </c>
      <c r="L140" s="222">
        <v>92</v>
      </c>
      <c r="M140" s="224">
        <v>7466253.1500000004</v>
      </c>
    </row>
    <row r="141" spans="2:13" s="528" customFormat="1" x14ac:dyDescent="0.25">
      <c r="B141" s="165" t="s">
        <v>507</v>
      </c>
      <c r="C141" s="376">
        <v>928</v>
      </c>
      <c r="D141" s="377">
        <v>660</v>
      </c>
      <c r="E141" s="165" t="s">
        <v>488</v>
      </c>
      <c r="F141" s="219">
        <v>1</v>
      </c>
      <c r="G141" s="220">
        <v>2009</v>
      </c>
      <c r="H141" s="221">
        <v>479</v>
      </c>
      <c r="I141" s="219">
        <v>794849</v>
      </c>
      <c r="J141" s="222">
        <v>7248789.4699999997</v>
      </c>
      <c r="K141" s="222">
        <f t="shared" si="3"/>
        <v>7466253.1540999999</v>
      </c>
      <c r="L141" s="222">
        <v>93</v>
      </c>
      <c r="M141" s="224">
        <v>7466253.1500000004</v>
      </c>
    </row>
    <row r="142" spans="2:13" s="528" customFormat="1" x14ac:dyDescent="0.25">
      <c r="B142" s="165" t="s">
        <v>508</v>
      </c>
      <c r="C142" s="376">
        <v>928</v>
      </c>
      <c r="D142" s="377">
        <v>661</v>
      </c>
      <c r="E142" s="165" t="s">
        <v>488</v>
      </c>
      <c r="F142" s="219">
        <v>1</v>
      </c>
      <c r="G142" s="220">
        <v>2014</v>
      </c>
      <c r="H142" s="221">
        <v>172</v>
      </c>
      <c r="I142" s="219" t="s">
        <v>186</v>
      </c>
      <c r="J142" s="222">
        <v>7248789.4699999997</v>
      </c>
      <c r="K142" s="222">
        <f t="shared" si="3"/>
        <v>7466253.1540999999</v>
      </c>
      <c r="L142" s="222">
        <v>94</v>
      </c>
      <c r="M142" s="224">
        <v>7466253.1500000004</v>
      </c>
    </row>
    <row r="143" spans="2:13" s="528" customFormat="1" x14ac:dyDescent="0.25">
      <c r="B143" s="165" t="s">
        <v>509</v>
      </c>
      <c r="C143" s="376">
        <v>928</v>
      </c>
      <c r="D143" s="377">
        <v>661</v>
      </c>
      <c r="E143" s="165" t="s">
        <v>488</v>
      </c>
      <c r="F143" s="219">
        <v>1</v>
      </c>
      <c r="G143" s="220">
        <v>2008</v>
      </c>
      <c r="H143" s="221">
        <v>229</v>
      </c>
      <c r="I143" s="219">
        <v>741767</v>
      </c>
      <c r="J143" s="222">
        <v>7248789.4699999997</v>
      </c>
      <c r="K143" s="222">
        <f t="shared" si="3"/>
        <v>7466253.1540999999</v>
      </c>
      <c r="L143" s="222">
        <v>95</v>
      </c>
      <c r="M143" s="224">
        <v>7466253.1500000004</v>
      </c>
    </row>
    <row r="144" spans="2:13" s="528" customFormat="1" x14ac:dyDescent="0.25">
      <c r="B144" s="165" t="s">
        <v>509</v>
      </c>
      <c r="C144" s="376">
        <v>928</v>
      </c>
      <c r="D144" s="377">
        <v>661</v>
      </c>
      <c r="E144" s="165" t="s">
        <v>488</v>
      </c>
      <c r="F144" s="219">
        <v>1</v>
      </c>
      <c r="G144" s="220">
        <v>2013</v>
      </c>
      <c r="H144" s="221">
        <v>259</v>
      </c>
      <c r="I144" s="219" t="s">
        <v>187</v>
      </c>
      <c r="J144" s="222">
        <v>7248789.4699999997</v>
      </c>
      <c r="K144" s="222">
        <f t="shared" si="3"/>
        <v>7466253.1540999999</v>
      </c>
      <c r="L144" s="222">
        <v>96</v>
      </c>
      <c r="M144" s="224">
        <v>7466253.1500000004</v>
      </c>
    </row>
    <row r="145" spans="2:13" s="528" customFormat="1" x14ac:dyDescent="0.25">
      <c r="B145" s="165" t="s">
        <v>509</v>
      </c>
      <c r="C145" s="376">
        <v>928</v>
      </c>
      <c r="D145" s="377">
        <v>661</v>
      </c>
      <c r="E145" s="165" t="s">
        <v>488</v>
      </c>
      <c r="F145" s="219">
        <v>1</v>
      </c>
      <c r="G145" s="220">
        <v>2013</v>
      </c>
      <c r="H145" s="221">
        <v>265</v>
      </c>
      <c r="I145" s="219" t="s">
        <v>188</v>
      </c>
      <c r="J145" s="222">
        <v>7248789.4699999997</v>
      </c>
      <c r="K145" s="222">
        <f t="shared" si="3"/>
        <v>7466253.1540999999</v>
      </c>
      <c r="L145" s="222">
        <v>97</v>
      </c>
      <c r="M145" s="224">
        <v>7466253.1500000004</v>
      </c>
    </row>
    <row r="146" spans="2:13" s="528" customFormat="1" x14ac:dyDescent="0.25">
      <c r="B146" s="165" t="s">
        <v>509</v>
      </c>
      <c r="C146" s="376">
        <v>928</v>
      </c>
      <c r="D146" s="377">
        <v>661</v>
      </c>
      <c r="E146" s="165" t="s">
        <v>488</v>
      </c>
      <c r="F146" s="219">
        <v>1</v>
      </c>
      <c r="G146" s="220">
        <v>2014</v>
      </c>
      <c r="H146" s="221">
        <v>163</v>
      </c>
      <c r="I146" s="219" t="s">
        <v>189</v>
      </c>
      <c r="J146" s="222">
        <v>7248789.4699999997</v>
      </c>
      <c r="K146" s="222">
        <f t="shared" si="3"/>
        <v>7466253.1540999999</v>
      </c>
      <c r="L146" s="222">
        <v>98</v>
      </c>
      <c r="M146" s="224">
        <v>7466253.1500000004</v>
      </c>
    </row>
    <row r="147" spans="2:13" s="528" customFormat="1" x14ac:dyDescent="0.25">
      <c r="B147" s="165" t="s">
        <v>509</v>
      </c>
      <c r="C147" s="376">
        <v>928</v>
      </c>
      <c r="D147" s="377">
        <v>661</v>
      </c>
      <c r="E147" s="165" t="s">
        <v>488</v>
      </c>
      <c r="F147" s="219">
        <v>1</v>
      </c>
      <c r="G147" s="220">
        <v>2014</v>
      </c>
      <c r="H147" s="221">
        <v>81</v>
      </c>
      <c r="I147" s="219" t="s">
        <v>190</v>
      </c>
      <c r="J147" s="222">
        <v>7248789.4699999997</v>
      </c>
      <c r="K147" s="222">
        <f t="shared" si="3"/>
        <v>7466253.1540999999</v>
      </c>
      <c r="L147" s="222">
        <v>99</v>
      </c>
      <c r="M147" s="224">
        <v>7466253.1500000004</v>
      </c>
    </row>
    <row r="148" spans="2:13" s="528" customFormat="1" x14ac:dyDescent="0.25">
      <c r="B148" s="165" t="s">
        <v>509</v>
      </c>
      <c r="C148" s="376">
        <v>928</v>
      </c>
      <c r="D148" s="377">
        <v>661</v>
      </c>
      <c r="E148" s="165" t="s">
        <v>488</v>
      </c>
      <c r="F148" s="219">
        <v>1</v>
      </c>
      <c r="G148" s="220">
        <v>2014</v>
      </c>
      <c r="H148" s="221">
        <v>263</v>
      </c>
      <c r="I148" s="219" t="s">
        <v>191</v>
      </c>
      <c r="J148" s="222">
        <v>7248789.4699999997</v>
      </c>
      <c r="K148" s="222">
        <f t="shared" si="3"/>
        <v>7466253.1540999999</v>
      </c>
      <c r="L148" s="222">
        <v>100</v>
      </c>
      <c r="M148" s="224">
        <v>7466253.1500000004</v>
      </c>
    </row>
    <row r="149" spans="2:13" s="528" customFormat="1" x14ac:dyDescent="0.25">
      <c r="B149" s="165" t="s">
        <v>510</v>
      </c>
      <c r="C149" s="376">
        <v>928</v>
      </c>
      <c r="D149" s="377">
        <v>668</v>
      </c>
      <c r="E149" s="165" t="s">
        <v>488</v>
      </c>
      <c r="F149" s="219">
        <v>1</v>
      </c>
      <c r="G149" s="220">
        <v>2013</v>
      </c>
      <c r="H149" s="221">
        <v>77</v>
      </c>
      <c r="I149" s="219" t="s">
        <v>192</v>
      </c>
      <c r="J149" s="222">
        <v>7248789.4699999997</v>
      </c>
      <c r="K149" s="222">
        <f t="shared" si="3"/>
        <v>7466253.1540999999</v>
      </c>
      <c r="L149" s="222">
        <v>101</v>
      </c>
      <c r="M149" s="224">
        <v>7466253.1500000004</v>
      </c>
    </row>
    <row r="150" spans="2:13" s="528" customFormat="1" x14ac:dyDescent="0.25">
      <c r="B150" s="165" t="s">
        <v>452</v>
      </c>
      <c r="C150" s="376">
        <v>928</v>
      </c>
      <c r="D150" s="377">
        <v>706</v>
      </c>
      <c r="E150" s="165" t="s">
        <v>487</v>
      </c>
      <c r="F150" s="219">
        <v>1</v>
      </c>
      <c r="G150" s="220">
        <v>2014</v>
      </c>
      <c r="H150" s="221">
        <v>691</v>
      </c>
      <c r="I150" s="219">
        <v>275036</v>
      </c>
      <c r="J150" s="222">
        <v>13275076.560000001</v>
      </c>
      <c r="K150" s="222">
        <f t="shared" si="3"/>
        <v>13673328.856800001</v>
      </c>
      <c r="L150" s="222">
        <v>102</v>
      </c>
      <c r="M150" s="224">
        <v>13673328.859999999</v>
      </c>
    </row>
    <row r="151" spans="2:13" s="528" customFormat="1" x14ac:dyDescent="0.25">
      <c r="B151" s="165" t="s">
        <v>453</v>
      </c>
      <c r="C151" s="376">
        <v>928</v>
      </c>
      <c r="D151" s="377">
        <v>797</v>
      </c>
      <c r="E151" s="165" t="s">
        <v>488</v>
      </c>
      <c r="F151" s="219">
        <v>1</v>
      </c>
      <c r="G151" s="220">
        <v>2013</v>
      </c>
      <c r="H151" s="221">
        <v>93</v>
      </c>
      <c r="I151" s="219" t="s">
        <v>193</v>
      </c>
      <c r="J151" s="222">
        <v>7248789.4699999997</v>
      </c>
      <c r="K151" s="222">
        <f t="shared" si="3"/>
        <v>7466253.1540999999</v>
      </c>
      <c r="L151" s="222">
        <v>103</v>
      </c>
      <c r="M151" s="224">
        <v>7466253.1500000004</v>
      </c>
    </row>
    <row r="152" spans="2:13" s="528" customFormat="1" x14ac:dyDescent="0.25">
      <c r="B152" s="165" t="s">
        <v>455</v>
      </c>
      <c r="C152" s="376">
        <v>928</v>
      </c>
      <c r="D152" s="377">
        <v>799</v>
      </c>
      <c r="E152" s="165" t="s">
        <v>487</v>
      </c>
      <c r="F152" s="219">
        <v>1</v>
      </c>
      <c r="G152" s="220">
        <v>2013</v>
      </c>
      <c r="H152" s="221">
        <v>52</v>
      </c>
      <c r="I152" s="219">
        <v>267500</v>
      </c>
      <c r="J152" s="222">
        <v>13275076.560000001</v>
      </c>
      <c r="K152" s="222">
        <f t="shared" si="3"/>
        <v>13673328.856800001</v>
      </c>
      <c r="L152" s="222">
        <v>104</v>
      </c>
      <c r="M152" s="224">
        <v>13673328.859999999</v>
      </c>
    </row>
    <row r="153" spans="2:13" s="528" customFormat="1" x14ac:dyDescent="0.25">
      <c r="B153" s="165" t="s">
        <v>456</v>
      </c>
      <c r="C153" s="376">
        <v>928</v>
      </c>
      <c r="D153" s="377">
        <v>800</v>
      </c>
      <c r="E153" s="165" t="s">
        <v>488</v>
      </c>
      <c r="F153" s="219">
        <v>1</v>
      </c>
      <c r="G153" s="220">
        <v>2013</v>
      </c>
      <c r="H153" s="221">
        <v>89</v>
      </c>
      <c r="I153" s="219" t="s">
        <v>194</v>
      </c>
      <c r="J153" s="222">
        <v>7248789.4699999997</v>
      </c>
      <c r="K153" s="222">
        <f t="shared" si="3"/>
        <v>7466253.1540999999</v>
      </c>
      <c r="L153" s="222">
        <v>105</v>
      </c>
      <c r="M153" s="224">
        <v>7466253.1500000004</v>
      </c>
    </row>
    <row r="154" spans="2:13" s="528" customFormat="1" x14ac:dyDescent="0.25">
      <c r="B154" s="165" t="s">
        <v>456</v>
      </c>
      <c r="C154" s="376">
        <v>928</v>
      </c>
      <c r="D154" s="377">
        <v>800</v>
      </c>
      <c r="E154" s="165" t="s">
        <v>487</v>
      </c>
      <c r="F154" s="219">
        <v>1</v>
      </c>
      <c r="G154" s="220">
        <v>2013</v>
      </c>
      <c r="H154" s="221">
        <v>4</v>
      </c>
      <c r="I154" s="219">
        <v>267542</v>
      </c>
      <c r="J154" s="222">
        <v>13275076.560000001</v>
      </c>
      <c r="K154" s="222">
        <f t="shared" si="3"/>
        <v>13673328.856800001</v>
      </c>
      <c r="L154" s="222">
        <v>106</v>
      </c>
      <c r="M154" s="224">
        <v>13673328.859999999</v>
      </c>
    </row>
    <row r="155" spans="2:13" s="528" customFormat="1" x14ac:dyDescent="0.25">
      <c r="B155" s="165" t="s">
        <v>456</v>
      </c>
      <c r="C155" s="376">
        <v>928</v>
      </c>
      <c r="D155" s="377">
        <v>800</v>
      </c>
      <c r="E155" s="165" t="s">
        <v>487</v>
      </c>
      <c r="F155" s="219">
        <v>1</v>
      </c>
      <c r="G155" s="220">
        <v>2013</v>
      </c>
      <c r="H155" s="221">
        <v>692</v>
      </c>
      <c r="I155" s="219">
        <v>274394</v>
      </c>
      <c r="J155" s="222">
        <v>13275076.560000001</v>
      </c>
      <c r="K155" s="222">
        <f t="shared" si="3"/>
        <v>13673328.856800001</v>
      </c>
      <c r="L155" s="222">
        <v>107</v>
      </c>
      <c r="M155" s="224">
        <v>13673328.859999999</v>
      </c>
    </row>
    <row r="156" spans="2:13" s="528" customFormat="1" x14ac:dyDescent="0.25">
      <c r="B156" s="165" t="s">
        <v>456</v>
      </c>
      <c r="C156" s="376">
        <v>928</v>
      </c>
      <c r="D156" s="377">
        <v>800</v>
      </c>
      <c r="E156" s="165" t="s">
        <v>487</v>
      </c>
      <c r="F156" s="219">
        <v>1</v>
      </c>
      <c r="G156" s="220">
        <v>2013</v>
      </c>
      <c r="H156" s="221">
        <v>693</v>
      </c>
      <c r="I156" s="219">
        <v>275209</v>
      </c>
      <c r="J156" s="222">
        <v>13275076.560000001</v>
      </c>
      <c r="K156" s="222">
        <f t="shared" si="3"/>
        <v>13673328.856800001</v>
      </c>
      <c r="L156" s="222">
        <v>108</v>
      </c>
      <c r="M156" s="224">
        <v>13673328.859999999</v>
      </c>
    </row>
    <row r="157" spans="2:13" s="528" customFormat="1" x14ac:dyDescent="0.25">
      <c r="B157" s="165" t="s">
        <v>457</v>
      </c>
      <c r="C157" s="376">
        <v>928</v>
      </c>
      <c r="D157" s="377">
        <v>829</v>
      </c>
      <c r="E157" s="165" t="s">
        <v>487</v>
      </c>
      <c r="F157" s="219">
        <v>1</v>
      </c>
      <c r="G157" s="220">
        <v>2013</v>
      </c>
      <c r="H157" s="221">
        <v>231</v>
      </c>
      <c r="I157" s="219">
        <v>267578</v>
      </c>
      <c r="J157" s="222">
        <v>13275076.560000001</v>
      </c>
      <c r="K157" s="222">
        <f t="shared" si="3"/>
        <v>13673328.856800001</v>
      </c>
      <c r="L157" s="222">
        <v>109</v>
      </c>
      <c r="M157" s="224">
        <v>13673328.859999999</v>
      </c>
    </row>
    <row r="158" spans="2:13" s="528" customFormat="1" x14ac:dyDescent="0.25">
      <c r="B158" s="165" t="s">
        <v>511</v>
      </c>
      <c r="C158" s="376">
        <v>928</v>
      </c>
      <c r="D158" s="377">
        <v>896</v>
      </c>
      <c r="E158" s="165" t="s">
        <v>488</v>
      </c>
      <c r="F158" s="219">
        <v>1</v>
      </c>
      <c r="G158" s="220">
        <v>2013</v>
      </c>
      <c r="H158" s="221">
        <v>272</v>
      </c>
      <c r="I158" s="219" t="s">
        <v>195</v>
      </c>
      <c r="J158" s="222">
        <v>7248789.4699999997</v>
      </c>
      <c r="K158" s="222">
        <f t="shared" si="3"/>
        <v>7466253.1540999999</v>
      </c>
      <c r="L158" s="222">
        <v>110</v>
      </c>
      <c r="M158" s="224">
        <v>7466253.1500000004</v>
      </c>
    </row>
    <row r="159" spans="2:13" s="528" customFormat="1" x14ac:dyDescent="0.25">
      <c r="B159" s="165" t="s">
        <v>511</v>
      </c>
      <c r="C159" s="376">
        <v>928</v>
      </c>
      <c r="D159" s="377">
        <v>896</v>
      </c>
      <c r="E159" s="165" t="s">
        <v>490</v>
      </c>
      <c r="F159" s="219">
        <v>1</v>
      </c>
      <c r="G159" s="220">
        <v>2014</v>
      </c>
      <c r="H159" s="221">
        <v>337</v>
      </c>
      <c r="I159" s="219">
        <v>428575</v>
      </c>
      <c r="J159" s="222">
        <v>3859498</v>
      </c>
      <c r="K159" s="222">
        <f t="shared" si="3"/>
        <v>3975282.94</v>
      </c>
      <c r="L159" s="222">
        <v>111</v>
      </c>
      <c r="M159" s="224">
        <v>3975282.94</v>
      </c>
    </row>
    <row r="160" spans="2:13" s="528" customFormat="1" x14ac:dyDescent="0.25">
      <c r="B160" s="165" t="s">
        <v>511</v>
      </c>
      <c r="C160" s="376">
        <v>928</v>
      </c>
      <c r="D160" s="377">
        <v>896</v>
      </c>
      <c r="E160" s="165" t="s">
        <v>490</v>
      </c>
      <c r="F160" s="219">
        <v>1</v>
      </c>
      <c r="G160" s="220">
        <v>2014</v>
      </c>
      <c r="H160" s="221">
        <v>339</v>
      </c>
      <c r="I160" s="219">
        <v>429964</v>
      </c>
      <c r="J160" s="222">
        <v>3859498</v>
      </c>
      <c r="K160" s="222">
        <f t="shared" si="3"/>
        <v>3975282.94</v>
      </c>
      <c r="L160" s="222">
        <v>112</v>
      </c>
      <c r="M160" s="224">
        <v>3975282.94</v>
      </c>
    </row>
    <row r="161" spans="2:13" s="528" customFormat="1" x14ac:dyDescent="0.25">
      <c r="B161" s="165" t="s">
        <v>511</v>
      </c>
      <c r="C161" s="376">
        <v>928</v>
      </c>
      <c r="D161" s="377">
        <v>896</v>
      </c>
      <c r="E161" s="165" t="s">
        <v>490</v>
      </c>
      <c r="F161" s="219">
        <v>1</v>
      </c>
      <c r="G161" s="220">
        <v>2014</v>
      </c>
      <c r="H161" s="221">
        <v>668</v>
      </c>
      <c r="I161" s="219">
        <v>430098</v>
      </c>
      <c r="J161" s="222">
        <v>3859498</v>
      </c>
      <c r="K161" s="222">
        <f t="shared" si="3"/>
        <v>3975282.94</v>
      </c>
      <c r="L161" s="222">
        <v>113</v>
      </c>
      <c r="M161" s="224">
        <v>3975282.94</v>
      </c>
    </row>
    <row r="162" spans="2:13" s="528" customFormat="1" x14ac:dyDescent="0.25">
      <c r="B162" s="165" t="s">
        <v>511</v>
      </c>
      <c r="C162" s="376">
        <v>928</v>
      </c>
      <c r="D162" s="377">
        <v>896</v>
      </c>
      <c r="E162" s="165" t="s">
        <v>490</v>
      </c>
      <c r="F162" s="219">
        <v>1</v>
      </c>
      <c r="G162" s="220">
        <v>2014</v>
      </c>
      <c r="H162" s="221">
        <v>696</v>
      </c>
      <c r="I162" s="219">
        <v>430204</v>
      </c>
      <c r="J162" s="222">
        <v>3859498</v>
      </c>
      <c r="K162" s="222">
        <f t="shared" si="3"/>
        <v>3975282.94</v>
      </c>
      <c r="L162" s="222">
        <v>114</v>
      </c>
      <c r="M162" s="224">
        <v>3975282.94</v>
      </c>
    </row>
    <row r="163" spans="2:13" s="528" customFormat="1" x14ac:dyDescent="0.25">
      <c r="B163" s="165" t="s">
        <v>511</v>
      </c>
      <c r="C163" s="376">
        <v>928</v>
      </c>
      <c r="D163" s="377">
        <v>896</v>
      </c>
      <c r="E163" s="165" t="s">
        <v>490</v>
      </c>
      <c r="F163" s="219">
        <v>1</v>
      </c>
      <c r="G163" s="220">
        <v>2014</v>
      </c>
      <c r="H163" s="221">
        <v>697</v>
      </c>
      <c r="I163" s="219">
        <v>430200</v>
      </c>
      <c r="J163" s="222">
        <v>3859498</v>
      </c>
      <c r="K163" s="222">
        <f t="shared" si="3"/>
        <v>3975282.94</v>
      </c>
      <c r="L163" s="222">
        <v>115</v>
      </c>
      <c r="M163" s="224">
        <v>3975282.94</v>
      </c>
    </row>
    <row r="164" spans="2:13" s="528" customFormat="1" x14ac:dyDescent="0.25">
      <c r="B164" s="165" t="s">
        <v>511</v>
      </c>
      <c r="C164" s="376">
        <v>928</v>
      </c>
      <c r="D164" s="377">
        <v>896</v>
      </c>
      <c r="E164" s="165" t="s">
        <v>490</v>
      </c>
      <c r="F164" s="219">
        <v>1</v>
      </c>
      <c r="G164" s="220">
        <v>2014</v>
      </c>
      <c r="H164" s="221">
        <v>698</v>
      </c>
      <c r="I164" s="219">
        <v>430139</v>
      </c>
      <c r="J164" s="222">
        <v>3859498</v>
      </c>
      <c r="K164" s="222">
        <f t="shared" si="3"/>
        <v>3975282.94</v>
      </c>
      <c r="L164" s="222">
        <v>116</v>
      </c>
      <c r="M164" s="224">
        <v>3975282.94</v>
      </c>
    </row>
    <row r="165" spans="2:13" s="528" customFormat="1" x14ac:dyDescent="0.25">
      <c r="B165" s="165" t="s">
        <v>511</v>
      </c>
      <c r="C165" s="376">
        <v>928</v>
      </c>
      <c r="D165" s="377">
        <v>896</v>
      </c>
      <c r="E165" s="165" t="s">
        <v>490</v>
      </c>
      <c r="F165" s="219">
        <v>1</v>
      </c>
      <c r="G165" s="220">
        <v>2014</v>
      </c>
      <c r="H165" s="221">
        <v>699</v>
      </c>
      <c r="I165" s="219">
        <v>430166</v>
      </c>
      <c r="J165" s="222">
        <v>3859498</v>
      </c>
      <c r="K165" s="222">
        <f t="shared" si="3"/>
        <v>3975282.94</v>
      </c>
      <c r="L165" s="222">
        <v>117</v>
      </c>
      <c r="M165" s="224">
        <v>3975282.94</v>
      </c>
    </row>
    <row r="166" spans="2:13" s="528" customFormat="1" x14ac:dyDescent="0.25">
      <c r="B166" s="165" t="s">
        <v>511</v>
      </c>
      <c r="C166" s="376">
        <v>928</v>
      </c>
      <c r="D166" s="377">
        <v>896</v>
      </c>
      <c r="E166" s="165" t="s">
        <v>490</v>
      </c>
      <c r="F166" s="219">
        <v>1</v>
      </c>
      <c r="G166" s="220">
        <v>2014</v>
      </c>
      <c r="H166" s="221">
        <v>701</v>
      </c>
      <c r="I166" s="219">
        <v>431867</v>
      </c>
      <c r="J166" s="222">
        <v>3859498</v>
      </c>
      <c r="K166" s="222">
        <f t="shared" si="3"/>
        <v>3975282.94</v>
      </c>
      <c r="L166" s="222">
        <v>118</v>
      </c>
      <c r="M166" s="224">
        <v>3975282.94</v>
      </c>
    </row>
    <row r="167" spans="2:13" s="528" customFormat="1" x14ac:dyDescent="0.25">
      <c r="B167" s="165" t="s">
        <v>511</v>
      </c>
      <c r="C167" s="376">
        <v>928</v>
      </c>
      <c r="D167" s="377">
        <v>896</v>
      </c>
      <c r="E167" s="165" t="s">
        <v>490</v>
      </c>
      <c r="F167" s="219">
        <v>1</v>
      </c>
      <c r="G167" s="220">
        <v>2014</v>
      </c>
      <c r="H167" s="221">
        <v>779</v>
      </c>
      <c r="I167" s="219">
        <v>429952</v>
      </c>
      <c r="J167" s="222">
        <v>3859498</v>
      </c>
      <c r="K167" s="222">
        <f t="shared" si="3"/>
        <v>3975282.94</v>
      </c>
      <c r="L167" s="222">
        <v>119</v>
      </c>
      <c r="M167" s="224">
        <v>3975282.94</v>
      </c>
    </row>
    <row r="168" spans="2:13" s="528" customFormat="1" x14ac:dyDescent="0.25">
      <c r="B168" s="165" t="s">
        <v>512</v>
      </c>
      <c r="C168" s="376">
        <v>928</v>
      </c>
      <c r="D168" s="377">
        <v>897</v>
      </c>
      <c r="E168" s="165" t="s">
        <v>488</v>
      </c>
      <c r="F168" s="219">
        <v>1</v>
      </c>
      <c r="G168" s="220">
        <v>2011</v>
      </c>
      <c r="H168" s="221">
        <v>54</v>
      </c>
      <c r="I168" s="219">
        <v>878941</v>
      </c>
      <c r="J168" s="222">
        <v>7248789.4699999997</v>
      </c>
      <c r="K168" s="222">
        <f t="shared" si="3"/>
        <v>7466253.1540999999</v>
      </c>
      <c r="L168" s="222">
        <v>120</v>
      </c>
      <c r="M168" s="224">
        <v>7466253.1500000004</v>
      </c>
    </row>
    <row r="169" spans="2:13" s="528" customFormat="1" x14ac:dyDescent="0.25">
      <c r="B169" s="165" t="s">
        <v>512</v>
      </c>
      <c r="C169" s="376">
        <v>928</v>
      </c>
      <c r="D169" s="377">
        <v>897</v>
      </c>
      <c r="E169" s="165" t="s">
        <v>488</v>
      </c>
      <c r="F169" s="219">
        <v>1</v>
      </c>
      <c r="G169" s="220">
        <v>2013</v>
      </c>
      <c r="H169" s="221">
        <v>73</v>
      </c>
      <c r="I169" s="219" t="s">
        <v>196</v>
      </c>
      <c r="J169" s="222">
        <v>7248789.4699999997</v>
      </c>
      <c r="K169" s="222">
        <f t="shared" si="3"/>
        <v>7466253.1540999999</v>
      </c>
      <c r="L169" s="222">
        <v>121</v>
      </c>
      <c r="M169" s="224">
        <v>7466253.1500000004</v>
      </c>
    </row>
    <row r="170" spans="2:13" s="528" customFormat="1" x14ac:dyDescent="0.25">
      <c r="B170" s="165" t="s">
        <v>513</v>
      </c>
      <c r="C170" s="376">
        <v>928</v>
      </c>
      <c r="D170" s="377">
        <v>913</v>
      </c>
      <c r="E170" s="165" t="s">
        <v>487</v>
      </c>
      <c r="F170" s="219">
        <v>1</v>
      </c>
      <c r="G170" s="220">
        <v>2014</v>
      </c>
      <c r="H170" s="221">
        <v>240</v>
      </c>
      <c r="I170" s="219">
        <v>274916</v>
      </c>
      <c r="J170" s="222">
        <v>13275076.560000001</v>
      </c>
      <c r="K170" s="222">
        <f t="shared" si="3"/>
        <v>13673328.856800001</v>
      </c>
      <c r="L170" s="222">
        <v>123</v>
      </c>
      <c r="M170" s="224">
        <v>13673328.859999999</v>
      </c>
    </row>
    <row r="171" spans="2:13" s="528" customFormat="1" x14ac:dyDescent="0.25">
      <c r="B171" s="165" t="s">
        <v>513</v>
      </c>
      <c r="C171" s="376">
        <v>928</v>
      </c>
      <c r="D171" s="377">
        <v>913</v>
      </c>
      <c r="E171" s="165" t="s">
        <v>488</v>
      </c>
      <c r="F171" s="219">
        <v>1</v>
      </c>
      <c r="G171" s="220">
        <v>2009</v>
      </c>
      <c r="H171" s="221">
        <v>489</v>
      </c>
      <c r="I171" s="219">
        <v>792832</v>
      </c>
      <c r="J171" s="222">
        <v>7248789.4699999997</v>
      </c>
      <c r="K171" s="222">
        <f t="shared" si="3"/>
        <v>7466253.1540999999</v>
      </c>
      <c r="L171" s="222">
        <v>124</v>
      </c>
      <c r="M171" s="224">
        <v>7466253.1500000004</v>
      </c>
    </row>
    <row r="172" spans="2:13" s="528" customFormat="1" x14ac:dyDescent="0.25">
      <c r="B172" s="165" t="s">
        <v>459</v>
      </c>
      <c r="C172" s="376">
        <v>928</v>
      </c>
      <c r="D172" s="377">
        <v>937</v>
      </c>
      <c r="E172" s="165" t="s">
        <v>488</v>
      </c>
      <c r="F172" s="219">
        <v>1</v>
      </c>
      <c r="G172" s="220">
        <v>2012</v>
      </c>
      <c r="H172" s="221">
        <v>684</v>
      </c>
      <c r="I172" s="219" t="s">
        <v>197</v>
      </c>
      <c r="J172" s="222">
        <v>7248789.4699999997</v>
      </c>
      <c r="K172" s="222">
        <f t="shared" si="3"/>
        <v>7466253.1540999999</v>
      </c>
      <c r="L172" s="222">
        <v>125</v>
      </c>
      <c r="M172" s="224">
        <v>7466253.1500000004</v>
      </c>
    </row>
    <row r="173" spans="2:13" s="528" customFormat="1" x14ac:dyDescent="0.25">
      <c r="B173" s="165" t="s">
        <v>459</v>
      </c>
      <c r="C173" s="376">
        <v>928</v>
      </c>
      <c r="D173" s="377">
        <v>937</v>
      </c>
      <c r="E173" s="165" t="s">
        <v>488</v>
      </c>
      <c r="F173" s="219">
        <v>1</v>
      </c>
      <c r="G173" s="220">
        <v>2014</v>
      </c>
      <c r="H173" s="221">
        <v>685</v>
      </c>
      <c r="I173" s="219" t="s">
        <v>198</v>
      </c>
      <c r="J173" s="222">
        <v>7248789.4699999997</v>
      </c>
      <c r="K173" s="222">
        <f t="shared" si="3"/>
        <v>7466253.1540999999</v>
      </c>
      <c r="L173" s="222">
        <v>126</v>
      </c>
      <c r="M173" s="224">
        <v>7466253.1500000004</v>
      </c>
    </row>
    <row r="174" spans="2:13" s="528" customFormat="1" x14ac:dyDescent="0.25">
      <c r="B174" s="165" t="s">
        <v>459</v>
      </c>
      <c r="C174" s="376">
        <v>928</v>
      </c>
      <c r="D174" s="377">
        <v>937</v>
      </c>
      <c r="E174" s="165" t="s">
        <v>488</v>
      </c>
      <c r="F174" s="219">
        <v>1</v>
      </c>
      <c r="G174" s="220">
        <v>2014</v>
      </c>
      <c r="H174" s="221">
        <v>688</v>
      </c>
      <c r="I174" s="219" t="s">
        <v>199</v>
      </c>
      <c r="J174" s="222">
        <v>7248789.4699999997</v>
      </c>
      <c r="K174" s="222">
        <f t="shared" si="3"/>
        <v>7466253.1540999999</v>
      </c>
      <c r="L174" s="222">
        <v>127</v>
      </c>
      <c r="M174" s="224">
        <v>7466253.1500000004</v>
      </c>
    </row>
    <row r="175" spans="2:13" s="528" customFormat="1" x14ac:dyDescent="0.25">
      <c r="B175" s="165" t="s">
        <v>459</v>
      </c>
      <c r="C175" s="376">
        <v>928</v>
      </c>
      <c r="D175" s="377">
        <v>937</v>
      </c>
      <c r="E175" s="165" t="s">
        <v>488</v>
      </c>
      <c r="F175" s="219">
        <v>1</v>
      </c>
      <c r="G175" s="220">
        <v>2008</v>
      </c>
      <c r="H175" s="221">
        <v>144</v>
      </c>
      <c r="I175" s="219">
        <v>740779</v>
      </c>
      <c r="J175" s="222">
        <v>7248789.4699999997</v>
      </c>
      <c r="K175" s="222">
        <f t="shared" si="3"/>
        <v>7466253.1540999999</v>
      </c>
      <c r="L175" s="222">
        <v>128</v>
      </c>
      <c r="M175" s="224">
        <v>7466253.1500000004</v>
      </c>
    </row>
    <row r="176" spans="2:13" s="528" customFormat="1" x14ac:dyDescent="0.25">
      <c r="B176" s="165" t="s">
        <v>459</v>
      </c>
      <c r="C176" s="376">
        <v>928</v>
      </c>
      <c r="D176" s="377">
        <v>937</v>
      </c>
      <c r="E176" s="165" t="s">
        <v>488</v>
      </c>
      <c r="F176" s="219">
        <v>1</v>
      </c>
      <c r="G176" s="220">
        <v>2008</v>
      </c>
      <c r="H176" s="221">
        <v>321</v>
      </c>
      <c r="I176" s="219">
        <v>741851</v>
      </c>
      <c r="J176" s="222">
        <v>7248789.4699999997</v>
      </c>
      <c r="K176" s="222">
        <f t="shared" si="3"/>
        <v>7466253.1540999999</v>
      </c>
      <c r="L176" s="222">
        <v>129</v>
      </c>
      <c r="M176" s="224">
        <v>7466253.1500000004</v>
      </c>
    </row>
    <row r="177" spans="2:13" s="528" customFormat="1" x14ac:dyDescent="0.25">
      <c r="B177" s="165" t="s">
        <v>459</v>
      </c>
      <c r="C177" s="376">
        <v>928</v>
      </c>
      <c r="D177" s="377">
        <v>937</v>
      </c>
      <c r="E177" s="165" t="s">
        <v>488</v>
      </c>
      <c r="F177" s="219">
        <v>1</v>
      </c>
      <c r="G177" s="220">
        <v>2008</v>
      </c>
      <c r="H177" s="221">
        <v>381</v>
      </c>
      <c r="I177" s="219">
        <v>774706</v>
      </c>
      <c r="J177" s="222">
        <v>7248789.4699999997</v>
      </c>
      <c r="K177" s="222">
        <f t="shared" si="3"/>
        <v>7466253.1540999999</v>
      </c>
      <c r="L177" s="222">
        <v>130</v>
      </c>
      <c r="M177" s="224">
        <v>7466253.1500000004</v>
      </c>
    </row>
    <row r="178" spans="2:13" s="528" customFormat="1" x14ac:dyDescent="0.25">
      <c r="B178" s="165" t="s">
        <v>459</v>
      </c>
      <c r="C178" s="376">
        <v>928</v>
      </c>
      <c r="D178" s="377">
        <v>937</v>
      </c>
      <c r="E178" s="165" t="s">
        <v>488</v>
      </c>
      <c r="F178" s="219">
        <v>1</v>
      </c>
      <c r="G178" s="220">
        <v>2009</v>
      </c>
      <c r="H178" s="221">
        <v>422</v>
      </c>
      <c r="I178" s="219">
        <v>792829</v>
      </c>
      <c r="J178" s="222">
        <v>7248789.4699999997</v>
      </c>
      <c r="K178" s="222">
        <f t="shared" si="3"/>
        <v>7466253.1540999999</v>
      </c>
      <c r="L178" s="222">
        <v>131</v>
      </c>
      <c r="M178" s="224">
        <v>7466253.1500000004</v>
      </c>
    </row>
    <row r="179" spans="2:13" s="528" customFormat="1" x14ac:dyDescent="0.25">
      <c r="B179" s="165" t="s">
        <v>459</v>
      </c>
      <c r="C179" s="376">
        <v>928</v>
      </c>
      <c r="D179" s="377">
        <v>937</v>
      </c>
      <c r="E179" s="165" t="s">
        <v>491</v>
      </c>
      <c r="F179" s="219">
        <v>1</v>
      </c>
      <c r="G179" s="220">
        <v>2009</v>
      </c>
      <c r="H179" s="221">
        <v>530</v>
      </c>
      <c r="I179" s="219">
        <v>240283</v>
      </c>
      <c r="J179" s="222">
        <v>13275076.560000001</v>
      </c>
      <c r="K179" s="222">
        <f t="shared" si="3"/>
        <v>13673328.856800001</v>
      </c>
      <c r="L179" s="222">
        <v>132</v>
      </c>
      <c r="M179" s="224">
        <v>13673328.859999999</v>
      </c>
    </row>
    <row r="180" spans="2:13" s="528" customFormat="1" x14ac:dyDescent="0.25">
      <c r="B180" s="165" t="s">
        <v>459</v>
      </c>
      <c r="C180" s="376">
        <v>928</v>
      </c>
      <c r="D180" s="377">
        <v>937</v>
      </c>
      <c r="E180" s="165" t="s">
        <v>488</v>
      </c>
      <c r="F180" s="219">
        <v>1</v>
      </c>
      <c r="G180" s="220">
        <v>2014</v>
      </c>
      <c r="H180" s="221">
        <v>680</v>
      </c>
      <c r="I180" s="219" t="s">
        <v>200</v>
      </c>
      <c r="J180" s="222">
        <v>7248789.4699999997</v>
      </c>
      <c r="K180" s="222">
        <f t="shared" si="3"/>
        <v>7466253.1540999999</v>
      </c>
      <c r="L180" s="222">
        <v>133</v>
      </c>
      <c r="M180" s="224">
        <v>7466253.1500000004</v>
      </c>
    </row>
    <row r="181" spans="2:13" s="528" customFormat="1" x14ac:dyDescent="0.25">
      <c r="B181" s="165" t="s">
        <v>459</v>
      </c>
      <c r="C181" s="376">
        <v>928</v>
      </c>
      <c r="D181" s="377">
        <v>937</v>
      </c>
      <c r="E181" s="165" t="s">
        <v>488</v>
      </c>
      <c r="F181" s="219">
        <v>1</v>
      </c>
      <c r="G181" s="220">
        <v>2014</v>
      </c>
      <c r="H181" s="221">
        <v>681</v>
      </c>
      <c r="I181" s="219" t="s">
        <v>201</v>
      </c>
      <c r="J181" s="222">
        <v>7248789.4699999997</v>
      </c>
      <c r="K181" s="222">
        <f t="shared" si="3"/>
        <v>7466253.1540999999</v>
      </c>
      <c r="L181" s="222">
        <v>134</v>
      </c>
      <c r="M181" s="224">
        <v>7466253.1500000004</v>
      </c>
    </row>
    <row r="182" spans="2:13" s="528" customFormat="1" x14ac:dyDescent="0.25">
      <c r="B182" s="165" t="s">
        <v>459</v>
      </c>
      <c r="C182" s="376">
        <v>928</v>
      </c>
      <c r="D182" s="377">
        <v>937</v>
      </c>
      <c r="E182" s="165" t="s">
        <v>488</v>
      </c>
      <c r="F182" s="219">
        <v>1</v>
      </c>
      <c r="G182" s="220">
        <v>2014</v>
      </c>
      <c r="H182" s="221">
        <v>682</v>
      </c>
      <c r="I182" s="219" t="s">
        <v>202</v>
      </c>
      <c r="J182" s="222">
        <v>7248789.4699999997</v>
      </c>
      <c r="K182" s="222">
        <f t="shared" si="3"/>
        <v>7466253.1540999999</v>
      </c>
      <c r="L182" s="222">
        <v>135</v>
      </c>
      <c r="M182" s="224">
        <v>7466253.1500000004</v>
      </c>
    </row>
    <row r="183" spans="2:13" s="528" customFormat="1" x14ac:dyDescent="0.25">
      <c r="B183" s="165" t="s">
        <v>459</v>
      </c>
      <c r="C183" s="376">
        <v>928</v>
      </c>
      <c r="D183" s="377">
        <v>937</v>
      </c>
      <c r="E183" s="165" t="s">
        <v>490</v>
      </c>
      <c r="F183" s="219">
        <v>1</v>
      </c>
      <c r="G183" s="220">
        <v>2014</v>
      </c>
      <c r="H183" s="221">
        <v>694</v>
      </c>
      <c r="I183" s="219">
        <v>430146</v>
      </c>
      <c r="J183" s="222">
        <v>3859498</v>
      </c>
      <c r="K183" s="222">
        <f t="shared" ref="K183:K215" si="4">(J183*3%)+J183</f>
        <v>3975282.94</v>
      </c>
      <c r="L183" s="222">
        <v>136</v>
      </c>
      <c r="M183" s="224">
        <v>3975282.94</v>
      </c>
    </row>
    <row r="184" spans="2:13" s="528" customFormat="1" x14ac:dyDescent="0.25">
      <c r="B184" s="165" t="s">
        <v>459</v>
      </c>
      <c r="C184" s="376">
        <v>928</v>
      </c>
      <c r="D184" s="377">
        <v>937</v>
      </c>
      <c r="E184" s="165" t="s">
        <v>490</v>
      </c>
      <c r="F184" s="219">
        <v>1</v>
      </c>
      <c r="G184" s="220">
        <v>2014</v>
      </c>
      <c r="H184" s="221">
        <v>695</v>
      </c>
      <c r="I184" s="219">
        <v>430099</v>
      </c>
      <c r="J184" s="222">
        <v>3859498</v>
      </c>
      <c r="K184" s="222">
        <f t="shared" si="4"/>
        <v>3975282.94</v>
      </c>
      <c r="L184" s="222">
        <v>137</v>
      </c>
      <c r="M184" s="224">
        <v>3975282.94</v>
      </c>
    </row>
    <row r="185" spans="2:13" s="528" customFormat="1" x14ac:dyDescent="0.25">
      <c r="B185" s="165" t="s">
        <v>514</v>
      </c>
      <c r="C185" s="376">
        <v>928</v>
      </c>
      <c r="D185" s="377">
        <v>949</v>
      </c>
      <c r="E185" s="165" t="s">
        <v>488</v>
      </c>
      <c r="F185" s="219">
        <v>1</v>
      </c>
      <c r="G185" s="220">
        <v>2012</v>
      </c>
      <c r="H185" s="221">
        <v>676</v>
      </c>
      <c r="I185" s="219" t="s">
        <v>203</v>
      </c>
      <c r="J185" s="222">
        <v>7248789.4699999997</v>
      </c>
      <c r="K185" s="222">
        <f t="shared" si="4"/>
        <v>7466253.1540999999</v>
      </c>
      <c r="L185" s="222">
        <v>140</v>
      </c>
      <c r="M185" s="224">
        <v>7466253.1500000004</v>
      </c>
    </row>
    <row r="186" spans="2:13" s="528" customFormat="1" x14ac:dyDescent="0.25">
      <c r="B186" s="165" t="s">
        <v>514</v>
      </c>
      <c r="C186" s="376">
        <v>928</v>
      </c>
      <c r="D186" s="377">
        <v>949</v>
      </c>
      <c r="E186" s="165" t="s">
        <v>488</v>
      </c>
      <c r="F186" s="219">
        <v>1</v>
      </c>
      <c r="G186" s="220">
        <v>2012</v>
      </c>
      <c r="H186" s="221">
        <v>677</v>
      </c>
      <c r="I186" s="219" t="s">
        <v>204</v>
      </c>
      <c r="J186" s="222">
        <v>7248789.4699999997</v>
      </c>
      <c r="K186" s="222">
        <f t="shared" si="4"/>
        <v>7466253.1540999999</v>
      </c>
      <c r="L186" s="222">
        <v>141</v>
      </c>
      <c r="M186" s="224">
        <v>7466253.1500000004</v>
      </c>
    </row>
    <row r="187" spans="2:13" s="528" customFormat="1" x14ac:dyDescent="0.25">
      <c r="B187" s="165" t="s">
        <v>514</v>
      </c>
      <c r="C187" s="376">
        <v>928</v>
      </c>
      <c r="D187" s="377">
        <v>949</v>
      </c>
      <c r="E187" s="165" t="s">
        <v>488</v>
      </c>
      <c r="F187" s="219">
        <v>1</v>
      </c>
      <c r="G187" s="220">
        <v>2012</v>
      </c>
      <c r="H187" s="221">
        <v>678</v>
      </c>
      <c r="I187" s="219" t="s">
        <v>205</v>
      </c>
      <c r="J187" s="222">
        <v>7248789.4699999997</v>
      </c>
      <c r="K187" s="222">
        <f t="shared" si="4"/>
        <v>7466253.1540999999</v>
      </c>
      <c r="L187" s="222">
        <v>142</v>
      </c>
      <c r="M187" s="224">
        <v>7466253.1500000004</v>
      </c>
    </row>
    <row r="188" spans="2:13" s="528" customFormat="1" x14ac:dyDescent="0.25">
      <c r="B188" s="165" t="s">
        <v>515</v>
      </c>
      <c r="C188" s="376">
        <v>928</v>
      </c>
      <c r="D188" s="377">
        <v>988</v>
      </c>
      <c r="E188" s="165" t="s">
        <v>487</v>
      </c>
      <c r="F188" s="219">
        <v>1</v>
      </c>
      <c r="G188" s="220">
        <v>2013</v>
      </c>
      <c r="H188" s="221">
        <v>107</v>
      </c>
      <c r="I188" s="219">
        <v>274340</v>
      </c>
      <c r="J188" s="222">
        <v>13275076.560000001</v>
      </c>
      <c r="K188" s="222">
        <f t="shared" si="4"/>
        <v>13673328.856800001</v>
      </c>
      <c r="L188" s="222">
        <v>143</v>
      </c>
      <c r="M188" s="224">
        <v>13673328.859999999</v>
      </c>
    </row>
    <row r="189" spans="2:13" s="528" customFormat="1" x14ac:dyDescent="0.25">
      <c r="B189" s="165" t="s">
        <v>462</v>
      </c>
      <c r="C189" s="376">
        <v>928</v>
      </c>
      <c r="D189" s="377">
        <v>990</v>
      </c>
      <c r="E189" s="165" t="s">
        <v>487</v>
      </c>
      <c r="F189" s="219">
        <v>1</v>
      </c>
      <c r="G189" s="220">
        <v>2014</v>
      </c>
      <c r="H189" s="221">
        <v>283</v>
      </c>
      <c r="I189" s="219">
        <v>274327</v>
      </c>
      <c r="J189" s="222">
        <v>13275076.560000001</v>
      </c>
      <c r="K189" s="222">
        <f t="shared" si="4"/>
        <v>13673328.856800001</v>
      </c>
      <c r="L189" s="222">
        <v>144</v>
      </c>
      <c r="M189" s="224">
        <v>13673328.859999999</v>
      </c>
    </row>
    <row r="190" spans="2:13" s="528" customFormat="1" x14ac:dyDescent="0.25">
      <c r="B190" s="165" t="s">
        <v>463</v>
      </c>
      <c r="C190" s="376">
        <v>928</v>
      </c>
      <c r="D190" s="377">
        <v>1010</v>
      </c>
      <c r="E190" s="165" t="s">
        <v>488</v>
      </c>
      <c r="F190" s="219">
        <v>1</v>
      </c>
      <c r="G190" s="220">
        <v>2009</v>
      </c>
      <c r="H190" s="221">
        <v>497</v>
      </c>
      <c r="I190" s="219">
        <v>801491</v>
      </c>
      <c r="J190" s="222">
        <v>7248789.4699999997</v>
      </c>
      <c r="K190" s="222">
        <f t="shared" si="4"/>
        <v>7466253.1540999999</v>
      </c>
      <c r="L190" s="222">
        <v>145</v>
      </c>
      <c r="M190" s="224">
        <v>7466253.1500000004</v>
      </c>
    </row>
    <row r="191" spans="2:13" s="528" customFormat="1" x14ac:dyDescent="0.25">
      <c r="B191" s="165" t="s">
        <v>463</v>
      </c>
      <c r="C191" s="376">
        <v>928</v>
      </c>
      <c r="D191" s="377">
        <v>1010</v>
      </c>
      <c r="E191" s="165" t="s">
        <v>488</v>
      </c>
      <c r="F191" s="219">
        <v>1</v>
      </c>
      <c r="G191" s="220">
        <v>2013</v>
      </c>
      <c r="H191" s="221">
        <v>82</v>
      </c>
      <c r="I191" s="219" t="s">
        <v>286</v>
      </c>
      <c r="J191" s="222">
        <v>7248789.4699999997</v>
      </c>
      <c r="K191" s="222">
        <f t="shared" si="4"/>
        <v>7466253.1540999999</v>
      </c>
      <c r="L191" s="222">
        <v>146</v>
      </c>
      <c r="M191" s="224">
        <v>7466253.1500000004</v>
      </c>
    </row>
    <row r="192" spans="2:13" s="528" customFormat="1" x14ac:dyDescent="0.25">
      <c r="B192" s="165" t="s">
        <v>463</v>
      </c>
      <c r="C192" s="376">
        <v>928</v>
      </c>
      <c r="D192" s="377">
        <v>1010</v>
      </c>
      <c r="E192" s="165" t="s">
        <v>488</v>
      </c>
      <c r="F192" s="219">
        <v>1</v>
      </c>
      <c r="G192" s="220">
        <v>2009</v>
      </c>
      <c r="H192" s="221">
        <v>368</v>
      </c>
      <c r="I192" s="219">
        <v>773068</v>
      </c>
      <c r="J192" s="222">
        <v>7248789.4699999997</v>
      </c>
      <c r="K192" s="222">
        <f t="shared" si="4"/>
        <v>7466253.1540999999</v>
      </c>
      <c r="L192" s="222">
        <v>147</v>
      </c>
      <c r="M192" s="224">
        <v>7466253.1500000004</v>
      </c>
    </row>
    <row r="193" spans="2:13" s="528" customFormat="1" x14ac:dyDescent="0.25">
      <c r="B193" s="165" t="s">
        <v>464</v>
      </c>
      <c r="C193" s="376">
        <v>928</v>
      </c>
      <c r="D193" s="377">
        <v>1013</v>
      </c>
      <c r="E193" s="165" t="s">
        <v>488</v>
      </c>
      <c r="F193" s="219">
        <v>1</v>
      </c>
      <c r="G193" s="220">
        <v>2008</v>
      </c>
      <c r="H193" s="221">
        <v>53</v>
      </c>
      <c r="I193" s="219">
        <v>740804</v>
      </c>
      <c r="J193" s="222">
        <v>7248789.4699999997</v>
      </c>
      <c r="K193" s="222">
        <f t="shared" si="4"/>
        <v>7466253.1540999999</v>
      </c>
      <c r="L193" s="222">
        <v>149</v>
      </c>
      <c r="M193" s="224">
        <v>7466253.1500000004</v>
      </c>
    </row>
    <row r="194" spans="2:13" s="528" customFormat="1" x14ac:dyDescent="0.25">
      <c r="B194" s="165" t="s">
        <v>464</v>
      </c>
      <c r="C194" s="376">
        <v>928</v>
      </c>
      <c r="D194" s="377">
        <v>1013</v>
      </c>
      <c r="E194" s="165" t="s">
        <v>488</v>
      </c>
      <c r="F194" s="219">
        <v>1</v>
      </c>
      <c r="G194" s="220">
        <v>2013</v>
      </c>
      <c r="H194" s="221">
        <v>85</v>
      </c>
      <c r="I194" s="219" t="s">
        <v>206</v>
      </c>
      <c r="J194" s="222">
        <v>7248789.4699999997</v>
      </c>
      <c r="K194" s="222">
        <f t="shared" si="4"/>
        <v>7466253.1540999999</v>
      </c>
      <c r="L194" s="222">
        <v>150</v>
      </c>
      <c r="M194" s="224">
        <v>7466253.1500000004</v>
      </c>
    </row>
    <row r="195" spans="2:13" s="528" customFormat="1" x14ac:dyDescent="0.25">
      <c r="B195" s="165" t="s">
        <v>464</v>
      </c>
      <c r="C195" s="376">
        <v>928</v>
      </c>
      <c r="D195" s="377">
        <v>1013</v>
      </c>
      <c r="E195" s="165" t="s">
        <v>488</v>
      </c>
      <c r="F195" s="219">
        <v>1</v>
      </c>
      <c r="G195" s="220">
        <v>2013</v>
      </c>
      <c r="H195" s="221">
        <v>160</v>
      </c>
      <c r="I195" s="219" t="s">
        <v>207</v>
      </c>
      <c r="J195" s="222">
        <v>7248789.4699999997</v>
      </c>
      <c r="K195" s="222">
        <f t="shared" si="4"/>
        <v>7466253.1540999999</v>
      </c>
      <c r="L195" s="222">
        <v>151</v>
      </c>
      <c r="M195" s="224">
        <v>7466253.1500000004</v>
      </c>
    </row>
    <row r="196" spans="2:13" s="528" customFormat="1" x14ac:dyDescent="0.25">
      <c r="B196" s="165" t="s">
        <v>464</v>
      </c>
      <c r="C196" s="376">
        <v>928</v>
      </c>
      <c r="D196" s="377">
        <v>1013</v>
      </c>
      <c r="E196" s="165" t="s">
        <v>488</v>
      </c>
      <c r="F196" s="219">
        <v>1</v>
      </c>
      <c r="G196" s="220">
        <v>2013</v>
      </c>
      <c r="H196" s="221">
        <v>233</v>
      </c>
      <c r="I196" s="219" t="s">
        <v>208</v>
      </c>
      <c r="J196" s="222">
        <v>7248789.4699999997</v>
      </c>
      <c r="K196" s="222">
        <f t="shared" si="4"/>
        <v>7466253.1540999999</v>
      </c>
      <c r="L196" s="222">
        <v>152</v>
      </c>
      <c r="M196" s="224">
        <v>7466253.1500000004</v>
      </c>
    </row>
    <row r="197" spans="2:13" s="528" customFormat="1" x14ac:dyDescent="0.25">
      <c r="B197" s="165" t="s">
        <v>464</v>
      </c>
      <c r="C197" s="376">
        <v>928</v>
      </c>
      <c r="D197" s="377">
        <v>1013</v>
      </c>
      <c r="E197" s="165" t="s">
        <v>488</v>
      </c>
      <c r="F197" s="219">
        <v>1</v>
      </c>
      <c r="G197" s="220">
        <v>2013</v>
      </c>
      <c r="H197" s="221">
        <v>252</v>
      </c>
      <c r="I197" s="219" t="s">
        <v>209</v>
      </c>
      <c r="J197" s="222">
        <v>7248789.4699999997</v>
      </c>
      <c r="K197" s="222">
        <f t="shared" si="4"/>
        <v>7466253.1540999999</v>
      </c>
      <c r="L197" s="222">
        <v>153</v>
      </c>
      <c r="M197" s="224">
        <v>7466253.1500000004</v>
      </c>
    </row>
    <row r="198" spans="2:13" s="528" customFormat="1" x14ac:dyDescent="0.25">
      <c r="B198" s="165" t="s">
        <v>464</v>
      </c>
      <c r="C198" s="376">
        <v>928</v>
      </c>
      <c r="D198" s="377">
        <v>1013</v>
      </c>
      <c r="E198" s="165" t="s">
        <v>488</v>
      </c>
      <c r="F198" s="219">
        <v>1</v>
      </c>
      <c r="G198" s="220">
        <v>2013</v>
      </c>
      <c r="H198" s="221">
        <v>271</v>
      </c>
      <c r="I198" s="219" t="s">
        <v>210</v>
      </c>
      <c r="J198" s="222">
        <v>7248789.4699999997</v>
      </c>
      <c r="K198" s="222">
        <f t="shared" si="4"/>
        <v>7466253.1540999999</v>
      </c>
      <c r="L198" s="222">
        <v>154</v>
      </c>
      <c r="M198" s="224">
        <v>7466253.1500000004</v>
      </c>
    </row>
    <row r="199" spans="2:13" s="528" customFormat="1" x14ac:dyDescent="0.25">
      <c r="B199" s="165" t="s">
        <v>464</v>
      </c>
      <c r="C199" s="376">
        <v>928</v>
      </c>
      <c r="D199" s="377">
        <v>1013</v>
      </c>
      <c r="E199" s="165" t="s">
        <v>488</v>
      </c>
      <c r="F199" s="219">
        <v>1</v>
      </c>
      <c r="G199" s="220">
        <v>2009</v>
      </c>
      <c r="H199" s="221">
        <v>412</v>
      </c>
      <c r="I199" s="219">
        <v>792642</v>
      </c>
      <c r="J199" s="222">
        <v>7248789.4699999997</v>
      </c>
      <c r="K199" s="222">
        <f t="shared" si="4"/>
        <v>7466253.1540999999</v>
      </c>
      <c r="L199" s="222">
        <v>155</v>
      </c>
      <c r="M199" s="224">
        <v>7466253.1500000004</v>
      </c>
    </row>
    <row r="200" spans="2:13" s="528" customFormat="1" x14ac:dyDescent="0.25">
      <c r="B200" s="165" t="s">
        <v>464</v>
      </c>
      <c r="C200" s="376">
        <v>928</v>
      </c>
      <c r="D200" s="377">
        <v>1013</v>
      </c>
      <c r="E200" s="165" t="s">
        <v>488</v>
      </c>
      <c r="F200" s="219">
        <v>1</v>
      </c>
      <c r="G200" s="220">
        <v>2009</v>
      </c>
      <c r="H200" s="221">
        <v>444</v>
      </c>
      <c r="I200" s="219">
        <v>792652</v>
      </c>
      <c r="J200" s="222">
        <v>7248789.4699999997</v>
      </c>
      <c r="K200" s="222">
        <f t="shared" si="4"/>
        <v>7466253.1540999999</v>
      </c>
      <c r="L200" s="222">
        <v>156</v>
      </c>
      <c r="M200" s="224">
        <v>7466253.1500000004</v>
      </c>
    </row>
    <row r="201" spans="2:13" s="528" customFormat="1" x14ac:dyDescent="0.25">
      <c r="B201" s="165" t="s">
        <v>464</v>
      </c>
      <c r="C201" s="376">
        <v>928</v>
      </c>
      <c r="D201" s="377">
        <v>1013</v>
      </c>
      <c r="E201" s="165" t="s">
        <v>488</v>
      </c>
      <c r="F201" s="219">
        <v>1</v>
      </c>
      <c r="G201" s="220">
        <v>2009</v>
      </c>
      <c r="H201" s="221">
        <v>482</v>
      </c>
      <c r="I201" s="219">
        <v>801514</v>
      </c>
      <c r="J201" s="222">
        <v>7248789.4699999997</v>
      </c>
      <c r="K201" s="222">
        <f t="shared" si="4"/>
        <v>7466253.1540999999</v>
      </c>
      <c r="L201" s="222">
        <v>157</v>
      </c>
      <c r="M201" s="224">
        <v>7466253.1500000004</v>
      </c>
    </row>
    <row r="202" spans="2:13" s="528" customFormat="1" x14ac:dyDescent="0.25">
      <c r="B202" s="165" t="s">
        <v>464</v>
      </c>
      <c r="C202" s="376">
        <v>928</v>
      </c>
      <c r="D202" s="377">
        <v>1013</v>
      </c>
      <c r="E202" s="165" t="s">
        <v>488</v>
      </c>
      <c r="F202" s="219">
        <v>1</v>
      </c>
      <c r="G202" s="220">
        <v>2009</v>
      </c>
      <c r="H202" s="221">
        <v>538</v>
      </c>
      <c r="I202" s="219">
        <v>801425</v>
      </c>
      <c r="J202" s="222">
        <v>7248789.4699999997</v>
      </c>
      <c r="K202" s="222">
        <f t="shared" si="4"/>
        <v>7466253.1540999999</v>
      </c>
      <c r="L202" s="222">
        <v>158</v>
      </c>
      <c r="M202" s="224">
        <v>7466253.1500000004</v>
      </c>
    </row>
    <row r="203" spans="2:13" s="528" customFormat="1" x14ac:dyDescent="0.25">
      <c r="B203" s="165" t="s">
        <v>465</v>
      </c>
      <c r="C203" s="376">
        <v>928</v>
      </c>
      <c r="D203" s="377">
        <v>1014</v>
      </c>
      <c r="E203" s="165" t="s">
        <v>488</v>
      </c>
      <c r="F203" s="219">
        <v>1</v>
      </c>
      <c r="G203" s="220">
        <v>2014</v>
      </c>
      <c r="H203" s="221">
        <v>30</v>
      </c>
      <c r="I203" s="219" t="s">
        <v>211</v>
      </c>
      <c r="J203" s="222">
        <v>7248789.4699999997</v>
      </c>
      <c r="K203" s="222">
        <f t="shared" si="4"/>
        <v>7466253.1540999999</v>
      </c>
      <c r="L203" s="222">
        <v>159</v>
      </c>
      <c r="M203" s="224">
        <v>7466253.1500000004</v>
      </c>
    </row>
    <row r="204" spans="2:13" s="528" customFormat="1" x14ac:dyDescent="0.25">
      <c r="B204" s="165" t="s">
        <v>465</v>
      </c>
      <c r="C204" s="376">
        <v>928</v>
      </c>
      <c r="D204" s="377">
        <v>1014</v>
      </c>
      <c r="E204" s="165" t="s">
        <v>488</v>
      </c>
      <c r="F204" s="219">
        <v>1</v>
      </c>
      <c r="G204" s="220">
        <v>2013</v>
      </c>
      <c r="H204" s="221">
        <v>174</v>
      </c>
      <c r="I204" s="219" t="s">
        <v>212</v>
      </c>
      <c r="J204" s="222">
        <v>7248789.4699999997</v>
      </c>
      <c r="K204" s="222">
        <f t="shared" si="4"/>
        <v>7466253.1540999999</v>
      </c>
      <c r="L204" s="222">
        <v>160</v>
      </c>
      <c r="M204" s="224">
        <v>7466253.1500000004</v>
      </c>
    </row>
    <row r="205" spans="2:13" s="528" customFormat="1" x14ac:dyDescent="0.25">
      <c r="B205" s="165" t="s">
        <v>465</v>
      </c>
      <c r="C205" s="376">
        <v>928</v>
      </c>
      <c r="D205" s="377">
        <v>1014</v>
      </c>
      <c r="E205" s="165" t="s">
        <v>488</v>
      </c>
      <c r="F205" s="219">
        <v>1</v>
      </c>
      <c r="G205" s="220">
        <v>2014</v>
      </c>
      <c r="H205" s="221">
        <v>199</v>
      </c>
      <c r="I205" s="219" t="s">
        <v>213</v>
      </c>
      <c r="J205" s="222">
        <v>7248789.4699999997</v>
      </c>
      <c r="K205" s="222">
        <f t="shared" si="4"/>
        <v>7466253.1540999999</v>
      </c>
      <c r="L205" s="222">
        <v>161</v>
      </c>
      <c r="M205" s="224">
        <v>7466253.1500000004</v>
      </c>
    </row>
    <row r="206" spans="2:13" s="528" customFormat="1" x14ac:dyDescent="0.25">
      <c r="B206" s="165" t="s">
        <v>465</v>
      </c>
      <c r="C206" s="376">
        <v>928</v>
      </c>
      <c r="D206" s="377">
        <v>1014</v>
      </c>
      <c r="E206" s="165" t="s">
        <v>488</v>
      </c>
      <c r="F206" s="219">
        <v>1</v>
      </c>
      <c r="G206" s="220">
        <v>2009</v>
      </c>
      <c r="H206" s="221">
        <v>472</v>
      </c>
      <c r="I206" s="219">
        <v>794754</v>
      </c>
      <c r="J206" s="222">
        <v>7248789.4699999997</v>
      </c>
      <c r="K206" s="222">
        <f t="shared" si="4"/>
        <v>7466253.1540999999</v>
      </c>
      <c r="L206" s="222">
        <v>162</v>
      </c>
      <c r="M206" s="224">
        <v>7466253.1500000004</v>
      </c>
    </row>
    <row r="207" spans="2:13" s="528" customFormat="1" x14ac:dyDescent="0.25">
      <c r="B207" s="165" t="s">
        <v>467</v>
      </c>
      <c r="C207" s="376">
        <v>928</v>
      </c>
      <c r="D207" s="377">
        <v>1103</v>
      </c>
      <c r="E207" s="165" t="s">
        <v>487</v>
      </c>
      <c r="F207" s="219">
        <v>1</v>
      </c>
      <c r="G207" s="220">
        <v>2013</v>
      </c>
      <c r="H207" s="221">
        <v>36</v>
      </c>
      <c r="I207" s="219">
        <v>274353</v>
      </c>
      <c r="J207" s="222">
        <v>13275076.560000001</v>
      </c>
      <c r="K207" s="222">
        <f t="shared" si="4"/>
        <v>13673328.856800001</v>
      </c>
      <c r="L207" s="222">
        <v>163</v>
      </c>
      <c r="M207" s="224">
        <v>13673328.859999999</v>
      </c>
    </row>
    <row r="208" spans="2:13" s="528" customFormat="1" x14ac:dyDescent="0.25">
      <c r="B208" s="165" t="s">
        <v>516</v>
      </c>
      <c r="C208" s="376">
        <v>928</v>
      </c>
      <c r="D208" s="377">
        <v>1133</v>
      </c>
      <c r="E208" s="165" t="s">
        <v>488</v>
      </c>
      <c r="F208" s="219">
        <v>1</v>
      </c>
      <c r="G208" s="220">
        <v>2011</v>
      </c>
      <c r="H208" s="221">
        <v>146</v>
      </c>
      <c r="I208" s="219">
        <v>885326</v>
      </c>
      <c r="J208" s="222">
        <v>7248789.4699999997</v>
      </c>
      <c r="K208" s="222">
        <f t="shared" si="4"/>
        <v>7466253.1540999999</v>
      </c>
      <c r="L208" s="222">
        <v>164</v>
      </c>
      <c r="M208" s="224">
        <v>7466253.1500000004</v>
      </c>
    </row>
    <row r="209" spans="2:13" s="528" customFormat="1" x14ac:dyDescent="0.25">
      <c r="B209" s="165" t="s">
        <v>517</v>
      </c>
      <c r="C209" s="376">
        <v>928</v>
      </c>
      <c r="D209" s="377">
        <v>1134</v>
      </c>
      <c r="E209" s="165" t="s">
        <v>488</v>
      </c>
      <c r="F209" s="219">
        <v>1</v>
      </c>
      <c r="G209" s="220">
        <v>2011</v>
      </c>
      <c r="H209" s="221">
        <v>34</v>
      </c>
      <c r="I209" s="219">
        <v>879109</v>
      </c>
      <c r="J209" s="222">
        <v>7248789.4699999997</v>
      </c>
      <c r="K209" s="222">
        <f t="shared" si="4"/>
        <v>7466253.1540999999</v>
      </c>
      <c r="L209" s="222">
        <v>165</v>
      </c>
      <c r="M209" s="224">
        <v>7466253.1500000004</v>
      </c>
    </row>
    <row r="210" spans="2:13" s="528" customFormat="1" x14ac:dyDescent="0.25">
      <c r="B210" s="165" t="s">
        <v>517</v>
      </c>
      <c r="C210" s="376">
        <v>928</v>
      </c>
      <c r="D210" s="377">
        <v>1134</v>
      </c>
      <c r="E210" s="165" t="s">
        <v>488</v>
      </c>
      <c r="F210" s="219">
        <v>1</v>
      </c>
      <c r="G210" s="220">
        <v>2011</v>
      </c>
      <c r="H210" s="221">
        <v>180</v>
      </c>
      <c r="I210" s="219">
        <v>880188</v>
      </c>
      <c r="J210" s="222">
        <v>7248789.4699999997</v>
      </c>
      <c r="K210" s="222">
        <f t="shared" si="4"/>
        <v>7466253.1540999999</v>
      </c>
      <c r="L210" s="222">
        <v>166</v>
      </c>
      <c r="M210" s="224">
        <v>7466253.1500000004</v>
      </c>
    </row>
    <row r="211" spans="2:13" s="528" customFormat="1" x14ac:dyDescent="0.25">
      <c r="B211" s="165" t="s">
        <v>518</v>
      </c>
      <c r="C211" s="376">
        <v>928</v>
      </c>
      <c r="D211" s="377">
        <v>1134</v>
      </c>
      <c r="E211" s="165" t="s">
        <v>488</v>
      </c>
      <c r="F211" s="219">
        <v>1</v>
      </c>
      <c r="G211" s="220">
        <v>2011</v>
      </c>
      <c r="H211" s="221">
        <v>183</v>
      </c>
      <c r="I211" s="219">
        <v>880217</v>
      </c>
      <c r="J211" s="222">
        <v>7248789.4699999997</v>
      </c>
      <c r="K211" s="222">
        <f t="shared" si="4"/>
        <v>7466253.1540999999</v>
      </c>
      <c r="L211" s="222">
        <v>167</v>
      </c>
      <c r="M211" s="224">
        <v>7466253.1500000004</v>
      </c>
    </row>
    <row r="212" spans="2:13" s="528" customFormat="1" x14ac:dyDescent="0.25">
      <c r="B212" s="165" t="s">
        <v>517</v>
      </c>
      <c r="C212" s="376">
        <v>928</v>
      </c>
      <c r="D212" s="377">
        <v>1134</v>
      </c>
      <c r="E212" s="165" t="s">
        <v>488</v>
      </c>
      <c r="F212" s="219">
        <v>1</v>
      </c>
      <c r="G212" s="220">
        <v>2011</v>
      </c>
      <c r="H212" s="221">
        <v>288</v>
      </c>
      <c r="I212" s="219">
        <v>878938</v>
      </c>
      <c r="J212" s="222">
        <v>7248789.4699999997</v>
      </c>
      <c r="K212" s="222">
        <f t="shared" si="4"/>
        <v>7466253.1540999999</v>
      </c>
      <c r="L212" s="222">
        <v>168</v>
      </c>
      <c r="M212" s="224">
        <v>7466253.1500000004</v>
      </c>
    </row>
    <row r="213" spans="2:13" s="528" customFormat="1" x14ac:dyDescent="0.25">
      <c r="B213" s="165" t="s">
        <v>517</v>
      </c>
      <c r="C213" s="376">
        <v>928</v>
      </c>
      <c r="D213" s="377">
        <v>1134</v>
      </c>
      <c r="E213" s="165" t="s">
        <v>488</v>
      </c>
      <c r="F213" s="219">
        <v>1</v>
      </c>
      <c r="G213" s="220">
        <v>2011</v>
      </c>
      <c r="H213" s="221">
        <v>569</v>
      </c>
      <c r="I213" s="219">
        <v>881379</v>
      </c>
      <c r="J213" s="222">
        <v>7248789.4699999997</v>
      </c>
      <c r="K213" s="222">
        <f t="shared" si="4"/>
        <v>7466253.1540999999</v>
      </c>
      <c r="L213" s="222">
        <v>169</v>
      </c>
      <c r="M213" s="224">
        <v>7466253.1500000004</v>
      </c>
    </row>
    <row r="214" spans="2:13" s="528" customFormat="1" x14ac:dyDescent="0.25">
      <c r="B214" s="165" t="s">
        <v>518</v>
      </c>
      <c r="C214" s="376">
        <v>928</v>
      </c>
      <c r="D214" s="377">
        <v>1134</v>
      </c>
      <c r="E214" s="165" t="s">
        <v>488</v>
      </c>
      <c r="F214" s="219">
        <v>1</v>
      </c>
      <c r="G214" s="220">
        <v>2011</v>
      </c>
      <c r="H214" s="221">
        <v>304</v>
      </c>
      <c r="I214" s="219">
        <v>881376</v>
      </c>
      <c r="J214" s="222">
        <v>7248789.4699999997</v>
      </c>
      <c r="K214" s="222">
        <f t="shared" si="4"/>
        <v>7466253.1540999999</v>
      </c>
      <c r="L214" s="222">
        <v>170</v>
      </c>
      <c r="M214" s="224">
        <v>7466253.1500000004</v>
      </c>
    </row>
    <row r="215" spans="2:13" s="528" customFormat="1" x14ac:dyDescent="0.25">
      <c r="B215" s="165" t="s">
        <v>519</v>
      </c>
      <c r="C215" s="376">
        <v>928</v>
      </c>
      <c r="D215" s="377">
        <v>1181</v>
      </c>
      <c r="E215" s="165" t="s">
        <v>488</v>
      </c>
      <c r="F215" s="219">
        <v>1</v>
      </c>
      <c r="G215" s="220">
        <v>2014</v>
      </c>
      <c r="H215" s="221">
        <v>58</v>
      </c>
      <c r="I215" s="219" t="s">
        <v>214</v>
      </c>
      <c r="J215" s="222">
        <v>7248789.4699999997</v>
      </c>
      <c r="K215" s="222">
        <f t="shared" si="4"/>
        <v>7466253.1540999999</v>
      </c>
      <c r="L215" s="222">
        <v>171</v>
      </c>
      <c r="M215" s="224">
        <v>7466253.1500000004</v>
      </c>
    </row>
    <row r="216" spans="2:13" s="528" customFormat="1" x14ac:dyDescent="0.25">
      <c r="B216" s="417" t="s">
        <v>21</v>
      </c>
      <c r="C216" s="418"/>
      <c r="D216" s="207"/>
      <c r="E216" s="419"/>
      <c r="F216" s="207">
        <f>SUM(F217:F228)</f>
        <v>12</v>
      </c>
      <c r="G216" s="418"/>
      <c r="H216" s="420"/>
      <c r="I216" s="418"/>
      <c r="J216" s="418"/>
      <c r="K216" s="418"/>
      <c r="L216" s="421"/>
      <c r="M216" s="232">
        <f>SUM(M217:M228)</f>
        <v>165530297.54219997</v>
      </c>
    </row>
    <row r="217" spans="2:13" s="528" customFormat="1" x14ac:dyDescent="0.25">
      <c r="B217" s="165" t="s">
        <v>520</v>
      </c>
      <c r="C217" s="219">
        <v>929</v>
      </c>
      <c r="D217" s="234">
        <v>331</v>
      </c>
      <c r="E217" s="165" t="s">
        <v>487</v>
      </c>
      <c r="F217" s="235">
        <v>1</v>
      </c>
      <c r="G217" s="234">
        <v>2008</v>
      </c>
      <c r="H217" s="236" t="s">
        <v>314</v>
      </c>
      <c r="I217" s="234">
        <v>229607</v>
      </c>
      <c r="J217" s="237">
        <v>13275076.560000001</v>
      </c>
      <c r="K217" s="222">
        <f>(J217*3%)+J217</f>
        <v>13673328.856800001</v>
      </c>
      <c r="L217" s="222">
        <v>0</v>
      </c>
      <c r="M217" s="224">
        <f t="shared" ref="M217:M228" si="5">(K217-L217)*F217</f>
        <v>13673328.856800001</v>
      </c>
    </row>
    <row r="218" spans="2:13" s="528" customFormat="1" x14ac:dyDescent="0.25">
      <c r="B218" s="165" t="s">
        <v>521</v>
      </c>
      <c r="C218" s="219">
        <v>929</v>
      </c>
      <c r="D218" s="234">
        <v>359</v>
      </c>
      <c r="E218" s="165" t="s">
        <v>487</v>
      </c>
      <c r="F218" s="235">
        <v>1</v>
      </c>
      <c r="G218" s="234">
        <v>2006</v>
      </c>
      <c r="H218" s="236" t="s">
        <v>97</v>
      </c>
      <c r="I218" s="234">
        <v>622458</v>
      </c>
      <c r="J218" s="237">
        <v>13275076.560000001</v>
      </c>
      <c r="K218" s="222">
        <f t="shared" ref="K218:K235" si="6">(J218*3%)+J218</f>
        <v>13673328.856800001</v>
      </c>
      <c r="L218" s="222">
        <v>0</v>
      </c>
      <c r="M218" s="224">
        <f t="shared" si="5"/>
        <v>13673328.856800001</v>
      </c>
    </row>
    <row r="219" spans="2:13" s="528" customFormat="1" x14ac:dyDescent="0.25">
      <c r="B219" s="165" t="s">
        <v>522</v>
      </c>
      <c r="C219" s="219">
        <v>929</v>
      </c>
      <c r="D219" s="234">
        <v>412</v>
      </c>
      <c r="E219" s="165" t="s">
        <v>492</v>
      </c>
      <c r="F219" s="235">
        <v>1</v>
      </c>
      <c r="G219" s="234">
        <v>2007</v>
      </c>
      <c r="H219" s="236" t="s">
        <v>64</v>
      </c>
      <c r="I219" s="234">
        <v>674328</v>
      </c>
      <c r="J219" s="237">
        <v>15967213</v>
      </c>
      <c r="K219" s="222">
        <f t="shared" si="6"/>
        <v>16446229.390000001</v>
      </c>
      <c r="L219" s="222"/>
      <c r="M219" s="224">
        <f t="shared" si="5"/>
        <v>16446229.390000001</v>
      </c>
    </row>
    <row r="220" spans="2:13" s="528" customFormat="1" x14ac:dyDescent="0.25">
      <c r="B220" s="165" t="s">
        <v>523</v>
      </c>
      <c r="C220" s="219">
        <v>929</v>
      </c>
      <c r="D220" s="234">
        <v>472</v>
      </c>
      <c r="E220" s="165" t="s">
        <v>492</v>
      </c>
      <c r="F220" s="235">
        <v>1</v>
      </c>
      <c r="G220" s="234">
        <v>2013</v>
      </c>
      <c r="H220" s="236" t="s">
        <v>139</v>
      </c>
      <c r="I220" s="234" t="s">
        <v>296</v>
      </c>
      <c r="J220" s="237">
        <v>15967213</v>
      </c>
      <c r="K220" s="222">
        <f t="shared" si="6"/>
        <v>16446229.390000001</v>
      </c>
      <c r="L220" s="222">
        <v>0</v>
      </c>
      <c r="M220" s="224">
        <f t="shared" si="5"/>
        <v>16446229.390000001</v>
      </c>
    </row>
    <row r="221" spans="2:13" s="528" customFormat="1" x14ac:dyDescent="0.25">
      <c r="B221" s="165" t="s">
        <v>524</v>
      </c>
      <c r="C221" s="219">
        <v>929</v>
      </c>
      <c r="D221" s="234">
        <v>486</v>
      </c>
      <c r="E221" s="165" t="s">
        <v>487</v>
      </c>
      <c r="F221" s="235">
        <v>1</v>
      </c>
      <c r="G221" s="234">
        <v>2008</v>
      </c>
      <c r="H221" s="236" t="s">
        <v>313</v>
      </c>
      <c r="I221" s="234">
        <v>229487</v>
      </c>
      <c r="J221" s="237">
        <v>13275076.560000001</v>
      </c>
      <c r="K221" s="222">
        <f t="shared" si="6"/>
        <v>13673328.856800001</v>
      </c>
      <c r="L221" s="222">
        <v>0</v>
      </c>
      <c r="M221" s="224">
        <f t="shared" si="5"/>
        <v>13673328.856800001</v>
      </c>
    </row>
    <row r="222" spans="2:13" s="528" customFormat="1" x14ac:dyDescent="0.25">
      <c r="B222" s="165" t="s">
        <v>525</v>
      </c>
      <c r="C222" s="219">
        <v>929</v>
      </c>
      <c r="D222" s="234">
        <v>553</v>
      </c>
      <c r="E222" s="165" t="s">
        <v>487</v>
      </c>
      <c r="F222" s="235">
        <v>1</v>
      </c>
      <c r="G222" s="234">
        <v>2008</v>
      </c>
      <c r="H222" s="236" t="s">
        <v>98</v>
      </c>
      <c r="I222" s="234">
        <v>229449</v>
      </c>
      <c r="J222" s="237">
        <v>13275076.560000001</v>
      </c>
      <c r="K222" s="222">
        <f t="shared" si="6"/>
        <v>13673328.856800001</v>
      </c>
      <c r="L222" s="222">
        <v>0</v>
      </c>
      <c r="M222" s="224">
        <f t="shared" si="5"/>
        <v>13673328.856800001</v>
      </c>
    </row>
    <row r="223" spans="2:13" s="528" customFormat="1" x14ac:dyDescent="0.25">
      <c r="B223" s="165" t="s">
        <v>526</v>
      </c>
      <c r="C223" s="219">
        <v>929</v>
      </c>
      <c r="D223" s="234">
        <v>622</v>
      </c>
      <c r="E223" s="165" t="s">
        <v>492</v>
      </c>
      <c r="F223" s="235">
        <v>1</v>
      </c>
      <c r="G223" s="234">
        <v>2009</v>
      </c>
      <c r="H223" s="236" t="s">
        <v>134</v>
      </c>
      <c r="I223" s="234">
        <v>784801</v>
      </c>
      <c r="J223" s="237">
        <v>15967213</v>
      </c>
      <c r="K223" s="222">
        <f t="shared" si="6"/>
        <v>16446229.390000001</v>
      </c>
      <c r="L223" s="222">
        <v>0</v>
      </c>
      <c r="M223" s="224">
        <f t="shared" si="5"/>
        <v>16446229.390000001</v>
      </c>
    </row>
    <row r="224" spans="2:13" s="528" customFormat="1" x14ac:dyDescent="0.25">
      <c r="B224" s="165" t="s">
        <v>526</v>
      </c>
      <c r="C224" s="219">
        <v>929</v>
      </c>
      <c r="D224" s="234">
        <v>622</v>
      </c>
      <c r="E224" s="165" t="s">
        <v>492</v>
      </c>
      <c r="F224" s="235">
        <v>1</v>
      </c>
      <c r="G224" s="234">
        <v>2009</v>
      </c>
      <c r="H224" s="236" t="s">
        <v>135</v>
      </c>
      <c r="I224" s="234">
        <v>784805</v>
      </c>
      <c r="J224" s="237">
        <v>15967213</v>
      </c>
      <c r="K224" s="222">
        <f t="shared" si="6"/>
        <v>16446229.390000001</v>
      </c>
      <c r="L224" s="222">
        <v>0</v>
      </c>
      <c r="M224" s="224">
        <f t="shared" si="5"/>
        <v>16446229.390000001</v>
      </c>
    </row>
    <row r="225" spans="2:13" s="528" customFormat="1" x14ac:dyDescent="0.25">
      <c r="B225" s="165" t="s">
        <v>527</v>
      </c>
      <c r="C225" s="219">
        <v>929</v>
      </c>
      <c r="D225" s="234">
        <v>717</v>
      </c>
      <c r="E225" s="165" t="s">
        <v>488</v>
      </c>
      <c r="F225" s="235">
        <v>1</v>
      </c>
      <c r="G225" s="234">
        <v>2007</v>
      </c>
      <c r="H225" s="236" t="s">
        <v>140</v>
      </c>
      <c r="I225" s="234">
        <v>672374</v>
      </c>
      <c r="J225" s="237">
        <v>7248789.4699999997</v>
      </c>
      <c r="K225" s="222">
        <f t="shared" si="6"/>
        <v>7466253.1540999999</v>
      </c>
      <c r="L225" s="222"/>
      <c r="M225" s="224">
        <f t="shared" si="5"/>
        <v>7466253.1540999999</v>
      </c>
    </row>
    <row r="226" spans="2:13" s="528" customFormat="1" x14ac:dyDescent="0.25">
      <c r="B226" s="165" t="s">
        <v>527</v>
      </c>
      <c r="C226" s="219">
        <v>929</v>
      </c>
      <c r="D226" s="234">
        <v>717</v>
      </c>
      <c r="E226" s="165" t="s">
        <v>488</v>
      </c>
      <c r="F226" s="235">
        <v>1</v>
      </c>
      <c r="G226" s="234">
        <v>2007</v>
      </c>
      <c r="H226" s="236" t="s">
        <v>142</v>
      </c>
      <c r="I226" s="234">
        <v>672271</v>
      </c>
      <c r="J226" s="237">
        <v>7248789.4699999997</v>
      </c>
      <c r="K226" s="222">
        <f t="shared" si="6"/>
        <v>7466253.1540999999</v>
      </c>
      <c r="L226" s="222"/>
      <c r="M226" s="224">
        <f t="shared" si="5"/>
        <v>7466253.1540999999</v>
      </c>
    </row>
    <row r="227" spans="2:13" s="528" customFormat="1" x14ac:dyDescent="0.25">
      <c r="B227" s="165" t="s">
        <v>527</v>
      </c>
      <c r="C227" s="219">
        <v>929</v>
      </c>
      <c r="D227" s="234">
        <v>717</v>
      </c>
      <c r="E227" s="165" t="s">
        <v>487</v>
      </c>
      <c r="F227" s="235">
        <v>1</v>
      </c>
      <c r="G227" s="234">
        <v>2007</v>
      </c>
      <c r="H227" s="236" t="s">
        <v>141</v>
      </c>
      <c r="I227" s="234">
        <v>676366</v>
      </c>
      <c r="J227" s="237">
        <v>13275076.560000001</v>
      </c>
      <c r="K227" s="222">
        <f t="shared" si="6"/>
        <v>13673328.856800001</v>
      </c>
      <c r="L227" s="222"/>
      <c r="M227" s="224">
        <f t="shared" si="5"/>
        <v>13673328.856800001</v>
      </c>
    </row>
    <row r="228" spans="2:13" s="528" customFormat="1" x14ac:dyDescent="0.25">
      <c r="B228" s="165" t="s">
        <v>527</v>
      </c>
      <c r="C228" s="219">
        <v>929</v>
      </c>
      <c r="D228" s="234">
        <v>717</v>
      </c>
      <c r="E228" s="165" t="s">
        <v>492</v>
      </c>
      <c r="F228" s="235">
        <v>1</v>
      </c>
      <c r="G228" s="234">
        <v>2013</v>
      </c>
      <c r="H228" s="236" t="s">
        <v>99</v>
      </c>
      <c r="I228" s="234" t="s">
        <v>297</v>
      </c>
      <c r="J228" s="237">
        <v>15967213</v>
      </c>
      <c r="K228" s="222">
        <f t="shared" si="6"/>
        <v>16446229.390000001</v>
      </c>
      <c r="L228" s="222"/>
      <c r="M228" s="224">
        <f t="shared" si="5"/>
        <v>16446229.390000001</v>
      </c>
    </row>
    <row r="229" spans="2:13" s="528" customFormat="1" x14ac:dyDescent="0.25">
      <c r="B229" s="417" t="s">
        <v>0</v>
      </c>
      <c r="C229" s="418"/>
      <c r="D229" s="207"/>
      <c r="E229" s="419"/>
      <c r="F229" s="207">
        <f>SUM(F230:F236)</f>
        <v>7</v>
      </c>
      <c r="G229" s="418"/>
      <c r="H229" s="420"/>
      <c r="I229" s="418"/>
      <c r="J229" s="418"/>
      <c r="K229" s="418"/>
      <c r="L229" s="421"/>
      <c r="M229" s="232">
        <f>SUM(M230:M236)</f>
        <v>115123605.73</v>
      </c>
    </row>
    <row r="230" spans="2:13" s="528" customFormat="1" x14ac:dyDescent="0.25">
      <c r="B230" s="165" t="s">
        <v>528</v>
      </c>
      <c r="C230" s="219" t="s">
        <v>79</v>
      </c>
      <c r="D230" s="234">
        <v>709</v>
      </c>
      <c r="E230" s="165" t="s">
        <v>492</v>
      </c>
      <c r="F230" s="235">
        <v>1</v>
      </c>
      <c r="G230" s="234">
        <v>2013</v>
      </c>
      <c r="H230" s="236">
        <v>1429</v>
      </c>
      <c r="I230" s="234">
        <v>1429</v>
      </c>
      <c r="J230" s="237">
        <v>15967213</v>
      </c>
      <c r="K230" s="222">
        <f t="shared" si="6"/>
        <v>16446229.390000001</v>
      </c>
      <c r="L230" s="222">
        <v>0</v>
      </c>
      <c r="M230" s="224">
        <f t="shared" ref="M230:M236" si="7">(K230-L230)*F230</f>
        <v>16446229.390000001</v>
      </c>
    </row>
    <row r="231" spans="2:13" s="528" customFormat="1" x14ac:dyDescent="0.25">
      <c r="B231" s="165" t="s">
        <v>528</v>
      </c>
      <c r="C231" s="219" t="s">
        <v>79</v>
      </c>
      <c r="D231" s="234">
        <v>709</v>
      </c>
      <c r="E231" s="165" t="s">
        <v>492</v>
      </c>
      <c r="F231" s="235">
        <v>1</v>
      </c>
      <c r="G231" s="234">
        <v>2013</v>
      </c>
      <c r="H231" s="236">
        <v>1431</v>
      </c>
      <c r="I231" s="234">
        <v>1431</v>
      </c>
      <c r="J231" s="237">
        <v>15967213</v>
      </c>
      <c r="K231" s="222">
        <f t="shared" si="6"/>
        <v>16446229.390000001</v>
      </c>
      <c r="L231" s="222">
        <v>0</v>
      </c>
      <c r="M231" s="224">
        <f t="shared" si="7"/>
        <v>16446229.390000001</v>
      </c>
    </row>
    <row r="232" spans="2:13" s="528" customFormat="1" x14ac:dyDescent="0.25">
      <c r="B232" s="165" t="s">
        <v>528</v>
      </c>
      <c r="C232" s="219" t="s">
        <v>79</v>
      </c>
      <c r="D232" s="234">
        <v>709</v>
      </c>
      <c r="E232" s="165" t="s">
        <v>492</v>
      </c>
      <c r="F232" s="235">
        <v>1</v>
      </c>
      <c r="G232" s="234">
        <v>2013</v>
      </c>
      <c r="H232" s="236">
        <v>1440</v>
      </c>
      <c r="I232" s="234">
        <v>1440</v>
      </c>
      <c r="J232" s="237">
        <v>15967213</v>
      </c>
      <c r="K232" s="222">
        <f t="shared" si="6"/>
        <v>16446229.390000001</v>
      </c>
      <c r="L232" s="222">
        <v>0</v>
      </c>
      <c r="M232" s="224">
        <f t="shared" si="7"/>
        <v>16446229.390000001</v>
      </c>
    </row>
    <row r="233" spans="2:13" s="528" customFormat="1" x14ac:dyDescent="0.25">
      <c r="B233" s="165" t="s">
        <v>528</v>
      </c>
      <c r="C233" s="219" t="s">
        <v>79</v>
      </c>
      <c r="D233" s="234">
        <v>709</v>
      </c>
      <c r="E233" s="165" t="s">
        <v>492</v>
      </c>
      <c r="F233" s="235">
        <v>1</v>
      </c>
      <c r="G233" s="234">
        <v>2013</v>
      </c>
      <c r="H233" s="236">
        <v>1437</v>
      </c>
      <c r="I233" s="234">
        <v>1437</v>
      </c>
      <c r="J233" s="237">
        <v>15967213</v>
      </c>
      <c r="K233" s="222">
        <f t="shared" si="6"/>
        <v>16446229.390000001</v>
      </c>
      <c r="L233" s="222">
        <v>0</v>
      </c>
      <c r="M233" s="224">
        <f t="shared" si="7"/>
        <v>16446229.390000001</v>
      </c>
    </row>
    <row r="234" spans="2:13" s="528" customFormat="1" x14ac:dyDescent="0.25">
      <c r="B234" s="165" t="s">
        <v>528</v>
      </c>
      <c r="C234" s="219" t="s">
        <v>79</v>
      </c>
      <c r="D234" s="234">
        <v>709</v>
      </c>
      <c r="E234" s="165" t="s">
        <v>492</v>
      </c>
      <c r="F234" s="235">
        <v>1</v>
      </c>
      <c r="G234" s="234">
        <v>2013</v>
      </c>
      <c r="H234" s="236">
        <v>1432</v>
      </c>
      <c r="I234" s="234">
        <v>1432</v>
      </c>
      <c r="J234" s="237">
        <v>15967213</v>
      </c>
      <c r="K234" s="222">
        <f>(J234*3%)+J234</f>
        <v>16446229.390000001</v>
      </c>
      <c r="L234" s="222">
        <v>0</v>
      </c>
      <c r="M234" s="224">
        <f t="shared" si="7"/>
        <v>16446229.390000001</v>
      </c>
    </row>
    <row r="235" spans="2:13" s="528" customFormat="1" x14ac:dyDescent="0.25">
      <c r="B235" s="165" t="s">
        <v>528</v>
      </c>
      <c r="C235" s="219" t="s">
        <v>79</v>
      </c>
      <c r="D235" s="234">
        <v>709</v>
      </c>
      <c r="E235" s="165" t="s">
        <v>492</v>
      </c>
      <c r="F235" s="235">
        <v>1</v>
      </c>
      <c r="G235" s="234">
        <v>2013</v>
      </c>
      <c r="H235" s="236">
        <v>1434</v>
      </c>
      <c r="I235" s="234">
        <v>1434</v>
      </c>
      <c r="J235" s="237">
        <v>15967213</v>
      </c>
      <c r="K235" s="222">
        <f t="shared" si="6"/>
        <v>16446229.390000001</v>
      </c>
      <c r="L235" s="222">
        <v>0</v>
      </c>
      <c r="M235" s="224">
        <f t="shared" si="7"/>
        <v>16446229.390000001</v>
      </c>
    </row>
    <row r="236" spans="2:13" s="528" customFormat="1" x14ac:dyDescent="0.25">
      <c r="B236" s="165" t="s">
        <v>528</v>
      </c>
      <c r="C236" s="219" t="s">
        <v>79</v>
      </c>
      <c r="D236" s="234">
        <v>709</v>
      </c>
      <c r="E236" s="165" t="s">
        <v>492</v>
      </c>
      <c r="F236" s="235">
        <v>1</v>
      </c>
      <c r="G236" s="234">
        <v>2013</v>
      </c>
      <c r="H236" s="236">
        <v>1430</v>
      </c>
      <c r="I236" s="234">
        <v>1430</v>
      </c>
      <c r="J236" s="237">
        <v>15967213</v>
      </c>
      <c r="K236" s="222">
        <f>(J236*3%)+J236</f>
        <v>16446229.390000001</v>
      </c>
      <c r="L236" s="222">
        <v>0</v>
      </c>
      <c r="M236" s="224">
        <f t="shared" si="7"/>
        <v>16446229.390000001</v>
      </c>
    </row>
    <row r="237" spans="2:13" s="528" customFormat="1" ht="20.399999999999999" x14ac:dyDescent="0.25">
      <c r="B237" s="391" t="s">
        <v>54</v>
      </c>
      <c r="C237" s="392"/>
      <c r="D237" s="393"/>
      <c r="E237" s="394"/>
      <c r="F237" s="395">
        <f>SUM(F238:F255)</f>
        <v>18</v>
      </c>
      <c r="G237" s="422"/>
      <c r="H237" s="423"/>
      <c r="I237" s="392"/>
      <c r="J237" s="392"/>
      <c r="K237" s="392"/>
      <c r="L237" s="424"/>
      <c r="M237" s="400">
        <f>SUM(M238:M255)</f>
        <v>273848924.7543999</v>
      </c>
    </row>
    <row r="238" spans="2:13" s="528" customFormat="1" x14ac:dyDescent="0.25">
      <c r="B238" s="165" t="s">
        <v>529</v>
      </c>
      <c r="C238" s="238">
        <v>950</v>
      </c>
      <c r="D238" s="234">
        <v>718</v>
      </c>
      <c r="E238" s="165" t="s">
        <v>487</v>
      </c>
      <c r="F238" s="239">
        <v>1</v>
      </c>
      <c r="G238" s="234">
        <v>2013</v>
      </c>
      <c r="H238" s="236">
        <v>5000</v>
      </c>
      <c r="I238" s="236">
        <v>271742</v>
      </c>
      <c r="J238" s="237">
        <v>13275076.560000001</v>
      </c>
      <c r="K238" s="222">
        <f t="shared" ref="K238:K254" si="8">(J238*3%)+J238</f>
        <v>13673328.856800001</v>
      </c>
      <c r="L238" s="240"/>
      <c r="M238" s="224">
        <f t="shared" ref="M238:M255" si="9">(K238-L238)*F238</f>
        <v>13673328.856800001</v>
      </c>
    </row>
    <row r="239" spans="2:13" s="528" customFormat="1" x14ac:dyDescent="0.25">
      <c r="B239" s="165" t="s">
        <v>529</v>
      </c>
      <c r="C239" s="238">
        <v>950</v>
      </c>
      <c r="D239" s="234">
        <v>718</v>
      </c>
      <c r="E239" s="165" t="s">
        <v>487</v>
      </c>
      <c r="F239" s="239">
        <v>1</v>
      </c>
      <c r="G239" s="234">
        <v>2013</v>
      </c>
      <c r="H239" s="236">
        <v>5001</v>
      </c>
      <c r="I239" s="236">
        <v>271761</v>
      </c>
      <c r="J239" s="237">
        <v>13275076.560000001</v>
      </c>
      <c r="K239" s="222">
        <f t="shared" si="8"/>
        <v>13673328.856800001</v>
      </c>
      <c r="L239" s="240"/>
      <c r="M239" s="224">
        <f t="shared" si="9"/>
        <v>13673328.856800001</v>
      </c>
    </row>
    <row r="240" spans="2:13" s="528" customFormat="1" x14ac:dyDescent="0.25">
      <c r="B240" s="165" t="s">
        <v>529</v>
      </c>
      <c r="C240" s="238">
        <v>950</v>
      </c>
      <c r="D240" s="234">
        <v>718</v>
      </c>
      <c r="E240" s="165" t="s">
        <v>487</v>
      </c>
      <c r="F240" s="239">
        <v>1</v>
      </c>
      <c r="G240" s="234">
        <v>2013</v>
      </c>
      <c r="H240" s="236">
        <v>5002</v>
      </c>
      <c r="I240" s="236">
        <v>271746</v>
      </c>
      <c r="J240" s="237">
        <v>13275076.560000001</v>
      </c>
      <c r="K240" s="222">
        <f t="shared" si="8"/>
        <v>13673328.856800001</v>
      </c>
      <c r="L240" s="240"/>
      <c r="M240" s="224">
        <f t="shared" si="9"/>
        <v>13673328.856800001</v>
      </c>
    </row>
    <row r="241" spans="2:13" s="528" customFormat="1" x14ac:dyDescent="0.25">
      <c r="B241" s="165" t="s">
        <v>529</v>
      </c>
      <c r="C241" s="238">
        <v>950</v>
      </c>
      <c r="D241" s="234">
        <v>718</v>
      </c>
      <c r="E241" s="165" t="s">
        <v>487</v>
      </c>
      <c r="F241" s="239">
        <v>1</v>
      </c>
      <c r="G241" s="234">
        <v>2013</v>
      </c>
      <c r="H241" s="236">
        <v>5003</v>
      </c>
      <c r="I241" s="236">
        <v>271753</v>
      </c>
      <c r="J241" s="237">
        <v>13275076.560000001</v>
      </c>
      <c r="K241" s="222">
        <f t="shared" si="8"/>
        <v>13673328.856800001</v>
      </c>
      <c r="L241" s="240"/>
      <c r="M241" s="224">
        <f t="shared" si="9"/>
        <v>13673328.856800001</v>
      </c>
    </row>
    <row r="242" spans="2:13" s="528" customFormat="1" x14ac:dyDescent="0.25">
      <c r="B242" s="165" t="s">
        <v>529</v>
      </c>
      <c r="C242" s="238">
        <v>950</v>
      </c>
      <c r="D242" s="234">
        <v>718</v>
      </c>
      <c r="E242" s="165" t="s">
        <v>487</v>
      </c>
      <c r="F242" s="239">
        <v>1</v>
      </c>
      <c r="G242" s="234">
        <v>2013</v>
      </c>
      <c r="H242" s="236">
        <v>5004</v>
      </c>
      <c r="I242" s="236">
        <v>271743</v>
      </c>
      <c r="J242" s="237">
        <v>13275076.560000001</v>
      </c>
      <c r="K242" s="222">
        <f t="shared" si="8"/>
        <v>13673328.856800001</v>
      </c>
      <c r="L242" s="240"/>
      <c r="M242" s="224">
        <f t="shared" si="9"/>
        <v>13673328.856800001</v>
      </c>
    </row>
    <row r="243" spans="2:13" s="528" customFormat="1" x14ac:dyDescent="0.25">
      <c r="B243" s="165" t="s">
        <v>529</v>
      </c>
      <c r="C243" s="238">
        <v>950</v>
      </c>
      <c r="D243" s="234">
        <v>718</v>
      </c>
      <c r="E243" s="165" t="s">
        <v>487</v>
      </c>
      <c r="F243" s="239">
        <v>1</v>
      </c>
      <c r="G243" s="234">
        <v>2013</v>
      </c>
      <c r="H243" s="236">
        <v>5005</v>
      </c>
      <c r="I243" s="236">
        <v>271772</v>
      </c>
      <c r="J243" s="237">
        <v>13275076.560000001</v>
      </c>
      <c r="K243" s="222">
        <f t="shared" si="8"/>
        <v>13673328.856800001</v>
      </c>
      <c r="L243" s="240"/>
      <c r="M243" s="224">
        <f t="shared" si="9"/>
        <v>13673328.856800001</v>
      </c>
    </row>
    <row r="244" spans="2:13" s="528" customFormat="1" x14ac:dyDescent="0.25">
      <c r="B244" s="165" t="s">
        <v>529</v>
      </c>
      <c r="C244" s="219">
        <v>950</v>
      </c>
      <c r="D244" s="234">
        <v>718</v>
      </c>
      <c r="E244" s="165" t="s">
        <v>487</v>
      </c>
      <c r="F244" s="235">
        <v>1</v>
      </c>
      <c r="G244" s="234">
        <v>2014</v>
      </c>
      <c r="H244" s="236">
        <v>5009</v>
      </c>
      <c r="I244" s="236">
        <v>274925</v>
      </c>
      <c r="J244" s="237">
        <v>13275076.560000001</v>
      </c>
      <c r="K244" s="222">
        <f t="shared" si="8"/>
        <v>13673328.856800001</v>
      </c>
      <c r="L244" s="222"/>
      <c r="M244" s="224">
        <f t="shared" si="9"/>
        <v>13673328.856800001</v>
      </c>
    </row>
    <row r="245" spans="2:13" s="528" customFormat="1" x14ac:dyDescent="0.25">
      <c r="B245" s="165" t="s">
        <v>529</v>
      </c>
      <c r="C245" s="219">
        <v>950</v>
      </c>
      <c r="D245" s="234">
        <v>718</v>
      </c>
      <c r="E245" s="165" t="s">
        <v>487</v>
      </c>
      <c r="F245" s="235">
        <v>1</v>
      </c>
      <c r="G245" s="234">
        <v>2014</v>
      </c>
      <c r="H245" s="236">
        <v>5010</v>
      </c>
      <c r="I245" s="236">
        <v>275080</v>
      </c>
      <c r="J245" s="237">
        <v>13275076.560000001</v>
      </c>
      <c r="K245" s="222">
        <f t="shared" si="8"/>
        <v>13673328.856800001</v>
      </c>
      <c r="L245" s="222"/>
      <c r="M245" s="224">
        <f t="shared" si="9"/>
        <v>13673328.856800001</v>
      </c>
    </row>
    <row r="246" spans="2:13" s="528" customFormat="1" x14ac:dyDescent="0.25">
      <c r="B246" s="165" t="s">
        <v>530</v>
      </c>
      <c r="C246" s="219">
        <v>950</v>
      </c>
      <c r="D246" s="234">
        <v>1106</v>
      </c>
      <c r="E246" s="165" t="s">
        <v>492</v>
      </c>
      <c r="F246" s="235">
        <v>1</v>
      </c>
      <c r="G246" s="234">
        <v>2013</v>
      </c>
      <c r="H246" s="236">
        <v>623</v>
      </c>
      <c r="I246" s="236" t="s">
        <v>301</v>
      </c>
      <c r="J246" s="237">
        <v>15967213</v>
      </c>
      <c r="K246" s="222">
        <f t="shared" si="8"/>
        <v>16446229.390000001</v>
      </c>
      <c r="L246" s="222"/>
      <c r="M246" s="224">
        <f t="shared" si="9"/>
        <v>16446229.390000001</v>
      </c>
    </row>
    <row r="247" spans="2:13" s="528" customFormat="1" x14ac:dyDescent="0.25">
      <c r="B247" s="165" t="s">
        <v>530</v>
      </c>
      <c r="C247" s="219">
        <v>950</v>
      </c>
      <c r="D247" s="234">
        <v>1106</v>
      </c>
      <c r="E247" s="165" t="s">
        <v>492</v>
      </c>
      <c r="F247" s="235">
        <v>1</v>
      </c>
      <c r="G247" s="234">
        <v>2013</v>
      </c>
      <c r="H247" s="236">
        <v>622</v>
      </c>
      <c r="I247" s="236" t="s">
        <v>302</v>
      </c>
      <c r="J247" s="237">
        <v>15967213</v>
      </c>
      <c r="K247" s="222">
        <f t="shared" si="8"/>
        <v>16446229.390000001</v>
      </c>
      <c r="L247" s="222"/>
      <c r="M247" s="224">
        <f t="shared" si="9"/>
        <v>16446229.390000001</v>
      </c>
    </row>
    <row r="248" spans="2:13" s="528" customFormat="1" x14ac:dyDescent="0.25">
      <c r="B248" s="165" t="s">
        <v>530</v>
      </c>
      <c r="C248" s="219">
        <v>950</v>
      </c>
      <c r="D248" s="234">
        <v>1106</v>
      </c>
      <c r="E248" s="165" t="s">
        <v>492</v>
      </c>
      <c r="F248" s="235">
        <v>1</v>
      </c>
      <c r="G248" s="234">
        <v>2013</v>
      </c>
      <c r="H248" s="236">
        <v>625</v>
      </c>
      <c r="I248" s="236" t="s">
        <v>303</v>
      </c>
      <c r="J248" s="237">
        <v>15967213</v>
      </c>
      <c r="K248" s="222">
        <f t="shared" si="8"/>
        <v>16446229.390000001</v>
      </c>
      <c r="L248" s="222"/>
      <c r="M248" s="224">
        <f t="shared" si="9"/>
        <v>16446229.390000001</v>
      </c>
    </row>
    <row r="249" spans="2:13" s="528" customFormat="1" x14ac:dyDescent="0.25">
      <c r="B249" s="165" t="s">
        <v>530</v>
      </c>
      <c r="C249" s="219">
        <v>950</v>
      </c>
      <c r="D249" s="234">
        <v>1106</v>
      </c>
      <c r="E249" s="165" t="s">
        <v>492</v>
      </c>
      <c r="F249" s="235">
        <v>1</v>
      </c>
      <c r="G249" s="234">
        <v>2013</v>
      </c>
      <c r="H249" s="236">
        <v>627</v>
      </c>
      <c r="I249" s="236" t="s">
        <v>304</v>
      </c>
      <c r="J249" s="237">
        <v>15967213</v>
      </c>
      <c r="K249" s="222">
        <f t="shared" si="8"/>
        <v>16446229.390000001</v>
      </c>
      <c r="L249" s="222"/>
      <c r="M249" s="224">
        <f t="shared" si="9"/>
        <v>16446229.390000001</v>
      </c>
    </row>
    <row r="250" spans="2:13" s="528" customFormat="1" x14ac:dyDescent="0.25">
      <c r="B250" s="165" t="s">
        <v>530</v>
      </c>
      <c r="C250" s="219">
        <v>950</v>
      </c>
      <c r="D250" s="234">
        <v>1106</v>
      </c>
      <c r="E250" s="165" t="s">
        <v>492</v>
      </c>
      <c r="F250" s="235">
        <v>1</v>
      </c>
      <c r="G250" s="234">
        <v>2013</v>
      </c>
      <c r="H250" s="236">
        <v>628</v>
      </c>
      <c r="I250" s="236" t="s">
        <v>305</v>
      </c>
      <c r="J250" s="237">
        <v>15967213</v>
      </c>
      <c r="K250" s="222">
        <f t="shared" si="8"/>
        <v>16446229.390000001</v>
      </c>
      <c r="L250" s="222"/>
      <c r="M250" s="224">
        <f t="shared" si="9"/>
        <v>16446229.390000001</v>
      </c>
    </row>
    <row r="251" spans="2:13" s="528" customFormat="1" x14ac:dyDescent="0.25">
      <c r="B251" s="165" t="s">
        <v>530</v>
      </c>
      <c r="C251" s="219">
        <v>950</v>
      </c>
      <c r="D251" s="234">
        <v>1106</v>
      </c>
      <c r="E251" s="165" t="s">
        <v>492</v>
      </c>
      <c r="F251" s="235">
        <v>1</v>
      </c>
      <c r="G251" s="234">
        <v>2013</v>
      </c>
      <c r="H251" s="236">
        <v>629</v>
      </c>
      <c r="I251" s="236" t="s">
        <v>306</v>
      </c>
      <c r="J251" s="237">
        <v>15967213</v>
      </c>
      <c r="K251" s="222">
        <f t="shared" si="8"/>
        <v>16446229.390000001</v>
      </c>
      <c r="L251" s="222"/>
      <c r="M251" s="224">
        <f t="shared" si="9"/>
        <v>16446229.390000001</v>
      </c>
    </row>
    <row r="252" spans="2:13" s="528" customFormat="1" x14ac:dyDescent="0.25">
      <c r="B252" s="165" t="s">
        <v>530</v>
      </c>
      <c r="C252" s="219">
        <v>950</v>
      </c>
      <c r="D252" s="234">
        <v>1106</v>
      </c>
      <c r="E252" s="165" t="s">
        <v>492</v>
      </c>
      <c r="F252" s="235">
        <v>1</v>
      </c>
      <c r="G252" s="234">
        <v>2013</v>
      </c>
      <c r="H252" s="236">
        <v>633</v>
      </c>
      <c r="I252" s="236" t="s">
        <v>307</v>
      </c>
      <c r="J252" s="237">
        <v>15967213</v>
      </c>
      <c r="K252" s="222">
        <f t="shared" si="8"/>
        <v>16446229.390000001</v>
      </c>
      <c r="L252" s="222"/>
      <c r="M252" s="224">
        <f t="shared" si="9"/>
        <v>16446229.390000001</v>
      </c>
    </row>
    <row r="253" spans="2:13" s="528" customFormat="1" x14ac:dyDescent="0.25">
      <c r="B253" s="165" t="s">
        <v>530</v>
      </c>
      <c r="C253" s="219">
        <v>950</v>
      </c>
      <c r="D253" s="234">
        <v>1106</v>
      </c>
      <c r="E253" s="165" t="s">
        <v>492</v>
      </c>
      <c r="F253" s="235">
        <v>1</v>
      </c>
      <c r="G253" s="234">
        <v>2013</v>
      </c>
      <c r="H253" s="236">
        <v>639</v>
      </c>
      <c r="I253" s="236" t="s">
        <v>308</v>
      </c>
      <c r="J253" s="237">
        <v>15967213</v>
      </c>
      <c r="K253" s="222">
        <f t="shared" si="8"/>
        <v>16446229.390000001</v>
      </c>
      <c r="L253" s="222"/>
      <c r="M253" s="224">
        <f t="shared" si="9"/>
        <v>16446229.390000001</v>
      </c>
    </row>
    <row r="254" spans="2:13" s="528" customFormat="1" x14ac:dyDescent="0.25">
      <c r="B254" s="165" t="s">
        <v>530</v>
      </c>
      <c r="C254" s="219">
        <v>950</v>
      </c>
      <c r="D254" s="234">
        <v>1106</v>
      </c>
      <c r="E254" s="165" t="s">
        <v>492</v>
      </c>
      <c r="F254" s="235">
        <v>1</v>
      </c>
      <c r="G254" s="234">
        <v>2013</v>
      </c>
      <c r="H254" s="236">
        <v>638</v>
      </c>
      <c r="I254" s="236" t="s">
        <v>310</v>
      </c>
      <c r="J254" s="237">
        <v>15967213</v>
      </c>
      <c r="K254" s="222">
        <f t="shared" si="8"/>
        <v>16446229.390000001</v>
      </c>
      <c r="L254" s="222"/>
      <c r="M254" s="224">
        <f t="shared" si="9"/>
        <v>16446229.390000001</v>
      </c>
    </row>
    <row r="255" spans="2:13" s="528" customFormat="1" x14ac:dyDescent="0.25">
      <c r="B255" s="165" t="s">
        <v>530</v>
      </c>
      <c r="C255" s="219">
        <v>950</v>
      </c>
      <c r="D255" s="234">
        <v>1106</v>
      </c>
      <c r="E255" s="165" t="s">
        <v>492</v>
      </c>
      <c r="F255" s="235">
        <v>1</v>
      </c>
      <c r="G255" s="234">
        <v>2013</v>
      </c>
      <c r="H255" s="236">
        <v>632</v>
      </c>
      <c r="I255" s="236" t="s">
        <v>311</v>
      </c>
      <c r="J255" s="237">
        <v>15967213</v>
      </c>
      <c r="K255" s="222">
        <f>(J255*3%)+J255</f>
        <v>16446229.390000001</v>
      </c>
      <c r="L255" s="222"/>
      <c r="M255" s="224">
        <f t="shared" si="9"/>
        <v>16446229.390000001</v>
      </c>
    </row>
    <row r="256" spans="2:13" s="528" customFormat="1" x14ac:dyDescent="0.25">
      <c r="B256" s="532"/>
    </row>
  </sheetData>
  <mergeCells count="2">
    <mergeCell ref="B53:D53"/>
    <mergeCell ref="B2:M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D5FE-58F5-4778-9244-3D85C5C4BCD2}">
  <dimension ref="B2:M73"/>
  <sheetViews>
    <sheetView zoomScale="110" zoomScaleNormal="110" workbookViewId="0"/>
  </sheetViews>
  <sheetFormatPr baseColWidth="10" defaultColWidth="11.44140625" defaultRowHeight="10.199999999999999" x14ac:dyDescent="0.2"/>
  <cols>
    <col min="1" max="1" width="11.44140625" style="534"/>
    <col min="2" max="2" width="54.5546875" style="534" customWidth="1"/>
    <col min="3" max="3" width="0" style="534" hidden="1" customWidth="1"/>
    <col min="4" max="4" width="5.44140625" style="534" hidden="1" customWidth="1"/>
    <col min="5" max="5" width="21.77734375" style="534" customWidth="1"/>
    <col min="6" max="6" width="6.77734375" style="534" bestFit="1" customWidth="1"/>
    <col min="7" max="7" width="13.109375" style="534" hidden="1" customWidth="1"/>
    <col min="8" max="8" width="11.44140625" style="534" hidden="1" customWidth="1"/>
    <col min="9" max="9" width="8.88671875" style="534" hidden="1" customWidth="1"/>
    <col min="10" max="10" width="12.77734375" style="534" bestFit="1" customWidth="1"/>
    <col min="11" max="16384" width="11.44140625" style="534"/>
  </cols>
  <sheetData>
    <row r="2" spans="2:13" ht="13.8" x14ac:dyDescent="0.25">
      <c r="B2" s="533" t="s">
        <v>543</v>
      </c>
      <c r="C2" s="533"/>
      <c r="D2" s="533"/>
      <c r="E2" s="533"/>
      <c r="F2" s="533"/>
      <c r="G2" s="533"/>
      <c r="H2" s="533"/>
      <c r="I2" s="533"/>
      <c r="J2" s="533"/>
    </row>
    <row r="3" spans="2:13" ht="10.8" thickBot="1" x14ac:dyDescent="0.25"/>
    <row r="4" spans="2:13" ht="31.5" customHeight="1" x14ac:dyDescent="0.2">
      <c r="B4" s="161" t="s">
        <v>23</v>
      </c>
      <c r="C4" s="161" t="s">
        <v>78</v>
      </c>
      <c r="D4" s="258" t="s">
        <v>94</v>
      </c>
      <c r="E4" s="259" t="s">
        <v>22</v>
      </c>
      <c r="F4" s="260" t="s">
        <v>27</v>
      </c>
      <c r="G4" s="262" t="s">
        <v>24</v>
      </c>
      <c r="H4" s="535" t="s">
        <v>101</v>
      </c>
      <c r="I4" s="262" t="s">
        <v>25</v>
      </c>
      <c r="J4" s="263" t="s">
        <v>26</v>
      </c>
    </row>
    <row r="5" spans="2:13" x14ac:dyDescent="0.2">
      <c r="B5" s="162" t="s">
        <v>16</v>
      </c>
      <c r="C5" s="195"/>
      <c r="D5" s="196"/>
      <c r="E5" s="197"/>
      <c r="F5" s="198">
        <f>+F6+F16+F25</f>
        <v>69</v>
      </c>
      <c r="G5" s="200"/>
      <c r="H5" s="200"/>
      <c r="I5" s="201"/>
      <c r="J5" s="202">
        <f>+J6+J16+J25-1</f>
        <v>1251268790.8425007</v>
      </c>
      <c r="K5" s="536"/>
      <c r="L5" s="536"/>
      <c r="M5" s="536"/>
    </row>
    <row r="6" spans="2:13" x14ac:dyDescent="0.2">
      <c r="B6" s="537" t="s">
        <v>17</v>
      </c>
      <c r="C6" s="538"/>
      <c r="D6" s="270"/>
      <c r="E6" s="537"/>
      <c r="F6" s="270">
        <f>+F7+F9+F11+F13</f>
        <v>5</v>
      </c>
      <c r="G6" s="273"/>
      <c r="H6" s="273"/>
      <c r="I6" s="274"/>
      <c r="J6" s="275">
        <f>+J7+J9+J11+J13</f>
        <v>143608404.05000001</v>
      </c>
      <c r="L6" s="539"/>
    </row>
    <row r="7" spans="2:13" x14ac:dyDescent="0.2">
      <c r="B7" s="378" t="s">
        <v>18</v>
      </c>
      <c r="C7" s="379"/>
      <c r="D7" s="380"/>
      <c r="E7" s="165"/>
      <c r="F7" s="540">
        <f>SUM(F8:F8)</f>
        <v>1</v>
      </c>
      <c r="G7" s="541"/>
      <c r="H7" s="541"/>
      <c r="I7" s="542"/>
      <c r="J7" s="540">
        <f>SUM(J8:J8)</f>
        <v>36050000</v>
      </c>
    </row>
    <row r="8" spans="2:13" x14ac:dyDescent="0.2">
      <c r="B8" s="543" t="s">
        <v>18</v>
      </c>
      <c r="C8" s="376">
        <v>926</v>
      </c>
      <c r="D8" s="377">
        <v>667</v>
      </c>
      <c r="E8" s="165" t="s">
        <v>415</v>
      </c>
      <c r="F8" s="291">
        <v>1</v>
      </c>
      <c r="G8" s="544">
        <v>35000000</v>
      </c>
      <c r="H8" s="287">
        <f>(G8*3%)+G8</f>
        <v>36050000</v>
      </c>
      <c r="I8" s="288">
        <v>0</v>
      </c>
      <c r="J8" s="289">
        <f>(H8-I8)*F8</f>
        <v>36050000</v>
      </c>
    </row>
    <row r="9" spans="2:13" x14ac:dyDescent="0.2">
      <c r="B9" s="378" t="s">
        <v>32</v>
      </c>
      <c r="C9" s="379"/>
      <c r="D9" s="380"/>
      <c r="E9" s="165"/>
      <c r="F9" s="540">
        <f>SUM(F10:F10)</f>
        <v>1</v>
      </c>
      <c r="G9" s="541"/>
      <c r="H9" s="541"/>
      <c r="I9" s="542"/>
      <c r="J9" s="540">
        <f>SUM(J10:J10)</f>
        <v>23812364</v>
      </c>
    </row>
    <row r="10" spans="2:13" x14ac:dyDescent="0.2">
      <c r="B10" s="543" t="s">
        <v>77</v>
      </c>
      <c r="C10" s="376">
        <v>926</v>
      </c>
      <c r="D10" s="377">
        <v>793</v>
      </c>
      <c r="E10" s="165" t="s">
        <v>416</v>
      </c>
      <c r="F10" s="284">
        <v>1</v>
      </c>
      <c r="G10" s="544">
        <v>23118800</v>
      </c>
      <c r="H10" s="287">
        <f>(G10*3%)+G10</f>
        <v>23812364</v>
      </c>
      <c r="I10" s="288">
        <v>0</v>
      </c>
      <c r="J10" s="289">
        <f>(H10-I10)*F10</f>
        <v>23812364</v>
      </c>
    </row>
    <row r="11" spans="2:13" x14ac:dyDescent="0.2">
      <c r="B11" s="378" t="s">
        <v>33</v>
      </c>
      <c r="C11" s="379"/>
      <c r="D11" s="380"/>
      <c r="E11" s="165"/>
      <c r="F11" s="540">
        <f>SUM(F12:F12)</f>
        <v>1</v>
      </c>
      <c r="G11" s="541"/>
      <c r="H11" s="541"/>
      <c r="I11" s="542"/>
      <c r="J11" s="540">
        <f>SUM(J12:J12)</f>
        <v>23812364</v>
      </c>
    </row>
    <row r="12" spans="2:13" x14ac:dyDescent="0.2">
      <c r="B12" s="545" t="s">
        <v>83</v>
      </c>
      <c r="C12" s="376">
        <v>926</v>
      </c>
      <c r="D12" s="377">
        <v>586</v>
      </c>
      <c r="E12" s="165" t="s">
        <v>416</v>
      </c>
      <c r="F12" s="284">
        <v>1</v>
      </c>
      <c r="G12" s="544">
        <v>23118800</v>
      </c>
      <c r="H12" s="287">
        <f>(G12*3%)+G12</f>
        <v>23812364</v>
      </c>
      <c r="I12" s="288">
        <v>0</v>
      </c>
      <c r="J12" s="289">
        <f>(H12-I12)*F12</f>
        <v>23812364</v>
      </c>
    </row>
    <row r="13" spans="2:13" x14ac:dyDescent="0.2">
      <c r="B13" s="378" t="s">
        <v>37</v>
      </c>
      <c r="C13" s="379"/>
      <c r="D13" s="380"/>
      <c r="E13" s="165"/>
      <c r="F13" s="540">
        <f>SUM(F14:F15)</f>
        <v>2</v>
      </c>
      <c r="G13" s="541"/>
      <c r="H13" s="541"/>
      <c r="I13" s="542"/>
      <c r="J13" s="540">
        <f>SUM(J14:J15)</f>
        <v>59933676.050000004</v>
      </c>
    </row>
    <row r="14" spans="2:13" x14ac:dyDescent="0.2">
      <c r="B14" s="543" t="s">
        <v>81</v>
      </c>
      <c r="C14" s="376">
        <v>926</v>
      </c>
      <c r="D14" s="377">
        <v>980</v>
      </c>
      <c r="E14" s="165" t="s">
        <v>418</v>
      </c>
      <c r="F14" s="284">
        <v>1</v>
      </c>
      <c r="G14" s="544">
        <v>7948395</v>
      </c>
      <c r="H14" s="287">
        <f>(G14*3%)+G14</f>
        <v>8186846.8499999996</v>
      </c>
      <c r="I14" s="288"/>
      <c r="J14" s="289">
        <f>(H14-I14)*F14</f>
        <v>8186846.8499999996</v>
      </c>
    </row>
    <row r="15" spans="2:13" x14ac:dyDescent="0.2">
      <c r="B15" s="543" t="s">
        <v>81</v>
      </c>
      <c r="C15" s="376">
        <v>926</v>
      </c>
      <c r="D15" s="377">
        <v>980</v>
      </c>
      <c r="E15" s="165" t="s">
        <v>417</v>
      </c>
      <c r="F15" s="284">
        <v>1</v>
      </c>
      <c r="G15" s="544">
        <v>50239640</v>
      </c>
      <c r="H15" s="287">
        <f>(G15*3%)+G15</f>
        <v>51746829.200000003</v>
      </c>
      <c r="I15" s="288"/>
      <c r="J15" s="289">
        <f>(H15-I15)*F15</f>
        <v>51746829.200000003</v>
      </c>
    </row>
    <row r="16" spans="2:13" x14ac:dyDescent="0.2">
      <c r="B16" s="537" t="s">
        <v>20</v>
      </c>
      <c r="C16" s="538"/>
      <c r="D16" s="270"/>
      <c r="E16" s="270"/>
      <c r="F16" s="270">
        <f>+SUM(F17:F24)</f>
        <v>9</v>
      </c>
      <c r="G16" s="273"/>
      <c r="H16" s="273"/>
      <c r="I16" s="274"/>
      <c r="J16" s="275">
        <f>+SUM(J17:J24)</f>
        <v>51486381.339999996</v>
      </c>
    </row>
    <row r="17" spans="2:11" x14ac:dyDescent="0.2">
      <c r="B17" s="165" t="s">
        <v>471</v>
      </c>
      <c r="C17" s="376">
        <v>927</v>
      </c>
      <c r="D17" s="377">
        <v>243</v>
      </c>
      <c r="E17" s="165" t="s">
        <v>414</v>
      </c>
      <c r="F17" s="284">
        <v>1</v>
      </c>
      <c r="G17" s="544">
        <v>3859498</v>
      </c>
      <c r="H17" s="287">
        <f t="shared" ref="H17:H24" si="0">(G17*3%)+G17</f>
        <v>3975282.94</v>
      </c>
      <c r="I17" s="288"/>
      <c r="J17" s="289">
        <v>3975282.94</v>
      </c>
    </row>
    <row r="18" spans="2:11" x14ac:dyDescent="0.2">
      <c r="B18" s="165" t="s">
        <v>472</v>
      </c>
      <c r="C18" s="376">
        <v>927</v>
      </c>
      <c r="D18" s="377">
        <v>351</v>
      </c>
      <c r="E18" s="165" t="s">
        <v>414</v>
      </c>
      <c r="F18" s="284">
        <v>1</v>
      </c>
      <c r="G18" s="544">
        <v>3859498</v>
      </c>
      <c r="H18" s="287">
        <f t="shared" si="0"/>
        <v>3975282.94</v>
      </c>
      <c r="I18" s="288"/>
      <c r="J18" s="289">
        <v>3975282.94</v>
      </c>
    </row>
    <row r="19" spans="2:11" x14ac:dyDescent="0.2">
      <c r="B19" s="165" t="s">
        <v>473</v>
      </c>
      <c r="C19" s="376">
        <v>927</v>
      </c>
      <c r="D19" s="377">
        <v>831</v>
      </c>
      <c r="E19" s="165" t="s">
        <v>418</v>
      </c>
      <c r="F19" s="284">
        <v>1</v>
      </c>
      <c r="G19" s="544">
        <v>7948395</v>
      </c>
      <c r="H19" s="287">
        <f t="shared" si="0"/>
        <v>8186846.8499999996</v>
      </c>
      <c r="I19" s="288"/>
      <c r="J19" s="289">
        <f>(H19-I19)*F19</f>
        <v>8186846.8499999996</v>
      </c>
    </row>
    <row r="20" spans="2:11" x14ac:dyDescent="0.2">
      <c r="B20" s="165" t="s">
        <v>474</v>
      </c>
      <c r="C20" s="376">
        <v>927</v>
      </c>
      <c r="D20" s="377">
        <v>1176</v>
      </c>
      <c r="E20" s="165" t="s">
        <v>412</v>
      </c>
      <c r="F20" s="284">
        <v>1</v>
      </c>
      <c r="G20" s="544">
        <v>10933000</v>
      </c>
      <c r="H20" s="287">
        <f t="shared" si="0"/>
        <v>11260990</v>
      </c>
      <c r="I20" s="288"/>
      <c r="J20" s="289">
        <f>(H20-I20)*F20</f>
        <v>11260990</v>
      </c>
    </row>
    <row r="21" spans="2:11" x14ac:dyDescent="0.2">
      <c r="B21" s="165" t="s">
        <v>475</v>
      </c>
      <c r="C21" s="376">
        <v>927</v>
      </c>
      <c r="D21" s="377">
        <v>1365</v>
      </c>
      <c r="E21" s="165" t="s">
        <v>414</v>
      </c>
      <c r="F21" s="284">
        <v>2</v>
      </c>
      <c r="G21" s="544">
        <v>3859498</v>
      </c>
      <c r="H21" s="287">
        <f t="shared" si="0"/>
        <v>3975282.94</v>
      </c>
      <c r="I21" s="288"/>
      <c r="J21" s="289">
        <f>+F21*J17</f>
        <v>7950565.8799999999</v>
      </c>
    </row>
    <row r="22" spans="2:11" x14ac:dyDescent="0.2">
      <c r="B22" s="546" t="s">
        <v>476</v>
      </c>
      <c r="C22" s="389">
        <v>927</v>
      </c>
      <c r="D22" s="390">
        <v>1435</v>
      </c>
      <c r="E22" s="165" t="s">
        <v>414</v>
      </c>
      <c r="F22" s="286">
        <v>1</v>
      </c>
      <c r="G22" s="547">
        <v>3859498</v>
      </c>
      <c r="H22" s="548">
        <f t="shared" si="0"/>
        <v>3975282.94</v>
      </c>
      <c r="I22" s="548"/>
      <c r="J22" s="549">
        <f>+J18</f>
        <v>3975282.94</v>
      </c>
    </row>
    <row r="23" spans="2:11" x14ac:dyDescent="0.2">
      <c r="B23" s="165" t="s">
        <v>477</v>
      </c>
      <c r="C23" s="376">
        <v>927</v>
      </c>
      <c r="D23" s="377">
        <v>1450</v>
      </c>
      <c r="E23" s="165" t="s">
        <v>414</v>
      </c>
      <c r="F23" s="284">
        <v>1</v>
      </c>
      <c r="G23" s="544">
        <v>3859498</v>
      </c>
      <c r="H23" s="287">
        <f t="shared" si="0"/>
        <v>3975282.94</v>
      </c>
      <c r="I23" s="288"/>
      <c r="J23" s="289">
        <f>+J18</f>
        <v>3975282.94</v>
      </c>
    </row>
    <row r="24" spans="2:11" x14ac:dyDescent="0.2">
      <c r="B24" s="165" t="s">
        <v>478</v>
      </c>
      <c r="C24" s="376">
        <v>927</v>
      </c>
      <c r="D24" s="377">
        <v>1526</v>
      </c>
      <c r="E24" s="165" t="s">
        <v>418</v>
      </c>
      <c r="F24" s="284">
        <v>1</v>
      </c>
      <c r="G24" s="544">
        <v>7948395</v>
      </c>
      <c r="H24" s="287">
        <f t="shared" si="0"/>
        <v>8186846.8499999996</v>
      </c>
      <c r="I24" s="288"/>
      <c r="J24" s="289">
        <f>(H24-I24)*F24</f>
        <v>8186846.8499999996</v>
      </c>
    </row>
    <row r="25" spans="2:11" ht="15" customHeight="1" x14ac:dyDescent="0.2">
      <c r="B25" s="550" t="s">
        <v>38</v>
      </c>
      <c r="C25" s="550"/>
      <c r="D25" s="550"/>
      <c r="E25" s="537"/>
      <c r="F25" s="538">
        <f>SUM(F26:F69)</f>
        <v>55</v>
      </c>
      <c r="G25" s="273"/>
      <c r="H25" s="273"/>
      <c r="I25" s="274"/>
      <c r="J25" s="275">
        <f>SUM(J26:J69)</f>
        <v>1056174006.4525007</v>
      </c>
      <c r="K25" s="539"/>
    </row>
    <row r="26" spans="2:11" x14ac:dyDescent="0.2">
      <c r="B26" s="165" t="s">
        <v>423</v>
      </c>
      <c r="C26" s="376">
        <v>928</v>
      </c>
      <c r="D26" s="377">
        <v>53</v>
      </c>
      <c r="E26" s="165" t="s">
        <v>412</v>
      </c>
      <c r="F26" s="284">
        <v>1</v>
      </c>
      <c r="G26" s="544">
        <v>10933000</v>
      </c>
      <c r="H26" s="287">
        <f t="shared" ref="H26:H69" si="1">(G26*3%)+G26</f>
        <v>11260990</v>
      </c>
      <c r="I26" s="287">
        <v>171</v>
      </c>
      <c r="J26" s="289">
        <f t="shared" ref="J26:J52" si="2">+H26*F26</f>
        <v>11260990</v>
      </c>
    </row>
    <row r="27" spans="2:11" x14ac:dyDescent="0.2">
      <c r="B27" s="165" t="s">
        <v>424</v>
      </c>
      <c r="C27" s="376">
        <v>928</v>
      </c>
      <c r="D27" s="377">
        <v>54</v>
      </c>
      <c r="E27" s="165" t="s">
        <v>412</v>
      </c>
      <c r="F27" s="284">
        <v>1</v>
      </c>
      <c r="G27" s="544">
        <v>10933000</v>
      </c>
      <c r="H27" s="287">
        <f t="shared" si="1"/>
        <v>11260990</v>
      </c>
      <c r="I27" s="287">
        <v>171</v>
      </c>
      <c r="J27" s="289">
        <f t="shared" si="2"/>
        <v>11260990</v>
      </c>
    </row>
    <row r="28" spans="2:11" x14ac:dyDescent="0.2">
      <c r="B28" s="165" t="s">
        <v>425</v>
      </c>
      <c r="C28" s="376">
        <v>928</v>
      </c>
      <c r="D28" s="377">
        <v>55</v>
      </c>
      <c r="E28" s="165" t="s">
        <v>412</v>
      </c>
      <c r="F28" s="284">
        <v>1</v>
      </c>
      <c r="G28" s="544">
        <v>10933000</v>
      </c>
      <c r="H28" s="287">
        <f t="shared" si="1"/>
        <v>11260990</v>
      </c>
      <c r="I28" s="287">
        <v>171</v>
      </c>
      <c r="J28" s="289">
        <f t="shared" si="2"/>
        <v>11260990</v>
      </c>
    </row>
    <row r="29" spans="2:11" x14ac:dyDescent="0.2">
      <c r="B29" s="165" t="s">
        <v>426</v>
      </c>
      <c r="C29" s="376">
        <v>928</v>
      </c>
      <c r="D29" s="377">
        <v>56</v>
      </c>
      <c r="E29" s="165" t="s">
        <v>412</v>
      </c>
      <c r="F29" s="284">
        <v>1</v>
      </c>
      <c r="G29" s="544">
        <v>10933000</v>
      </c>
      <c r="H29" s="287">
        <f t="shared" si="1"/>
        <v>11260990</v>
      </c>
      <c r="I29" s="287">
        <v>171</v>
      </c>
      <c r="J29" s="289">
        <f t="shared" si="2"/>
        <v>11260990</v>
      </c>
    </row>
    <row r="30" spans="2:11" x14ac:dyDescent="0.2">
      <c r="B30" s="165" t="s">
        <v>427</v>
      </c>
      <c r="C30" s="376">
        <v>928</v>
      </c>
      <c r="D30" s="377">
        <v>57</v>
      </c>
      <c r="E30" s="165" t="s">
        <v>413</v>
      </c>
      <c r="F30" s="284">
        <v>2</v>
      </c>
      <c r="G30" s="544">
        <v>20357370.149999999</v>
      </c>
      <c r="H30" s="287">
        <f t="shared" si="1"/>
        <v>20968091.254499998</v>
      </c>
      <c r="I30" s="287">
        <v>171</v>
      </c>
      <c r="J30" s="289">
        <f t="shared" si="2"/>
        <v>41936182.508999996</v>
      </c>
    </row>
    <row r="31" spans="2:11" x14ac:dyDescent="0.2">
      <c r="B31" s="165" t="s">
        <v>428</v>
      </c>
      <c r="C31" s="376">
        <v>928</v>
      </c>
      <c r="D31" s="377">
        <v>58</v>
      </c>
      <c r="E31" s="165" t="s">
        <v>413</v>
      </c>
      <c r="F31" s="284">
        <v>2</v>
      </c>
      <c r="G31" s="544">
        <v>20357370.149999999</v>
      </c>
      <c r="H31" s="287">
        <f t="shared" si="1"/>
        <v>20968091.254499998</v>
      </c>
      <c r="I31" s="287">
        <v>171</v>
      </c>
      <c r="J31" s="289">
        <f t="shared" si="2"/>
        <v>41936182.508999996</v>
      </c>
    </row>
    <row r="32" spans="2:11" x14ac:dyDescent="0.2">
      <c r="B32" s="165" t="s">
        <v>429</v>
      </c>
      <c r="C32" s="376">
        <v>928</v>
      </c>
      <c r="D32" s="377">
        <v>59</v>
      </c>
      <c r="E32" s="165" t="s">
        <v>413</v>
      </c>
      <c r="F32" s="284">
        <v>2</v>
      </c>
      <c r="G32" s="544">
        <v>20357370.149999999</v>
      </c>
      <c r="H32" s="287">
        <f t="shared" si="1"/>
        <v>20968091.254499998</v>
      </c>
      <c r="I32" s="287">
        <v>171</v>
      </c>
      <c r="J32" s="289">
        <f t="shared" si="2"/>
        <v>41936182.508999996</v>
      </c>
    </row>
    <row r="33" spans="2:10" x14ac:dyDescent="0.2">
      <c r="B33" s="165" t="s">
        <v>430</v>
      </c>
      <c r="C33" s="376">
        <v>928</v>
      </c>
      <c r="D33" s="377">
        <v>60</v>
      </c>
      <c r="E33" s="165" t="s">
        <v>413</v>
      </c>
      <c r="F33" s="284">
        <v>2</v>
      </c>
      <c r="G33" s="544">
        <v>20357370.149999999</v>
      </c>
      <c r="H33" s="287">
        <f t="shared" si="1"/>
        <v>20968091.254499998</v>
      </c>
      <c r="I33" s="287">
        <v>171</v>
      </c>
      <c r="J33" s="289">
        <f t="shared" si="2"/>
        <v>41936182.508999996</v>
      </c>
    </row>
    <row r="34" spans="2:10" x14ac:dyDescent="0.2">
      <c r="B34" s="165" t="s">
        <v>431</v>
      </c>
      <c r="C34" s="376">
        <v>928</v>
      </c>
      <c r="D34" s="377">
        <v>61</v>
      </c>
      <c r="E34" s="165" t="s">
        <v>413</v>
      </c>
      <c r="F34" s="284">
        <v>2</v>
      </c>
      <c r="G34" s="544">
        <v>20357370.149999999</v>
      </c>
      <c r="H34" s="287">
        <f t="shared" si="1"/>
        <v>20968091.254499998</v>
      </c>
      <c r="I34" s="287">
        <v>171</v>
      </c>
      <c r="J34" s="289">
        <f t="shared" si="2"/>
        <v>41936182.508999996</v>
      </c>
    </row>
    <row r="35" spans="2:10" x14ac:dyDescent="0.2">
      <c r="B35" s="165" t="s">
        <v>432</v>
      </c>
      <c r="C35" s="376">
        <v>928</v>
      </c>
      <c r="D35" s="377">
        <v>62</v>
      </c>
      <c r="E35" s="165" t="s">
        <v>413</v>
      </c>
      <c r="F35" s="284">
        <v>2</v>
      </c>
      <c r="G35" s="544">
        <v>20357370.149999999</v>
      </c>
      <c r="H35" s="287">
        <f t="shared" si="1"/>
        <v>20968091.254499998</v>
      </c>
      <c r="I35" s="287">
        <v>171</v>
      </c>
      <c r="J35" s="289">
        <f t="shared" si="2"/>
        <v>41936182.508999996</v>
      </c>
    </row>
    <row r="36" spans="2:10" x14ac:dyDescent="0.2">
      <c r="B36" s="165" t="s">
        <v>433</v>
      </c>
      <c r="C36" s="376">
        <v>928</v>
      </c>
      <c r="D36" s="377">
        <v>63</v>
      </c>
      <c r="E36" s="165" t="s">
        <v>413</v>
      </c>
      <c r="F36" s="284">
        <v>2</v>
      </c>
      <c r="G36" s="544">
        <v>20357370.149999999</v>
      </c>
      <c r="H36" s="287">
        <f t="shared" si="1"/>
        <v>20968091.254499998</v>
      </c>
      <c r="I36" s="287">
        <v>171</v>
      </c>
      <c r="J36" s="289">
        <f t="shared" si="2"/>
        <v>41936182.508999996</v>
      </c>
    </row>
    <row r="37" spans="2:10" x14ac:dyDescent="0.2">
      <c r="B37" s="165" t="s">
        <v>434</v>
      </c>
      <c r="C37" s="376">
        <v>928</v>
      </c>
      <c r="D37" s="377">
        <v>64</v>
      </c>
      <c r="E37" s="165" t="s">
        <v>413</v>
      </c>
      <c r="F37" s="284">
        <v>2</v>
      </c>
      <c r="G37" s="544">
        <v>20357370.149999999</v>
      </c>
      <c r="H37" s="287">
        <f t="shared" si="1"/>
        <v>20968091.254499998</v>
      </c>
      <c r="I37" s="287">
        <v>171</v>
      </c>
      <c r="J37" s="289">
        <f t="shared" si="2"/>
        <v>41936182.508999996</v>
      </c>
    </row>
    <row r="38" spans="2:10" x14ac:dyDescent="0.2">
      <c r="B38" s="165" t="s">
        <v>435</v>
      </c>
      <c r="C38" s="376">
        <v>928</v>
      </c>
      <c r="D38" s="377">
        <v>65</v>
      </c>
      <c r="E38" s="165" t="s">
        <v>413</v>
      </c>
      <c r="F38" s="284">
        <v>2</v>
      </c>
      <c r="G38" s="544">
        <v>20357370.149999999</v>
      </c>
      <c r="H38" s="287">
        <f t="shared" si="1"/>
        <v>20968091.254499998</v>
      </c>
      <c r="I38" s="287">
        <v>171</v>
      </c>
      <c r="J38" s="289">
        <f t="shared" si="2"/>
        <v>41936182.508999996</v>
      </c>
    </row>
    <row r="39" spans="2:10" x14ac:dyDescent="0.2">
      <c r="B39" s="165" t="s">
        <v>436</v>
      </c>
      <c r="C39" s="376">
        <v>928</v>
      </c>
      <c r="D39" s="377">
        <v>66</v>
      </c>
      <c r="E39" s="165" t="s">
        <v>413</v>
      </c>
      <c r="F39" s="284">
        <v>2</v>
      </c>
      <c r="G39" s="544">
        <v>20357370.149999999</v>
      </c>
      <c r="H39" s="287">
        <f t="shared" si="1"/>
        <v>20968091.254499998</v>
      </c>
      <c r="I39" s="287">
        <v>171</v>
      </c>
      <c r="J39" s="289">
        <f t="shared" si="2"/>
        <v>41936182.508999996</v>
      </c>
    </row>
    <row r="40" spans="2:10" x14ac:dyDescent="0.2">
      <c r="B40" s="165" t="s">
        <v>437</v>
      </c>
      <c r="C40" s="376">
        <v>928</v>
      </c>
      <c r="D40" s="377">
        <v>67</v>
      </c>
      <c r="E40" s="165" t="s">
        <v>413</v>
      </c>
      <c r="F40" s="284">
        <v>1</v>
      </c>
      <c r="G40" s="544">
        <v>20357370.149999999</v>
      </c>
      <c r="H40" s="287">
        <f t="shared" si="1"/>
        <v>20968091.254499998</v>
      </c>
      <c r="I40" s="287">
        <v>171</v>
      </c>
      <c r="J40" s="289">
        <f t="shared" si="2"/>
        <v>20968091.254499998</v>
      </c>
    </row>
    <row r="41" spans="2:10" x14ac:dyDescent="0.2">
      <c r="B41" s="165" t="s">
        <v>438</v>
      </c>
      <c r="C41" s="376">
        <v>928</v>
      </c>
      <c r="D41" s="377">
        <v>68</v>
      </c>
      <c r="E41" s="165" t="s">
        <v>413</v>
      </c>
      <c r="F41" s="284">
        <v>2</v>
      </c>
      <c r="G41" s="544">
        <v>20357370.149999999</v>
      </c>
      <c r="H41" s="287">
        <f t="shared" si="1"/>
        <v>20968091.254499998</v>
      </c>
      <c r="I41" s="287">
        <v>171</v>
      </c>
      <c r="J41" s="289">
        <f t="shared" si="2"/>
        <v>41936182.508999996</v>
      </c>
    </row>
    <row r="42" spans="2:10" x14ac:dyDescent="0.2">
      <c r="B42" s="165" t="s">
        <v>439</v>
      </c>
      <c r="C42" s="376">
        <v>928</v>
      </c>
      <c r="D42" s="377">
        <v>69</v>
      </c>
      <c r="E42" s="165" t="s">
        <v>413</v>
      </c>
      <c r="F42" s="284">
        <v>1</v>
      </c>
      <c r="G42" s="544">
        <v>20357370.149999999</v>
      </c>
      <c r="H42" s="287">
        <f t="shared" si="1"/>
        <v>20968091.254499998</v>
      </c>
      <c r="I42" s="287">
        <v>171</v>
      </c>
      <c r="J42" s="289">
        <f t="shared" si="2"/>
        <v>20968091.254499998</v>
      </c>
    </row>
    <row r="43" spans="2:10" x14ac:dyDescent="0.2">
      <c r="B43" s="165" t="s">
        <v>440</v>
      </c>
      <c r="C43" s="376">
        <v>928</v>
      </c>
      <c r="D43" s="377">
        <v>70</v>
      </c>
      <c r="E43" s="165" t="s">
        <v>413</v>
      </c>
      <c r="F43" s="284">
        <v>1</v>
      </c>
      <c r="G43" s="544">
        <v>20357370.149999999</v>
      </c>
      <c r="H43" s="287">
        <f t="shared" si="1"/>
        <v>20968091.254499998</v>
      </c>
      <c r="I43" s="287">
        <v>171</v>
      </c>
      <c r="J43" s="289">
        <f t="shared" si="2"/>
        <v>20968091.254499998</v>
      </c>
    </row>
    <row r="44" spans="2:10" x14ac:dyDescent="0.2">
      <c r="B44" s="165" t="s">
        <v>441</v>
      </c>
      <c r="C44" s="376">
        <v>928</v>
      </c>
      <c r="D44" s="377">
        <v>71</v>
      </c>
      <c r="E44" s="165" t="s">
        <v>413</v>
      </c>
      <c r="F44" s="284">
        <v>1</v>
      </c>
      <c r="G44" s="544">
        <v>20357370.149999999</v>
      </c>
      <c r="H44" s="287">
        <f t="shared" si="1"/>
        <v>20968091.254499998</v>
      </c>
      <c r="I44" s="287">
        <v>171</v>
      </c>
      <c r="J44" s="289">
        <f t="shared" si="2"/>
        <v>20968091.254499998</v>
      </c>
    </row>
    <row r="45" spans="2:10" x14ac:dyDescent="0.2">
      <c r="B45" s="165" t="s">
        <v>442</v>
      </c>
      <c r="C45" s="376">
        <v>928</v>
      </c>
      <c r="D45" s="377">
        <v>72</v>
      </c>
      <c r="E45" s="165" t="s">
        <v>413</v>
      </c>
      <c r="F45" s="284">
        <v>1</v>
      </c>
      <c r="G45" s="544">
        <v>20357370.149999999</v>
      </c>
      <c r="H45" s="287">
        <f t="shared" si="1"/>
        <v>20968091.254499998</v>
      </c>
      <c r="I45" s="287">
        <v>171</v>
      </c>
      <c r="J45" s="289">
        <f t="shared" si="2"/>
        <v>20968091.254499998</v>
      </c>
    </row>
    <row r="46" spans="2:10" x14ac:dyDescent="0.2">
      <c r="B46" s="165" t="s">
        <v>443</v>
      </c>
      <c r="C46" s="376">
        <v>928</v>
      </c>
      <c r="D46" s="377">
        <v>73</v>
      </c>
      <c r="E46" s="165" t="s">
        <v>413</v>
      </c>
      <c r="F46" s="284">
        <v>1</v>
      </c>
      <c r="G46" s="544">
        <v>20357370.149999999</v>
      </c>
      <c r="H46" s="287">
        <f t="shared" si="1"/>
        <v>20968091.254499998</v>
      </c>
      <c r="I46" s="287">
        <v>171</v>
      </c>
      <c r="J46" s="289">
        <f t="shared" si="2"/>
        <v>20968091.254499998</v>
      </c>
    </row>
    <row r="47" spans="2:10" x14ac:dyDescent="0.2">
      <c r="B47" s="165" t="s">
        <v>444</v>
      </c>
      <c r="C47" s="376">
        <v>928</v>
      </c>
      <c r="D47" s="377">
        <v>74</v>
      </c>
      <c r="E47" s="165" t="s">
        <v>413</v>
      </c>
      <c r="F47" s="284">
        <v>1</v>
      </c>
      <c r="G47" s="544">
        <v>20357370.149999999</v>
      </c>
      <c r="H47" s="287">
        <f t="shared" si="1"/>
        <v>20968091.254499998</v>
      </c>
      <c r="I47" s="287">
        <v>171</v>
      </c>
      <c r="J47" s="289">
        <f t="shared" si="2"/>
        <v>20968091.254499998</v>
      </c>
    </row>
    <row r="48" spans="2:10" x14ac:dyDescent="0.2">
      <c r="B48" s="165" t="s">
        <v>445</v>
      </c>
      <c r="C48" s="376">
        <v>928</v>
      </c>
      <c r="D48" s="377">
        <v>75</v>
      </c>
      <c r="E48" s="165" t="s">
        <v>413</v>
      </c>
      <c r="F48" s="284">
        <v>1</v>
      </c>
      <c r="G48" s="544">
        <v>20357370.149999999</v>
      </c>
      <c r="H48" s="287">
        <f t="shared" si="1"/>
        <v>20968091.254499998</v>
      </c>
      <c r="I48" s="287">
        <v>171</v>
      </c>
      <c r="J48" s="289">
        <f t="shared" si="2"/>
        <v>20968091.254499998</v>
      </c>
    </row>
    <row r="49" spans="2:10" x14ac:dyDescent="0.2">
      <c r="B49" s="165" t="s">
        <v>446</v>
      </c>
      <c r="C49" s="376">
        <v>928</v>
      </c>
      <c r="D49" s="377">
        <v>76</v>
      </c>
      <c r="E49" s="165" t="s">
        <v>413</v>
      </c>
      <c r="F49" s="284">
        <v>1</v>
      </c>
      <c r="G49" s="544">
        <v>20357370.149999999</v>
      </c>
      <c r="H49" s="287">
        <f t="shared" si="1"/>
        <v>20968091.254499998</v>
      </c>
      <c r="I49" s="287">
        <v>171</v>
      </c>
      <c r="J49" s="289">
        <f t="shared" si="2"/>
        <v>20968091.254499998</v>
      </c>
    </row>
    <row r="50" spans="2:10" x14ac:dyDescent="0.2">
      <c r="B50" s="165" t="s">
        <v>447</v>
      </c>
      <c r="C50" s="376">
        <v>928</v>
      </c>
      <c r="D50" s="377">
        <v>77</v>
      </c>
      <c r="E50" s="165" t="s">
        <v>413</v>
      </c>
      <c r="F50" s="284">
        <v>1</v>
      </c>
      <c r="G50" s="544">
        <v>20357370.149999999</v>
      </c>
      <c r="H50" s="287">
        <f t="shared" si="1"/>
        <v>20968091.254499998</v>
      </c>
      <c r="I50" s="287">
        <v>171</v>
      </c>
      <c r="J50" s="289">
        <f t="shared" si="2"/>
        <v>20968091.254499998</v>
      </c>
    </row>
    <row r="51" spans="2:10" x14ac:dyDescent="0.2">
      <c r="B51" s="165" t="s">
        <v>448</v>
      </c>
      <c r="C51" s="376">
        <v>928</v>
      </c>
      <c r="D51" s="377">
        <v>488</v>
      </c>
      <c r="E51" s="165" t="s">
        <v>412</v>
      </c>
      <c r="F51" s="284">
        <v>1</v>
      </c>
      <c r="G51" s="544">
        <v>10933000</v>
      </c>
      <c r="H51" s="287">
        <f t="shared" si="1"/>
        <v>11260990</v>
      </c>
      <c r="I51" s="287">
        <v>171</v>
      </c>
      <c r="J51" s="289">
        <f t="shared" si="2"/>
        <v>11260990</v>
      </c>
    </row>
    <row r="52" spans="2:10" x14ac:dyDescent="0.2">
      <c r="B52" s="165" t="s">
        <v>449</v>
      </c>
      <c r="C52" s="376">
        <v>928</v>
      </c>
      <c r="D52" s="377">
        <v>629</v>
      </c>
      <c r="E52" s="165" t="s">
        <v>413</v>
      </c>
      <c r="F52" s="284">
        <v>1</v>
      </c>
      <c r="G52" s="544">
        <v>20357370.149999999</v>
      </c>
      <c r="H52" s="287">
        <f t="shared" si="1"/>
        <v>20968091.254499998</v>
      </c>
      <c r="I52" s="287">
        <v>171</v>
      </c>
      <c r="J52" s="289">
        <f t="shared" si="2"/>
        <v>20968091.254499998</v>
      </c>
    </row>
    <row r="53" spans="2:10" ht="9.75" customHeight="1" x14ac:dyDescent="0.2">
      <c r="B53" s="165" t="s">
        <v>450</v>
      </c>
      <c r="C53" s="376">
        <v>928</v>
      </c>
      <c r="D53" s="377">
        <v>661</v>
      </c>
      <c r="E53" s="165" t="s">
        <v>412</v>
      </c>
      <c r="F53" s="284">
        <v>1</v>
      </c>
      <c r="G53" s="544">
        <v>10933000</v>
      </c>
      <c r="H53" s="287">
        <f t="shared" si="1"/>
        <v>11260990</v>
      </c>
      <c r="I53" s="287">
        <v>171</v>
      </c>
      <c r="J53" s="289">
        <f t="shared" ref="J53:J69" si="3">+H53*F53</f>
        <v>11260990</v>
      </c>
    </row>
    <row r="54" spans="2:10" x14ac:dyDescent="0.2">
      <c r="B54" s="165" t="s">
        <v>451</v>
      </c>
      <c r="C54" s="376">
        <v>928</v>
      </c>
      <c r="D54" s="377">
        <v>682</v>
      </c>
      <c r="E54" s="165" t="s">
        <v>412</v>
      </c>
      <c r="F54" s="284">
        <v>1</v>
      </c>
      <c r="G54" s="544">
        <v>10933000</v>
      </c>
      <c r="H54" s="287">
        <f t="shared" si="1"/>
        <v>11260990</v>
      </c>
      <c r="I54" s="287">
        <v>171</v>
      </c>
      <c r="J54" s="289">
        <f t="shared" si="3"/>
        <v>11260990</v>
      </c>
    </row>
    <row r="55" spans="2:10" x14ac:dyDescent="0.2">
      <c r="B55" s="165" t="s">
        <v>452</v>
      </c>
      <c r="C55" s="376">
        <v>928</v>
      </c>
      <c r="D55" s="377">
        <v>706</v>
      </c>
      <c r="E55" s="165" t="s">
        <v>413</v>
      </c>
      <c r="F55" s="284">
        <v>1</v>
      </c>
      <c r="G55" s="544">
        <v>20357370.149999999</v>
      </c>
      <c r="H55" s="287">
        <f t="shared" si="1"/>
        <v>20968091.254499998</v>
      </c>
      <c r="I55" s="287">
        <v>171</v>
      </c>
      <c r="J55" s="289">
        <f t="shared" si="3"/>
        <v>20968091.254499998</v>
      </c>
    </row>
    <row r="56" spans="2:10" x14ac:dyDescent="0.2">
      <c r="B56" s="165" t="s">
        <v>453</v>
      </c>
      <c r="C56" s="376">
        <v>928</v>
      </c>
      <c r="D56" s="377">
        <v>797</v>
      </c>
      <c r="E56" s="165" t="s">
        <v>412</v>
      </c>
      <c r="F56" s="284">
        <v>1</v>
      </c>
      <c r="G56" s="544">
        <v>10933000</v>
      </c>
      <c r="H56" s="287">
        <f t="shared" si="1"/>
        <v>11260990</v>
      </c>
      <c r="I56" s="287">
        <v>171</v>
      </c>
      <c r="J56" s="289">
        <f t="shared" si="3"/>
        <v>11260990</v>
      </c>
    </row>
    <row r="57" spans="2:10" x14ac:dyDescent="0.2">
      <c r="B57" s="165" t="s">
        <v>454</v>
      </c>
      <c r="C57" s="376">
        <v>928</v>
      </c>
      <c r="D57" s="377">
        <v>798</v>
      </c>
      <c r="E57" s="165" t="s">
        <v>413</v>
      </c>
      <c r="F57" s="284">
        <v>1</v>
      </c>
      <c r="G57" s="544">
        <v>20357370.149999999</v>
      </c>
      <c r="H57" s="287">
        <f t="shared" si="1"/>
        <v>20968091.254499998</v>
      </c>
      <c r="I57" s="287">
        <v>171</v>
      </c>
      <c r="J57" s="289">
        <f t="shared" si="3"/>
        <v>20968091.254499998</v>
      </c>
    </row>
    <row r="58" spans="2:10" x14ac:dyDescent="0.2">
      <c r="B58" s="165" t="s">
        <v>455</v>
      </c>
      <c r="C58" s="376">
        <v>928</v>
      </c>
      <c r="D58" s="377">
        <v>799</v>
      </c>
      <c r="E58" s="165" t="s">
        <v>413</v>
      </c>
      <c r="F58" s="284">
        <v>1</v>
      </c>
      <c r="G58" s="544">
        <v>20357370.149999999</v>
      </c>
      <c r="H58" s="287">
        <f t="shared" si="1"/>
        <v>20968091.254499998</v>
      </c>
      <c r="I58" s="287">
        <v>171</v>
      </c>
      <c r="J58" s="289">
        <f t="shared" si="3"/>
        <v>20968091.254499998</v>
      </c>
    </row>
    <row r="59" spans="2:10" x14ac:dyDescent="0.2">
      <c r="B59" s="165" t="s">
        <v>456</v>
      </c>
      <c r="C59" s="376">
        <v>928</v>
      </c>
      <c r="D59" s="377">
        <v>800</v>
      </c>
      <c r="E59" s="165" t="s">
        <v>413</v>
      </c>
      <c r="F59" s="284">
        <v>1</v>
      </c>
      <c r="G59" s="544">
        <v>20357370.149999999</v>
      </c>
      <c r="H59" s="287">
        <f t="shared" si="1"/>
        <v>20968091.254499998</v>
      </c>
      <c r="I59" s="287">
        <v>171</v>
      </c>
      <c r="J59" s="289">
        <f t="shared" si="3"/>
        <v>20968091.254499998</v>
      </c>
    </row>
    <row r="60" spans="2:10" x14ac:dyDescent="0.2">
      <c r="B60" s="165" t="s">
        <v>457</v>
      </c>
      <c r="C60" s="376">
        <v>928</v>
      </c>
      <c r="D60" s="377">
        <v>829</v>
      </c>
      <c r="E60" s="165" t="s">
        <v>413</v>
      </c>
      <c r="F60" s="284">
        <v>1</v>
      </c>
      <c r="G60" s="544">
        <v>20357370.149999999</v>
      </c>
      <c r="H60" s="287">
        <f t="shared" si="1"/>
        <v>20968091.254499998</v>
      </c>
      <c r="I60" s="287">
        <v>171</v>
      </c>
      <c r="J60" s="289">
        <f t="shared" si="3"/>
        <v>20968091.254499998</v>
      </c>
    </row>
    <row r="61" spans="2:10" x14ac:dyDescent="0.2">
      <c r="B61" s="165" t="s">
        <v>458</v>
      </c>
      <c r="C61" s="376">
        <v>928</v>
      </c>
      <c r="D61" s="377">
        <v>832</v>
      </c>
      <c r="E61" s="165" t="s">
        <v>413</v>
      </c>
      <c r="F61" s="284">
        <v>1</v>
      </c>
      <c r="G61" s="544">
        <v>20357370.149999999</v>
      </c>
      <c r="H61" s="287">
        <f t="shared" si="1"/>
        <v>20968091.254499998</v>
      </c>
      <c r="I61" s="287">
        <v>171</v>
      </c>
      <c r="J61" s="289">
        <f t="shared" si="3"/>
        <v>20968091.254499998</v>
      </c>
    </row>
    <row r="62" spans="2:10" x14ac:dyDescent="0.2">
      <c r="B62" s="165" t="s">
        <v>460</v>
      </c>
      <c r="C62" s="376">
        <v>928</v>
      </c>
      <c r="D62" s="377">
        <v>988</v>
      </c>
      <c r="E62" s="165" t="s">
        <v>413</v>
      </c>
      <c r="F62" s="284">
        <v>1</v>
      </c>
      <c r="G62" s="544">
        <v>20357370.149999999</v>
      </c>
      <c r="H62" s="287">
        <f t="shared" si="1"/>
        <v>20968091.254499998</v>
      </c>
      <c r="I62" s="287">
        <v>171</v>
      </c>
      <c r="J62" s="289">
        <f t="shared" si="3"/>
        <v>20968091.254499998</v>
      </c>
    </row>
    <row r="63" spans="2:10" x14ac:dyDescent="0.2">
      <c r="B63" s="165" t="s">
        <v>461</v>
      </c>
      <c r="C63" s="376">
        <v>928</v>
      </c>
      <c r="D63" s="377">
        <v>989</v>
      </c>
      <c r="E63" s="165" t="s">
        <v>413</v>
      </c>
      <c r="F63" s="284">
        <v>1</v>
      </c>
      <c r="G63" s="544">
        <v>20357370.149999999</v>
      </c>
      <c r="H63" s="287">
        <f t="shared" si="1"/>
        <v>20968091.254499998</v>
      </c>
      <c r="I63" s="287">
        <v>171</v>
      </c>
      <c r="J63" s="289">
        <f t="shared" si="3"/>
        <v>20968091.254499998</v>
      </c>
    </row>
    <row r="64" spans="2:10" x14ac:dyDescent="0.2">
      <c r="B64" s="165" t="s">
        <v>462</v>
      </c>
      <c r="C64" s="376">
        <v>928</v>
      </c>
      <c r="D64" s="377">
        <v>990</v>
      </c>
      <c r="E64" s="165" t="s">
        <v>413</v>
      </c>
      <c r="F64" s="284">
        <v>1</v>
      </c>
      <c r="G64" s="544">
        <v>20357370.149999999</v>
      </c>
      <c r="H64" s="287">
        <f t="shared" si="1"/>
        <v>20968091.254499998</v>
      </c>
      <c r="I64" s="287">
        <v>171</v>
      </c>
      <c r="J64" s="289">
        <f t="shared" si="3"/>
        <v>20968091.254499998</v>
      </c>
    </row>
    <row r="65" spans="2:10" x14ac:dyDescent="0.2">
      <c r="B65" s="165" t="s">
        <v>466</v>
      </c>
      <c r="C65" s="376">
        <v>928</v>
      </c>
      <c r="D65" s="377">
        <v>1093</v>
      </c>
      <c r="E65" s="165" t="s">
        <v>413</v>
      </c>
      <c r="F65" s="284">
        <v>1</v>
      </c>
      <c r="G65" s="544">
        <v>20357370.149999999</v>
      </c>
      <c r="H65" s="287">
        <f t="shared" si="1"/>
        <v>20968091.254499998</v>
      </c>
      <c r="I65" s="287">
        <v>171</v>
      </c>
      <c r="J65" s="289">
        <f t="shared" si="3"/>
        <v>20968091.254499998</v>
      </c>
    </row>
    <row r="66" spans="2:10" x14ac:dyDescent="0.2">
      <c r="B66" s="165" t="s">
        <v>467</v>
      </c>
      <c r="C66" s="376">
        <v>928</v>
      </c>
      <c r="D66" s="377">
        <v>1103</v>
      </c>
      <c r="E66" s="165" t="s">
        <v>413</v>
      </c>
      <c r="F66" s="284">
        <v>1</v>
      </c>
      <c r="G66" s="544">
        <v>20357370.149999999</v>
      </c>
      <c r="H66" s="287">
        <f t="shared" si="1"/>
        <v>20968091.254499998</v>
      </c>
      <c r="I66" s="287">
        <v>171</v>
      </c>
      <c r="J66" s="289">
        <f t="shared" si="3"/>
        <v>20968091.254499998</v>
      </c>
    </row>
    <row r="67" spans="2:10" x14ac:dyDescent="0.2">
      <c r="B67" s="165" t="s">
        <v>468</v>
      </c>
      <c r="C67" s="376">
        <v>928</v>
      </c>
      <c r="D67" s="377">
        <v>1104</v>
      </c>
      <c r="E67" s="165" t="s">
        <v>413</v>
      </c>
      <c r="F67" s="284">
        <v>1</v>
      </c>
      <c r="G67" s="544">
        <v>20357370.149999999</v>
      </c>
      <c r="H67" s="287">
        <f t="shared" si="1"/>
        <v>20968091.254499998</v>
      </c>
      <c r="I67" s="287">
        <v>171</v>
      </c>
      <c r="J67" s="289">
        <f t="shared" si="3"/>
        <v>20968091.254499998</v>
      </c>
    </row>
    <row r="68" spans="2:10" x14ac:dyDescent="0.2">
      <c r="B68" s="165" t="s">
        <v>469</v>
      </c>
      <c r="C68" s="376">
        <v>928</v>
      </c>
      <c r="D68" s="377">
        <v>1181</v>
      </c>
      <c r="E68" s="165" t="s">
        <v>412</v>
      </c>
      <c r="F68" s="284">
        <v>1</v>
      </c>
      <c r="G68" s="544">
        <v>10933000</v>
      </c>
      <c r="H68" s="287">
        <f t="shared" si="1"/>
        <v>11260990</v>
      </c>
      <c r="I68" s="287">
        <v>171</v>
      </c>
      <c r="J68" s="289">
        <f t="shared" si="3"/>
        <v>11260990</v>
      </c>
    </row>
    <row r="69" spans="2:10" ht="10.8" thickBot="1" x14ac:dyDescent="0.25">
      <c r="B69" s="165" t="s">
        <v>470</v>
      </c>
      <c r="C69" s="376">
        <v>928</v>
      </c>
      <c r="D69" s="377">
        <v>1789</v>
      </c>
      <c r="E69" s="165" t="s">
        <v>412</v>
      </c>
      <c r="F69" s="284">
        <v>1</v>
      </c>
      <c r="G69" s="551">
        <v>10933000</v>
      </c>
      <c r="H69" s="552">
        <f t="shared" si="1"/>
        <v>11260990</v>
      </c>
      <c r="I69" s="552">
        <v>171</v>
      </c>
      <c r="J69" s="553">
        <f t="shared" si="3"/>
        <v>11260990</v>
      </c>
    </row>
    <row r="70" spans="2:10" x14ac:dyDescent="0.2">
      <c r="B70" s="160"/>
      <c r="C70" s="325"/>
      <c r="D70" s="326"/>
      <c r="E70" s="160"/>
      <c r="F70" s="326"/>
      <c r="G70" s="330"/>
      <c r="H70" s="331"/>
      <c r="I70" s="332"/>
      <c r="J70" s="333"/>
    </row>
    <row r="71" spans="2:10" x14ac:dyDescent="0.2">
      <c r="B71" s="160"/>
      <c r="C71" s="325"/>
      <c r="D71" s="326"/>
      <c r="E71" s="160"/>
      <c r="F71" s="326"/>
      <c r="G71" s="330"/>
      <c r="H71" s="331"/>
      <c r="I71" s="332"/>
      <c r="J71" s="333"/>
    </row>
    <row r="72" spans="2:10" x14ac:dyDescent="0.2">
      <c r="B72" s="160"/>
      <c r="C72" s="325"/>
      <c r="D72" s="326"/>
      <c r="E72" s="160"/>
      <c r="F72" s="326"/>
      <c r="G72" s="330"/>
      <c r="H72" s="331"/>
      <c r="I72" s="332"/>
      <c r="J72" s="333"/>
    </row>
    <row r="73" spans="2:10" x14ac:dyDescent="0.2">
      <c r="B73" s="160"/>
      <c r="C73" s="325"/>
      <c r="D73" s="326"/>
      <c r="E73" s="160"/>
      <c r="F73" s="327"/>
      <c r="G73" s="330"/>
      <c r="H73" s="331"/>
      <c r="I73" s="332"/>
      <c r="J73" s="333"/>
    </row>
  </sheetData>
  <autoFilter ref="B6:F69" xr:uid="{6B2A162A-7F80-4FBC-8C2E-F7B98BFA8E66}"/>
  <mergeCells count="1">
    <mergeCell ref="B2:J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C303-B0BB-4FFA-A252-F6F7E884FE95}">
  <dimension ref="A3:C137"/>
  <sheetViews>
    <sheetView topLeftCell="A4" workbookViewId="0">
      <selection activeCell="D11" sqref="D11"/>
    </sheetView>
  </sheetViews>
  <sheetFormatPr baseColWidth="10" defaultRowHeight="13.2" x14ac:dyDescent="0.25"/>
  <cols>
    <col min="1" max="1" width="81.109375" bestFit="1" customWidth="1"/>
    <col min="2" max="2" width="12.6640625" bestFit="1" customWidth="1"/>
    <col min="3" max="3" width="10.6640625" bestFit="1" customWidth="1"/>
  </cols>
  <sheetData>
    <row r="3" spans="1:3" x14ac:dyDescent="0.25">
      <c r="A3" s="335" t="s">
        <v>405</v>
      </c>
      <c r="B3" t="s">
        <v>407</v>
      </c>
      <c r="C3" t="s">
        <v>408</v>
      </c>
    </row>
    <row r="4" spans="1:3" x14ac:dyDescent="0.25">
      <c r="A4" s="336" t="s">
        <v>18</v>
      </c>
      <c r="B4">
        <v>926</v>
      </c>
      <c r="C4">
        <v>1</v>
      </c>
    </row>
    <row r="5" spans="1:3" x14ac:dyDescent="0.25">
      <c r="A5" s="339" t="s">
        <v>369</v>
      </c>
      <c r="B5">
        <v>926</v>
      </c>
      <c r="C5">
        <v>1</v>
      </c>
    </row>
    <row r="6" spans="1:3" x14ac:dyDescent="0.25">
      <c r="A6" s="336" t="s">
        <v>77</v>
      </c>
      <c r="B6">
        <v>926</v>
      </c>
      <c r="C6">
        <v>1</v>
      </c>
    </row>
    <row r="7" spans="1:3" x14ac:dyDescent="0.25">
      <c r="A7" s="339" t="s">
        <v>368</v>
      </c>
      <c r="B7">
        <v>926</v>
      </c>
      <c r="C7">
        <v>1</v>
      </c>
    </row>
    <row r="8" spans="1:3" x14ac:dyDescent="0.25">
      <c r="A8" s="336" t="s">
        <v>83</v>
      </c>
      <c r="B8">
        <v>926</v>
      </c>
      <c r="C8">
        <v>1</v>
      </c>
    </row>
    <row r="9" spans="1:3" x14ac:dyDescent="0.25">
      <c r="A9" s="339" t="s">
        <v>368</v>
      </c>
      <c r="B9">
        <v>926</v>
      </c>
      <c r="C9">
        <v>1</v>
      </c>
    </row>
    <row r="10" spans="1:3" x14ac:dyDescent="0.25">
      <c r="A10" s="337" t="s">
        <v>41</v>
      </c>
      <c r="B10" s="338">
        <v>926</v>
      </c>
      <c r="C10" s="338">
        <v>1</v>
      </c>
    </row>
    <row r="11" spans="1:3" x14ac:dyDescent="0.25">
      <c r="A11" s="343" t="s">
        <v>382</v>
      </c>
      <c r="B11">
        <v>926</v>
      </c>
      <c r="C11">
        <v>1</v>
      </c>
    </row>
    <row r="12" spans="1:3" x14ac:dyDescent="0.25">
      <c r="A12" s="336" t="s">
        <v>81</v>
      </c>
      <c r="B12">
        <v>1852</v>
      </c>
      <c r="C12">
        <v>2</v>
      </c>
    </row>
    <row r="13" spans="1:3" x14ac:dyDescent="0.25">
      <c r="A13" s="339" t="s">
        <v>370</v>
      </c>
      <c r="B13">
        <v>926</v>
      </c>
      <c r="C13">
        <v>1</v>
      </c>
    </row>
    <row r="14" spans="1:3" x14ac:dyDescent="0.25">
      <c r="A14" s="340" t="s">
        <v>371</v>
      </c>
      <c r="B14" s="341">
        <v>926</v>
      </c>
      <c r="C14" s="341">
        <v>1</v>
      </c>
    </row>
    <row r="15" spans="1:3" x14ac:dyDescent="0.25">
      <c r="A15" s="336" t="s">
        <v>228</v>
      </c>
      <c r="B15">
        <v>928</v>
      </c>
      <c r="C15">
        <v>2</v>
      </c>
    </row>
    <row r="16" spans="1:3" x14ac:dyDescent="0.25">
      <c r="A16" s="339" t="s">
        <v>382</v>
      </c>
      <c r="B16">
        <v>928</v>
      </c>
      <c r="C16">
        <v>2</v>
      </c>
    </row>
    <row r="17" spans="1:3" x14ac:dyDescent="0.25">
      <c r="A17" s="336" t="s">
        <v>229</v>
      </c>
      <c r="B17">
        <v>928</v>
      </c>
      <c r="C17">
        <v>2</v>
      </c>
    </row>
    <row r="18" spans="1:3" x14ac:dyDescent="0.25">
      <c r="A18" s="339" t="s">
        <v>382</v>
      </c>
      <c r="B18">
        <v>928</v>
      </c>
      <c r="C18">
        <v>2</v>
      </c>
    </row>
    <row r="19" spans="1:3" x14ac:dyDescent="0.25">
      <c r="A19" s="336" t="s">
        <v>233</v>
      </c>
      <c r="B19">
        <v>928</v>
      </c>
      <c r="C19">
        <v>2</v>
      </c>
    </row>
    <row r="20" spans="1:3" x14ac:dyDescent="0.25">
      <c r="A20" s="339" t="s">
        <v>382</v>
      </c>
      <c r="B20">
        <v>928</v>
      </c>
      <c r="C20">
        <v>2</v>
      </c>
    </row>
    <row r="21" spans="1:3" x14ac:dyDescent="0.25">
      <c r="A21" s="336" t="s">
        <v>230</v>
      </c>
      <c r="B21">
        <v>928</v>
      </c>
      <c r="C21">
        <v>2</v>
      </c>
    </row>
    <row r="22" spans="1:3" x14ac:dyDescent="0.25">
      <c r="A22" s="339" t="s">
        <v>382</v>
      </c>
      <c r="B22">
        <v>928</v>
      </c>
      <c r="C22">
        <v>2</v>
      </c>
    </row>
    <row r="23" spans="1:3" x14ac:dyDescent="0.25">
      <c r="A23" s="336" t="s">
        <v>231</v>
      </c>
      <c r="B23">
        <v>928</v>
      </c>
      <c r="C23">
        <v>2</v>
      </c>
    </row>
    <row r="24" spans="1:3" x14ac:dyDescent="0.25">
      <c r="A24" s="339" t="s">
        <v>382</v>
      </c>
      <c r="B24">
        <v>928</v>
      </c>
      <c r="C24">
        <v>2</v>
      </c>
    </row>
    <row r="25" spans="1:3" x14ac:dyDescent="0.25">
      <c r="A25" s="336" t="s">
        <v>234</v>
      </c>
      <c r="B25">
        <v>928</v>
      </c>
      <c r="C25">
        <v>2</v>
      </c>
    </row>
    <row r="26" spans="1:3" x14ac:dyDescent="0.25">
      <c r="A26" s="339" t="s">
        <v>382</v>
      </c>
      <c r="B26">
        <v>928</v>
      </c>
      <c r="C26">
        <v>2</v>
      </c>
    </row>
    <row r="27" spans="1:3" x14ac:dyDescent="0.25">
      <c r="A27" s="336" t="s">
        <v>235</v>
      </c>
      <c r="B27">
        <v>928</v>
      </c>
      <c r="C27">
        <v>2</v>
      </c>
    </row>
    <row r="28" spans="1:3" x14ac:dyDescent="0.25">
      <c r="A28" s="349" t="s">
        <v>382</v>
      </c>
      <c r="B28">
        <v>928</v>
      </c>
      <c r="C28">
        <v>2</v>
      </c>
    </row>
    <row r="29" spans="1:3" x14ac:dyDescent="0.25">
      <c r="A29" s="336" t="s">
        <v>237</v>
      </c>
      <c r="B29">
        <v>928</v>
      </c>
      <c r="C29">
        <v>2</v>
      </c>
    </row>
    <row r="30" spans="1:3" x14ac:dyDescent="0.25">
      <c r="A30" s="339" t="s">
        <v>382</v>
      </c>
      <c r="B30">
        <v>928</v>
      </c>
      <c r="C30">
        <v>2</v>
      </c>
    </row>
    <row r="31" spans="1:3" x14ac:dyDescent="0.25">
      <c r="A31" s="337" t="s">
        <v>232</v>
      </c>
      <c r="B31" s="338">
        <v>928</v>
      </c>
      <c r="C31" s="338">
        <v>2</v>
      </c>
    </row>
    <row r="32" spans="1:3" x14ac:dyDescent="0.25">
      <c r="A32" s="343" t="s">
        <v>382</v>
      </c>
      <c r="B32">
        <v>928</v>
      </c>
      <c r="C32">
        <v>2</v>
      </c>
    </row>
    <row r="33" spans="1:3" x14ac:dyDescent="0.25">
      <c r="A33" s="336" t="s">
        <v>236</v>
      </c>
      <c r="B33">
        <v>928</v>
      </c>
      <c r="C33">
        <v>2</v>
      </c>
    </row>
    <row r="34" spans="1:3" x14ac:dyDescent="0.25">
      <c r="A34" s="339" t="s">
        <v>382</v>
      </c>
      <c r="B34">
        <v>928</v>
      </c>
      <c r="C34">
        <v>2</v>
      </c>
    </row>
    <row r="35" spans="1:3" x14ac:dyDescent="0.25">
      <c r="A35" s="336" t="s">
        <v>238</v>
      </c>
      <c r="B35">
        <v>928</v>
      </c>
      <c r="C35">
        <v>2</v>
      </c>
    </row>
    <row r="36" spans="1:3" x14ac:dyDescent="0.25">
      <c r="A36" s="339" t="s">
        <v>382</v>
      </c>
      <c r="B36">
        <v>928</v>
      </c>
      <c r="C36">
        <v>2</v>
      </c>
    </row>
    <row r="37" spans="1:3" x14ac:dyDescent="0.25">
      <c r="A37" s="336" t="s">
        <v>345</v>
      </c>
      <c r="B37">
        <v>927</v>
      </c>
      <c r="C37">
        <v>1</v>
      </c>
    </row>
    <row r="38" spans="1:3" x14ac:dyDescent="0.25">
      <c r="A38" s="339" t="s">
        <v>359</v>
      </c>
      <c r="B38">
        <v>927</v>
      </c>
      <c r="C38">
        <v>1</v>
      </c>
    </row>
    <row r="39" spans="1:3" x14ac:dyDescent="0.25">
      <c r="A39" s="336" t="s">
        <v>357</v>
      </c>
      <c r="B39">
        <v>927</v>
      </c>
      <c r="C39">
        <v>1</v>
      </c>
    </row>
    <row r="40" spans="1:3" x14ac:dyDescent="0.25">
      <c r="A40" s="339" t="s">
        <v>359</v>
      </c>
      <c r="B40">
        <v>927</v>
      </c>
      <c r="C40">
        <v>1</v>
      </c>
    </row>
    <row r="41" spans="1:3" x14ac:dyDescent="0.25">
      <c r="A41" s="336" t="s">
        <v>346</v>
      </c>
      <c r="B41">
        <v>927</v>
      </c>
      <c r="C41">
        <v>1</v>
      </c>
    </row>
    <row r="42" spans="1:3" x14ac:dyDescent="0.25">
      <c r="A42" s="339" t="s">
        <v>359</v>
      </c>
      <c r="B42">
        <v>927</v>
      </c>
      <c r="C42">
        <v>1</v>
      </c>
    </row>
    <row r="43" spans="1:3" x14ac:dyDescent="0.25">
      <c r="A43" s="336" t="s">
        <v>351</v>
      </c>
      <c r="B43">
        <v>927</v>
      </c>
      <c r="C43">
        <v>1</v>
      </c>
    </row>
    <row r="44" spans="1:3" x14ac:dyDescent="0.25">
      <c r="A44" s="339" t="s">
        <v>382</v>
      </c>
      <c r="B44">
        <v>927</v>
      </c>
      <c r="C44">
        <v>1</v>
      </c>
    </row>
    <row r="45" spans="1:3" x14ac:dyDescent="0.25">
      <c r="A45" s="336" t="s">
        <v>348</v>
      </c>
      <c r="B45">
        <v>927</v>
      </c>
      <c r="C45">
        <v>1</v>
      </c>
    </row>
    <row r="46" spans="1:3" x14ac:dyDescent="0.25">
      <c r="A46" s="349" t="s">
        <v>360</v>
      </c>
      <c r="B46">
        <v>927</v>
      </c>
      <c r="C46">
        <v>1</v>
      </c>
    </row>
    <row r="47" spans="1:3" x14ac:dyDescent="0.25">
      <c r="A47" s="336" t="s">
        <v>352</v>
      </c>
      <c r="B47">
        <v>927</v>
      </c>
      <c r="C47">
        <v>1</v>
      </c>
    </row>
    <row r="48" spans="1:3" x14ac:dyDescent="0.25">
      <c r="A48" s="339" t="s">
        <v>381</v>
      </c>
      <c r="B48">
        <v>927</v>
      </c>
      <c r="C48">
        <v>1</v>
      </c>
    </row>
    <row r="49" spans="1:3" x14ac:dyDescent="0.25">
      <c r="A49" s="336" t="s">
        <v>354</v>
      </c>
      <c r="B49">
        <v>927</v>
      </c>
      <c r="C49">
        <v>3</v>
      </c>
    </row>
    <row r="50" spans="1:3" x14ac:dyDescent="0.25">
      <c r="A50" s="339" t="s">
        <v>359</v>
      </c>
      <c r="B50">
        <v>927</v>
      </c>
      <c r="C50">
        <v>3</v>
      </c>
    </row>
    <row r="51" spans="1:3" x14ac:dyDescent="0.25">
      <c r="A51" s="336" t="s">
        <v>358</v>
      </c>
      <c r="B51">
        <v>927</v>
      </c>
      <c r="C51">
        <v>1</v>
      </c>
    </row>
    <row r="52" spans="1:3" x14ac:dyDescent="0.25">
      <c r="A52" s="344" t="s">
        <v>360</v>
      </c>
      <c r="B52">
        <v>927</v>
      </c>
      <c r="C52">
        <v>1</v>
      </c>
    </row>
    <row r="53" spans="1:3" x14ac:dyDescent="0.25">
      <c r="A53" s="348" t="s">
        <v>356</v>
      </c>
      <c r="B53" s="347">
        <v>927</v>
      </c>
      <c r="C53">
        <v>1</v>
      </c>
    </row>
    <row r="54" spans="1:3" x14ac:dyDescent="0.25">
      <c r="A54" s="339" t="s">
        <v>359</v>
      </c>
      <c r="B54">
        <v>927</v>
      </c>
      <c r="C54">
        <v>1</v>
      </c>
    </row>
    <row r="55" spans="1:3" x14ac:dyDescent="0.25">
      <c r="A55" s="336" t="s">
        <v>176</v>
      </c>
      <c r="B55">
        <v>928</v>
      </c>
      <c r="C55">
        <v>1</v>
      </c>
    </row>
    <row r="56" spans="1:3" x14ac:dyDescent="0.25">
      <c r="A56" s="339" t="s">
        <v>382</v>
      </c>
      <c r="B56">
        <v>928</v>
      </c>
      <c r="C56">
        <v>1</v>
      </c>
    </row>
    <row r="57" spans="1:3" x14ac:dyDescent="0.25">
      <c r="A57" s="336" t="s">
        <v>165</v>
      </c>
      <c r="B57">
        <v>928</v>
      </c>
      <c r="C57">
        <v>1</v>
      </c>
    </row>
    <row r="58" spans="1:3" x14ac:dyDescent="0.25">
      <c r="A58" s="339" t="s">
        <v>382</v>
      </c>
      <c r="B58">
        <v>928</v>
      </c>
      <c r="C58">
        <v>1</v>
      </c>
    </row>
    <row r="59" spans="1:3" x14ac:dyDescent="0.25">
      <c r="A59" s="336" t="s">
        <v>335</v>
      </c>
      <c r="B59">
        <v>928</v>
      </c>
      <c r="C59">
        <v>1</v>
      </c>
    </row>
    <row r="60" spans="1:3" x14ac:dyDescent="0.25">
      <c r="A60" s="339" t="s">
        <v>382</v>
      </c>
      <c r="B60">
        <v>928</v>
      </c>
      <c r="C60">
        <v>1</v>
      </c>
    </row>
    <row r="61" spans="1:3" x14ac:dyDescent="0.25">
      <c r="A61" s="336" t="s">
        <v>241</v>
      </c>
      <c r="B61">
        <v>928</v>
      </c>
      <c r="C61">
        <v>1</v>
      </c>
    </row>
    <row r="62" spans="1:3" x14ac:dyDescent="0.25">
      <c r="A62" s="339" t="s">
        <v>382</v>
      </c>
      <c r="B62">
        <v>928</v>
      </c>
      <c r="C62">
        <v>1</v>
      </c>
    </row>
    <row r="63" spans="1:3" x14ac:dyDescent="0.25">
      <c r="A63" s="336" t="s">
        <v>163</v>
      </c>
      <c r="B63">
        <v>928</v>
      </c>
      <c r="C63">
        <v>1</v>
      </c>
    </row>
    <row r="64" spans="1:3" x14ac:dyDescent="0.25">
      <c r="A64" s="350" t="s">
        <v>382</v>
      </c>
      <c r="B64">
        <v>928</v>
      </c>
      <c r="C64">
        <v>1</v>
      </c>
    </row>
    <row r="65" spans="1:3" x14ac:dyDescent="0.25">
      <c r="A65" s="336" t="s">
        <v>154</v>
      </c>
      <c r="B65">
        <v>928</v>
      </c>
      <c r="C65">
        <v>1</v>
      </c>
    </row>
    <row r="66" spans="1:3" x14ac:dyDescent="0.25">
      <c r="A66" s="344" t="s">
        <v>382</v>
      </c>
      <c r="B66" s="345">
        <v>928</v>
      </c>
      <c r="C66" s="345">
        <v>1</v>
      </c>
    </row>
    <row r="67" spans="1:3" x14ac:dyDescent="0.25">
      <c r="A67" s="336" t="s">
        <v>329</v>
      </c>
      <c r="B67">
        <v>928</v>
      </c>
      <c r="C67">
        <v>1</v>
      </c>
    </row>
    <row r="68" spans="1:3" x14ac:dyDescent="0.25">
      <c r="A68" s="339" t="s">
        <v>382</v>
      </c>
      <c r="B68">
        <v>928</v>
      </c>
      <c r="C68">
        <v>1</v>
      </c>
    </row>
    <row r="69" spans="1:3" x14ac:dyDescent="0.25">
      <c r="A69" s="336" t="s">
        <v>226</v>
      </c>
      <c r="B69">
        <v>928</v>
      </c>
      <c r="C69">
        <v>1</v>
      </c>
    </row>
    <row r="70" spans="1:3" x14ac:dyDescent="0.25">
      <c r="A70" s="339" t="s">
        <v>381</v>
      </c>
      <c r="B70">
        <v>928</v>
      </c>
      <c r="C70">
        <v>1</v>
      </c>
    </row>
    <row r="71" spans="1:3" x14ac:dyDescent="0.25">
      <c r="A71" s="336" t="s">
        <v>173</v>
      </c>
      <c r="B71">
        <v>928</v>
      </c>
      <c r="C71">
        <v>1</v>
      </c>
    </row>
    <row r="72" spans="1:3" x14ac:dyDescent="0.25">
      <c r="A72" s="339" t="s">
        <v>381</v>
      </c>
      <c r="B72">
        <v>928</v>
      </c>
      <c r="C72">
        <v>1</v>
      </c>
    </row>
    <row r="73" spans="1:3" x14ac:dyDescent="0.25">
      <c r="A73" s="336" t="s">
        <v>158</v>
      </c>
      <c r="B73">
        <v>928</v>
      </c>
      <c r="C73">
        <v>1</v>
      </c>
    </row>
    <row r="74" spans="1:3" x14ac:dyDescent="0.25">
      <c r="A74" s="339" t="s">
        <v>381</v>
      </c>
      <c r="B74">
        <v>928</v>
      </c>
      <c r="C74">
        <v>1</v>
      </c>
    </row>
    <row r="75" spans="1:3" x14ac:dyDescent="0.25">
      <c r="A75" s="336" t="s">
        <v>162</v>
      </c>
      <c r="B75">
        <v>928</v>
      </c>
      <c r="C75">
        <v>1</v>
      </c>
    </row>
    <row r="76" spans="1:3" x14ac:dyDescent="0.25">
      <c r="A76" s="339" t="s">
        <v>381</v>
      </c>
      <c r="B76">
        <v>928</v>
      </c>
      <c r="C76">
        <v>1</v>
      </c>
    </row>
    <row r="77" spans="1:3" x14ac:dyDescent="0.25">
      <c r="A77" s="336" t="s">
        <v>177</v>
      </c>
      <c r="B77">
        <v>928</v>
      </c>
      <c r="C77">
        <v>1</v>
      </c>
    </row>
    <row r="78" spans="1:3" x14ac:dyDescent="0.25">
      <c r="A78" s="339" t="s">
        <v>381</v>
      </c>
      <c r="B78">
        <v>928</v>
      </c>
      <c r="C78">
        <v>1</v>
      </c>
    </row>
    <row r="79" spans="1:3" x14ac:dyDescent="0.25">
      <c r="A79" s="336" t="s">
        <v>174</v>
      </c>
      <c r="B79">
        <v>928</v>
      </c>
      <c r="C79">
        <v>1</v>
      </c>
    </row>
    <row r="80" spans="1:3" x14ac:dyDescent="0.25">
      <c r="A80" s="339" t="s">
        <v>381</v>
      </c>
      <c r="B80">
        <v>928</v>
      </c>
      <c r="C80">
        <v>1</v>
      </c>
    </row>
    <row r="81" spans="1:3" x14ac:dyDescent="0.25">
      <c r="A81" s="336" t="s">
        <v>169</v>
      </c>
      <c r="B81">
        <v>928</v>
      </c>
      <c r="C81">
        <v>2</v>
      </c>
    </row>
    <row r="82" spans="1:3" x14ac:dyDescent="0.25">
      <c r="A82" s="339" t="s">
        <v>381</v>
      </c>
      <c r="B82">
        <v>928</v>
      </c>
      <c r="C82">
        <v>2</v>
      </c>
    </row>
    <row r="83" spans="1:3" x14ac:dyDescent="0.25">
      <c r="A83" s="336" t="s">
        <v>395</v>
      </c>
      <c r="B83">
        <v>928</v>
      </c>
      <c r="C83">
        <v>1</v>
      </c>
    </row>
    <row r="84" spans="1:3" x14ac:dyDescent="0.25">
      <c r="A84" s="339" t="s">
        <v>381</v>
      </c>
      <c r="B84">
        <v>928</v>
      </c>
      <c r="C84">
        <v>1</v>
      </c>
    </row>
    <row r="85" spans="1:3" x14ac:dyDescent="0.25">
      <c r="A85" s="336" t="s">
        <v>227</v>
      </c>
      <c r="B85">
        <v>928</v>
      </c>
      <c r="C85">
        <v>1</v>
      </c>
    </row>
    <row r="86" spans="1:3" x14ac:dyDescent="0.25">
      <c r="A86" s="339" t="s">
        <v>381</v>
      </c>
      <c r="B86">
        <v>928</v>
      </c>
      <c r="C86">
        <v>1</v>
      </c>
    </row>
    <row r="87" spans="1:3" x14ac:dyDescent="0.25">
      <c r="A87" s="336" t="s">
        <v>333</v>
      </c>
      <c r="B87">
        <v>928</v>
      </c>
      <c r="C87">
        <v>1</v>
      </c>
    </row>
    <row r="88" spans="1:3" x14ac:dyDescent="0.25">
      <c r="A88" s="339" t="s">
        <v>381</v>
      </c>
      <c r="B88">
        <v>928</v>
      </c>
      <c r="C88">
        <v>1</v>
      </c>
    </row>
    <row r="89" spans="1:3" x14ac:dyDescent="0.25">
      <c r="A89" s="336" t="s">
        <v>224</v>
      </c>
      <c r="B89">
        <v>928</v>
      </c>
      <c r="C89">
        <v>1</v>
      </c>
    </row>
    <row r="90" spans="1:3" x14ac:dyDescent="0.25">
      <c r="A90" s="339" t="s">
        <v>381</v>
      </c>
      <c r="B90">
        <v>928</v>
      </c>
      <c r="C90">
        <v>1</v>
      </c>
    </row>
    <row r="91" spans="1:3" x14ac:dyDescent="0.25">
      <c r="A91" s="336" t="s">
        <v>332</v>
      </c>
      <c r="B91">
        <v>928</v>
      </c>
      <c r="C91">
        <v>1</v>
      </c>
    </row>
    <row r="92" spans="1:3" x14ac:dyDescent="0.25">
      <c r="A92" s="339" t="s">
        <v>381</v>
      </c>
      <c r="B92">
        <v>928</v>
      </c>
      <c r="C92">
        <v>1</v>
      </c>
    </row>
    <row r="93" spans="1:3" x14ac:dyDescent="0.25">
      <c r="A93" s="336" t="s">
        <v>223</v>
      </c>
      <c r="B93">
        <v>928</v>
      </c>
      <c r="C93">
        <v>1</v>
      </c>
    </row>
    <row r="94" spans="1:3" x14ac:dyDescent="0.25">
      <c r="A94" s="339" t="s">
        <v>381</v>
      </c>
      <c r="B94">
        <v>928</v>
      </c>
      <c r="C94">
        <v>1</v>
      </c>
    </row>
    <row r="95" spans="1:3" x14ac:dyDescent="0.25">
      <c r="A95" s="336" t="s">
        <v>225</v>
      </c>
      <c r="B95">
        <v>928</v>
      </c>
      <c r="C95">
        <v>1</v>
      </c>
    </row>
    <row r="96" spans="1:3" x14ac:dyDescent="0.25">
      <c r="A96" s="339" t="s">
        <v>381</v>
      </c>
      <c r="B96">
        <v>928</v>
      </c>
      <c r="C96">
        <v>1</v>
      </c>
    </row>
    <row r="97" spans="1:3" x14ac:dyDescent="0.25">
      <c r="A97" s="336" t="s">
        <v>222</v>
      </c>
      <c r="B97">
        <v>928</v>
      </c>
      <c r="C97">
        <v>1</v>
      </c>
    </row>
    <row r="98" spans="1:3" x14ac:dyDescent="0.25">
      <c r="A98" s="339" t="s">
        <v>381</v>
      </c>
      <c r="B98">
        <v>928</v>
      </c>
      <c r="C98">
        <v>1</v>
      </c>
    </row>
    <row r="99" spans="1:3" x14ac:dyDescent="0.25">
      <c r="A99" s="336" t="s">
        <v>323</v>
      </c>
      <c r="B99">
        <v>928</v>
      </c>
      <c r="C99">
        <v>1</v>
      </c>
    </row>
    <row r="100" spans="1:3" x14ac:dyDescent="0.25">
      <c r="A100" s="339" t="s">
        <v>381</v>
      </c>
      <c r="B100">
        <v>928</v>
      </c>
      <c r="C100">
        <v>1</v>
      </c>
    </row>
    <row r="101" spans="1:3" x14ac:dyDescent="0.25">
      <c r="A101" s="336" t="s">
        <v>324</v>
      </c>
      <c r="B101">
        <v>928</v>
      </c>
      <c r="C101">
        <v>1</v>
      </c>
    </row>
    <row r="102" spans="1:3" x14ac:dyDescent="0.25">
      <c r="A102" s="339" t="s">
        <v>381</v>
      </c>
      <c r="B102">
        <v>928</v>
      </c>
      <c r="C102">
        <v>1</v>
      </c>
    </row>
    <row r="103" spans="1:3" x14ac:dyDescent="0.25">
      <c r="A103" s="336" t="s">
        <v>175</v>
      </c>
      <c r="B103">
        <v>928</v>
      </c>
      <c r="C103">
        <v>1</v>
      </c>
    </row>
    <row r="104" spans="1:3" x14ac:dyDescent="0.25">
      <c r="A104" s="339" t="s">
        <v>381</v>
      </c>
      <c r="B104">
        <v>928</v>
      </c>
      <c r="C104">
        <v>1</v>
      </c>
    </row>
    <row r="105" spans="1:3" x14ac:dyDescent="0.25">
      <c r="A105" s="336" t="s">
        <v>328</v>
      </c>
      <c r="B105">
        <v>928</v>
      </c>
      <c r="C105">
        <v>1</v>
      </c>
    </row>
    <row r="106" spans="1:3" x14ac:dyDescent="0.25">
      <c r="A106" s="339" t="s">
        <v>382</v>
      </c>
      <c r="B106">
        <v>928</v>
      </c>
      <c r="C106">
        <v>1</v>
      </c>
    </row>
    <row r="107" spans="1:3" x14ac:dyDescent="0.25">
      <c r="A107" s="337" t="s">
        <v>331</v>
      </c>
      <c r="B107" s="338">
        <v>928</v>
      </c>
      <c r="C107" s="338">
        <v>1</v>
      </c>
    </row>
    <row r="108" spans="1:3" x14ac:dyDescent="0.25">
      <c r="A108" s="339" t="s">
        <v>382</v>
      </c>
      <c r="B108">
        <v>928</v>
      </c>
      <c r="C108">
        <v>1</v>
      </c>
    </row>
    <row r="109" spans="1:3" x14ac:dyDescent="0.25">
      <c r="A109" s="336" t="s">
        <v>164</v>
      </c>
      <c r="B109">
        <v>928</v>
      </c>
      <c r="C109">
        <v>1</v>
      </c>
    </row>
    <row r="110" spans="1:3" x14ac:dyDescent="0.25">
      <c r="A110" s="339" t="s">
        <v>382</v>
      </c>
      <c r="B110">
        <v>928</v>
      </c>
      <c r="C110">
        <v>1</v>
      </c>
    </row>
    <row r="111" spans="1:3" x14ac:dyDescent="0.25">
      <c r="A111" s="336" t="s">
        <v>330</v>
      </c>
      <c r="B111">
        <v>928</v>
      </c>
      <c r="C111">
        <v>1</v>
      </c>
    </row>
    <row r="112" spans="1:3" x14ac:dyDescent="0.25">
      <c r="A112" s="339" t="s">
        <v>382</v>
      </c>
      <c r="B112">
        <v>928</v>
      </c>
      <c r="C112">
        <v>1</v>
      </c>
    </row>
    <row r="113" spans="1:3" x14ac:dyDescent="0.25">
      <c r="A113" s="336" t="s">
        <v>239</v>
      </c>
      <c r="B113">
        <v>928</v>
      </c>
      <c r="C113">
        <v>1</v>
      </c>
    </row>
    <row r="114" spans="1:3" x14ac:dyDescent="0.25">
      <c r="A114" s="339" t="s">
        <v>382</v>
      </c>
      <c r="B114">
        <v>928</v>
      </c>
      <c r="C114">
        <v>1</v>
      </c>
    </row>
    <row r="115" spans="1:3" x14ac:dyDescent="0.25">
      <c r="A115" s="336" t="s">
        <v>240</v>
      </c>
      <c r="B115">
        <v>928</v>
      </c>
      <c r="C115">
        <v>1</v>
      </c>
    </row>
    <row r="116" spans="1:3" x14ac:dyDescent="0.25">
      <c r="A116" s="339" t="s">
        <v>382</v>
      </c>
      <c r="B116">
        <v>928</v>
      </c>
      <c r="C116">
        <v>1</v>
      </c>
    </row>
    <row r="117" spans="1:3" x14ac:dyDescent="0.25">
      <c r="A117" s="336" t="s">
        <v>326</v>
      </c>
      <c r="B117">
        <v>928</v>
      </c>
      <c r="C117">
        <v>1</v>
      </c>
    </row>
    <row r="118" spans="1:3" x14ac:dyDescent="0.25">
      <c r="A118" s="339" t="s">
        <v>382</v>
      </c>
      <c r="B118">
        <v>928</v>
      </c>
      <c r="C118">
        <v>1</v>
      </c>
    </row>
    <row r="119" spans="1:3" x14ac:dyDescent="0.25">
      <c r="A119" s="336" t="s">
        <v>327</v>
      </c>
      <c r="B119">
        <v>928</v>
      </c>
      <c r="C119">
        <v>1</v>
      </c>
    </row>
    <row r="120" spans="1:3" x14ac:dyDescent="0.25">
      <c r="A120" s="339" t="s">
        <v>382</v>
      </c>
      <c r="B120">
        <v>928</v>
      </c>
      <c r="C120">
        <v>1</v>
      </c>
    </row>
    <row r="121" spans="1:3" x14ac:dyDescent="0.25">
      <c r="A121" s="342" t="s">
        <v>325</v>
      </c>
      <c r="B121" s="341">
        <v>928</v>
      </c>
      <c r="C121" s="341">
        <v>1</v>
      </c>
    </row>
    <row r="122" spans="1:3" x14ac:dyDescent="0.25">
      <c r="A122" s="339" t="s">
        <v>382</v>
      </c>
      <c r="B122">
        <v>928</v>
      </c>
      <c r="C122">
        <v>1</v>
      </c>
    </row>
    <row r="123" spans="1:3" x14ac:dyDescent="0.25">
      <c r="A123" s="336" t="s">
        <v>338</v>
      </c>
      <c r="B123">
        <v>928</v>
      </c>
      <c r="C123">
        <v>1</v>
      </c>
    </row>
    <row r="124" spans="1:3" x14ac:dyDescent="0.25">
      <c r="A124" s="339" t="s">
        <v>382</v>
      </c>
      <c r="B124">
        <v>928</v>
      </c>
      <c r="C124">
        <v>1</v>
      </c>
    </row>
    <row r="125" spans="1:3" x14ac:dyDescent="0.25">
      <c r="A125" s="336" t="s">
        <v>172</v>
      </c>
      <c r="B125">
        <v>928</v>
      </c>
      <c r="C125">
        <v>1</v>
      </c>
    </row>
    <row r="126" spans="1:3" x14ac:dyDescent="0.25">
      <c r="A126" s="339" t="s">
        <v>382</v>
      </c>
      <c r="B126">
        <v>928</v>
      </c>
      <c r="C126">
        <v>1</v>
      </c>
    </row>
    <row r="127" spans="1:3" x14ac:dyDescent="0.25">
      <c r="A127" s="336" t="s">
        <v>161</v>
      </c>
      <c r="B127">
        <v>928</v>
      </c>
      <c r="C127">
        <v>1</v>
      </c>
    </row>
    <row r="128" spans="1:3" x14ac:dyDescent="0.25">
      <c r="A128" s="339" t="s">
        <v>382</v>
      </c>
      <c r="B128">
        <v>928</v>
      </c>
      <c r="C128">
        <v>1</v>
      </c>
    </row>
    <row r="129" spans="1:3" x14ac:dyDescent="0.25">
      <c r="A129" s="336" t="s">
        <v>336</v>
      </c>
      <c r="B129">
        <v>928</v>
      </c>
      <c r="C129">
        <v>1</v>
      </c>
    </row>
    <row r="130" spans="1:3" x14ac:dyDescent="0.25">
      <c r="A130" s="339" t="s">
        <v>382</v>
      </c>
      <c r="B130">
        <v>928</v>
      </c>
      <c r="C130">
        <v>1</v>
      </c>
    </row>
    <row r="131" spans="1:3" x14ac:dyDescent="0.25">
      <c r="A131" s="336" t="s">
        <v>337</v>
      </c>
      <c r="B131">
        <v>928</v>
      </c>
      <c r="C131">
        <v>1</v>
      </c>
    </row>
    <row r="132" spans="1:3" x14ac:dyDescent="0.25">
      <c r="A132" s="339" t="s">
        <v>382</v>
      </c>
      <c r="B132">
        <v>928</v>
      </c>
      <c r="C132">
        <v>1</v>
      </c>
    </row>
    <row r="133" spans="1:3" x14ac:dyDescent="0.25">
      <c r="A133" s="336" t="s">
        <v>171</v>
      </c>
      <c r="B133">
        <v>928</v>
      </c>
      <c r="C133">
        <v>1</v>
      </c>
    </row>
    <row r="134" spans="1:3" x14ac:dyDescent="0.25">
      <c r="A134" s="339" t="s">
        <v>382</v>
      </c>
      <c r="B134">
        <v>928</v>
      </c>
      <c r="C134">
        <v>1</v>
      </c>
    </row>
    <row r="135" spans="1:3" x14ac:dyDescent="0.25">
      <c r="A135" s="336" t="s">
        <v>334</v>
      </c>
      <c r="B135">
        <v>928</v>
      </c>
      <c r="C135">
        <v>1</v>
      </c>
    </row>
    <row r="136" spans="1:3" x14ac:dyDescent="0.25">
      <c r="A136" s="346" t="s">
        <v>382</v>
      </c>
      <c r="B136" s="347">
        <v>928</v>
      </c>
      <c r="C136" s="347">
        <v>1</v>
      </c>
    </row>
    <row r="137" spans="1:3" x14ac:dyDescent="0.25">
      <c r="A137" s="336" t="s">
        <v>406</v>
      </c>
      <c r="B137">
        <v>62155</v>
      </c>
      <c r="C137">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0083C-B7AF-4E9F-A2D6-3C1A2CADD520}">
  <dimension ref="A3:E139"/>
  <sheetViews>
    <sheetView workbookViewId="0">
      <selection activeCell="D11" sqref="D11"/>
    </sheetView>
  </sheetViews>
  <sheetFormatPr baseColWidth="10" defaultRowHeight="13.2" x14ac:dyDescent="0.25"/>
  <cols>
    <col min="1" max="1" width="81.109375" bestFit="1" customWidth="1"/>
    <col min="2" max="2" width="12.6640625" bestFit="1" customWidth="1"/>
    <col min="3" max="3" width="10.6640625" bestFit="1" customWidth="1"/>
  </cols>
  <sheetData>
    <row r="3" spans="1:5" x14ac:dyDescent="0.25">
      <c r="A3" s="335" t="s">
        <v>405</v>
      </c>
      <c r="B3" t="s">
        <v>407</v>
      </c>
      <c r="C3" t="s">
        <v>408</v>
      </c>
    </row>
    <row r="4" spans="1:5" x14ac:dyDescent="0.25">
      <c r="A4" s="336" t="s">
        <v>18</v>
      </c>
      <c r="B4">
        <v>926</v>
      </c>
      <c r="C4">
        <v>1</v>
      </c>
    </row>
    <row r="5" spans="1:5" x14ac:dyDescent="0.25">
      <c r="A5" s="339" t="s">
        <v>369</v>
      </c>
      <c r="B5">
        <v>926</v>
      </c>
      <c r="C5">
        <v>1</v>
      </c>
    </row>
    <row r="6" spans="1:5" x14ac:dyDescent="0.25">
      <c r="A6" s="336" t="s">
        <v>77</v>
      </c>
      <c r="B6">
        <v>926</v>
      </c>
      <c r="C6">
        <v>1</v>
      </c>
    </row>
    <row r="7" spans="1:5" x14ac:dyDescent="0.25">
      <c r="A7" s="339" t="s">
        <v>368</v>
      </c>
      <c r="B7">
        <v>926</v>
      </c>
      <c r="C7">
        <v>1</v>
      </c>
      <c r="E7" s="351" t="s">
        <v>41</v>
      </c>
    </row>
    <row r="8" spans="1:5" x14ac:dyDescent="0.25">
      <c r="A8" s="336" t="s">
        <v>83</v>
      </c>
      <c r="B8">
        <v>926</v>
      </c>
      <c r="C8">
        <v>1</v>
      </c>
      <c r="E8" s="361" t="s">
        <v>382</v>
      </c>
    </row>
    <row r="9" spans="1:5" x14ac:dyDescent="0.25">
      <c r="A9" s="339" t="s">
        <v>368</v>
      </c>
      <c r="B9">
        <v>926</v>
      </c>
      <c r="C9">
        <v>1</v>
      </c>
      <c r="E9" s="351" t="s">
        <v>232</v>
      </c>
    </row>
    <row r="10" spans="1:5" x14ac:dyDescent="0.25">
      <c r="A10" s="336" t="s">
        <v>41</v>
      </c>
      <c r="B10">
        <v>926</v>
      </c>
      <c r="C10">
        <v>1</v>
      </c>
      <c r="E10" s="361" t="s">
        <v>382</v>
      </c>
    </row>
    <row r="11" spans="1:5" x14ac:dyDescent="0.25">
      <c r="A11" s="361" t="s">
        <v>382</v>
      </c>
      <c r="B11" s="362">
        <v>926</v>
      </c>
      <c r="C11" s="362">
        <v>1</v>
      </c>
      <c r="E11" s="351" t="s">
        <v>81</v>
      </c>
    </row>
    <row r="12" spans="1:5" x14ac:dyDescent="0.25">
      <c r="A12" s="336" t="s">
        <v>81</v>
      </c>
      <c r="B12">
        <v>1852</v>
      </c>
      <c r="C12">
        <v>2</v>
      </c>
      <c r="E12" s="349"/>
    </row>
    <row r="13" spans="1:5" x14ac:dyDescent="0.25">
      <c r="A13" s="349" t="s">
        <v>370</v>
      </c>
      <c r="B13" s="354">
        <v>926</v>
      </c>
      <c r="C13" s="354">
        <v>1</v>
      </c>
      <c r="E13" s="349" t="s">
        <v>371</v>
      </c>
    </row>
    <row r="14" spans="1:5" x14ac:dyDescent="0.25">
      <c r="A14" s="349" t="s">
        <v>371</v>
      </c>
      <c r="B14" s="354">
        <v>926</v>
      </c>
      <c r="C14" s="354">
        <v>1</v>
      </c>
      <c r="E14" s="351" t="s">
        <v>325</v>
      </c>
    </row>
    <row r="15" spans="1:5" x14ac:dyDescent="0.25">
      <c r="A15" s="336" t="s">
        <v>228</v>
      </c>
      <c r="B15">
        <v>928</v>
      </c>
      <c r="C15">
        <v>2</v>
      </c>
      <c r="E15" s="349" t="s">
        <v>382</v>
      </c>
    </row>
    <row r="16" spans="1:5" x14ac:dyDescent="0.25">
      <c r="A16" s="339" t="s">
        <v>382</v>
      </c>
      <c r="B16">
        <v>928</v>
      </c>
      <c r="C16">
        <v>2</v>
      </c>
      <c r="E16" s="351" t="s">
        <v>358</v>
      </c>
    </row>
    <row r="17" spans="1:5" x14ac:dyDescent="0.25">
      <c r="A17" s="336" t="s">
        <v>229</v>
      </c>
      <c r="B17">
        <v>928</v>
      </c>
      <c r="C17">
        <v>2</v>
      </c>
      <c r="E17" s="358" t="s">
        <v>360</v>
      </c>
    </row>
    <row r="18" spans="1:5" x14ac:dyDescent="0.25">
      <c r="A18" s="339" t="s">
        <v>382</v>
      </c>
      <c r="B18">
        <v>928</v>
      </c>
      <c r="C18">
        <v>2</v>
      </c>
      <c r="E18" s="351" t="s">
        <v>154</v>
      </c>
    </row>
    <row r="19" spans="1:5" x14ac:dyDescent="0.25">
      <c r="A19" s="336" t="s">
        <v>233</v>
      </c>
      <c r="B19">
        <v>928</v>
      </c>
      <c r="C19">
        <v>2</v>
      </c>
      <c r="E19" s="356" t="s">
        <v>382</v>
      </c>
    </row>
    <row r="20" spans="1:5" x14ac:dyDescent="0.25">
      <c r="A20" s="339" t="s">
        <v>382</v>
      </c>
      <c r="B20">
        <v>928</v>
      </c>
      <c r="C20">
        <v>2</v>
      </c>
      <c r="E20" s="351"/>
    </row>
    <row r="21" spans="1:5" x14ac:dyDescent="0.25">
      <c r="A21" s="336" t="s">
        <v>230</v>
      </c>
      <c r="B21">
        <v>928</v>
      </c>
      <c r="C21">
        <v>2</v>
      </c>
      <c r="E21" s="349"/>
    </row>
    <row r="22" spans="1:5" x14ac:dyDescent="0.25">
      <c r="A22" s="339" t="s">
        <v>382</v>
      </c>
      <c r="B22">
        <v>928</v>
      </c>
      <c r="C22">
        <v>2</v>
      </c>
    </row>
    <row r="23" spans="1:5" x14ac:dyDescent="0.25">
      <c r="A23" s="336" t="s">
        <v>231</v>
      </c>
      <c r="B23">
        <v>928</v>
      </c>
      <c r="C23">
        <v>2</v>
      </c>
    </row>
    <row r="24" spans="1:5" x14ac:dyDescent="0.25">
      <c r="A24" s="339" t="s">
        <v>382</v>
      </c>
      <c r="B24">
        <v>928</v>
      </c>
      <c r="C24">
        <v>2</v>
      </c>
    </row>
    <row r="25" spans="1:5" x14ac:dyDescent="0.25">
      <c r="A25" s="336" t="s">
        <v>234</v>
      </c>
      <c r="B25">
        <v>928</v>
      </c>
      <c r="C25">
        <v>2</v>
      </c>
    </row>
    <row r="26" spans="1:5" x14ac:dyDescent="0.25">
      <c r="A26" s="339" t="s">
        <v>382</v>
      </c>
      <c r="B26">
        <v>928</v>
      </c>
      <c r="C26">
        <v>2</v>
      </c>
    </row>
    <row r="27" spans="1:5" x14ac:dyDescent="0.25">
      <c r="A27" s="336" t="s">
        <v>235</v>
      </c>
      <c r="B27">
        <v>928</v>
      </c>
      <c r="C27">
        <v>2</v>
      </c>
    </row>
    <row r="28" spans="1:5" x14ac:dyDescent="0.25">
      <c r="A28" s="339" t="s">
        <v>382</v>
      </c>
      <c r="B28">
        <v>928</v>
      </c>
      <c r="C28">
        <v>2</v>
      </c>
    </row>
    <row r="29" spans="1:5" x14ac:dyDescent="0.25">
      <c r="A29" s="336" t="s">
        <v>237</v>
      </c>
      <c r="B29">
        <v>928</v>
      </c>
      <c r="C29">
        <v>2</v>
      </c>
    </row>
    <row r="30" spans="1:5" x14ac:dyDescent="0.25">
      <c r="A30" s="339" t="s">
        <v>382</v>
      </c>
      <c r="B30">
        <v>928</v>
      </c>
      <c r="C30">
        <v>2</v>
      </c>
    </row>
    <row r="31" spans="1:5" x14ac:dyDescent="0.25">
      <c r="A31" s="336" t="s">
        <v>232</v>
      </c>
      <c r="B31">
        <v>928</v>
      </c>
      <c r="C31">
        <v>2</v>
      </c>
    </row>
    <row r="32" spans="1:5" x14ac:dyDescent="0.25">
      <c r="A32" s="360" t="s">
        <v>382</v>
      </c>
      <c r="B32" s="359">
        <v>928</v>
      </c>
      <c r="C32" s="359">
        <v>2</v>
      </c>
    </row>
    <row r="33" spans="1:3" x14ac:dyDescent="0.25">
      <c r="A33" s="336" t="s">
        <v>236</v>
      </c>
      <c r="B33">
        <v>928</v>
      </c>
      <c r="C33">
        <v>2</v>
      </c>
    </row>
    <row r="34" spans="1:3" x14ac:dyDescent="0.25">
      <c r="A34" s="339" t="s">
        <v>382</v>
      </c>
      <c r="B34">
        <v>928</v>
      </c>
      <c r="C34">
        <v>2</v>
      </c>
    </row>
    <row r="35" spans="1:3" x14ac:dyDescent="0.25">
      <c r="A35" s="336" t="s">
        <v>238</v>
      </c>
      <c r="B35">
        <v>928</v>
      </c>
      <c r="C35">
        <v>2</v>
      </c>
    </row>
    <row r="36" spans="1:3" x14ac:dyDescent="0.25">
      <c r="A36" s="339" t="s">
        <v>382</v>
      </c>
      <c r="B36">
        <v>928</v>
      </c>
      <c r="C36">
        <v>2</v>
      </c>
    </row>
    <row r="37" spans="1:3" x14ac:dyDescent="0.25">
      <c r="A37" s="336" t="s">
        <v>345</v>
      </c>
      <c r="B37">
        <v>927</v>
      </c>
      <c r="C37">
        <v>1</v>
      </c>
    </row>
    <row r="38" spans="1:3" x14ac:dyDescent="0.25">
      <c r="A38" s="339" t="s">
        <v>359</v>
      </c>
      <c r="B38">
        <v>927</v>
      </c>
      <c r="C38">
        <v>1</v>
      </c>
    </row>
    <row r="39" spans="1:3" x14ac:dyDescent="0.25">
      <c r="A39" s="336" t="s">
        <v>357</v>
      </c>
      <c r="B39">
        <v>927</v>
      </c>
      <c r="C39">
        <v>1</v>
      </c>
    </row>
    <row r="40" spans="1:3" x14ac:dyDescent="0.25">
      <c r="A40" s="339" t="s">
        <v>359</v>
      </c>
      <c r="B40">
        <v>927</v>
      </c>
      <c r="C40">
        <v>1</v>
      </c>
    </row>
    <row r="41" spans="1:3" x14ac:dyDescent="0.25">
      <c r="A41" s="336" t="s">
        <v>346</v>
      </c>
      <c r="B41">
        <v>927</v>
      </c>
      <c r="C41">
        <v>1</v>
      </c>
    </row>
    <row r="42" spans="1:3" x14ac:dyDescent="0.25">
      <c r="A42" s="339" t="s">
        <v>359</v>
      </c>
      <c r="B42">
        <v>927</v>
      </c>
      <c r="C42">
        <v>1</v>
      </c>
    </row>
    <row r="43" spans="1:3" x14ac:dyDescent="0.25">
      <c r="A43" s="336" t="s">
        <v>351</v>
      </c>
      <c r="B43">
        <v>927</v>
      </c>
      <c r="C43">
        <v>1</v>
      </c>
    </row>
    <row r="44" spans="1:3" x14ac:dyDescent="0.25">
      <c r="A44" s="339" t="s">
        <v>382</v>
      </c>
      <c r="B44">
        <v>927</v>
      </c>
      <c r="C44">
        <v>1</v>
      </c>
    </row>
    <row r="45" spans="1:3" x14ac:dyDescent="0.25">
      <c r="A45" s="336" t="s">
        <v>348</v>
      </c>
      <c r="B45">
        <v>927</v>
      </c>
      <c r="C45">
        <v>1</v>
      </c>
    </row>
    <row r="46" spans="1:3" x14ac:dyDescent="0.25">
      <c r="A46" s="339" t="s">
        <v>360</v>
      </c>
      <c r="B46">
        <v>927</v>
      </c>
      <c r="C46">
        <v>1</v>
      </c>
    </row>
    <row r="47" spans="1:3" x14ac:dyDescent="0.25">
      <c r="A47" s="336" t="s">
        <v>352</v>
      </c>
      <c r="B47">
        <v>927</v>
      </c>
      <c r="C47">
        <v>1</v>
      </c>
    </row>
    <row r="48" spans="1:3" x14ac:dyDescent="0.25">
      <c r="A48" s="339" t="s">
        <v>381</v>
      </c>
      <c r="B48">
        <v>927</v>
      </c>
      <c r="C48">
        <v>1</v>
      </c>
    </row>
    <row r="49" spans="1:3" x14ac:dyDescent="0.25">
      <c r="A49" s="336" t="s">
        <v>354</v>
      </c>
      <c r="B49">
        <v>927</v>
      </c>
      <c r="C49">
        <v>3</v>
      </c>
    </row>
    <row r="50" spans="1:3" x14ac:dyDescent="0.25">
      <c r="A50" s="339" t="s">
        <v>359</v>
      </c>
      <c r="B50">
        <v>927</v>
      </c>
      <c r="C50">
        <v>3</v>
      </c>
    </row>
    <row r="51" spans="1:3" x14ac:dyDescent="0.25">
      <c r="A51" s="336" t="s">
        <v>358</v>
      </c>
      <c r="B51">
        <v>927</v>
      </c>
      <c r="C51">
        <v>1</v>
      </c>
    </row>
    <row r="52" spans="1:3" x14ac:dyDescent="0.25">
      <c r="A52" s="358" t="s">
        <v>360</v>
      </c>
      <c r="B52" s="355">
        <v>927</v>
      </c>
      <c r="C52" s="355">
        <v>1</v>
      </c>
    </row>
    <row r="53" spans="1:3" x14ac:dyDescent="0.25">
      <c r="A53" s="336" t="s">
        <v>356</v>
      </c>
      <c r="B53">
        <v>927</v>
      </c>
      <c r="C53">
        <v>1</v>
      </c>
    </row>
    <row r="54" spans="1:3" x14ac:dyDescent="0.25">
      <c r="A54" s="339" t="s">
        <v>359</v>
      </c>
      <c r="B54">
        <v>927</v>
      </c>
      <c r="C54">
        <v>1</v>
      </c>
    </row>
    <row r="55" spans="1:3" x14ac:dyDescent="0.25">
      <c r="A55" s="336" t="s">
        <v>176</v>
      </c>
      <c r="B55">
        <v>928</v>
      </c>
      <c r="C55">
        <v>1</v>
      </c>
    </row>
    <row r="56" spans="1:3" x14ac:dyDescent="0.25">
      <c r="A56" s="339" t="s">
        <v>382</v>
      </c>
      <c r="B56">
        <v>928</v>
      </c>
      <c r="C56">
        <v>1</v>
      </c>
    </row>
    <row r="57" spans="1:3" x14ac:dyDescent="0.25">
      <c r="A57" s="336" t="s">
        <v>165</v>
      </c>
      <c r="B57">
        <v>928</v>
      </c>
      <c r="C57">
        <v>1</v>
      </c>
    </row>
    <row r="58" spans="1:3" x14ac:dyDescent="0.25">
      <c r="A58" s="339" t="s">
        <v>382</v>
      </c>
      <c r="B58">
        <v>928</v>
      </c>
      <c r="C58">
        <v>1</v>
      </c>
    </row>
    <row r="59" spans="1:3" x14ac:dyDescent="0.25">
      <c r="A59" s="336" t="s">
        <v>335</v>
      </c>
      <c r="B59">
        <v>928</v>
      </c>
      <c r="C59">
        <v>1</v>
      </c>
    </row>
    <row r="60" spans="1:3" x14ac:dyDescent="0.25">
      <c r="A60" s="339" t="s">
        <v>382</v>
      </c>
      <c r="B60">
        <v>928</v>
      </c>
      <c r="C60">
        <v>1</v>
      </c>
    </row>
    <row r="61" spans="1:3" x14ac:dyDescent="0.25">
      <c r="A61" s="336" t="s">
        <v>241</v>
      </c>
      <c r="B61">
        <v>928</v>
      </c>
      <c r="C61">
        <v>1</v>
      </c>
    </row>
    <row r="62" spans="1:3" x14ac:dyDescent="0.25">
      <c r="A62" s="339" t="s">
        <v>382</v>
      </c>
      <c r="B62">
        <v>928</v>
      </c>
      <c r="C62">
        <v>1</v>
      </c>
    </row>
    <row r="63" spans="1:3" x14ac:dyDescent="0.25">
      <c r="A63" s="336" t="s">
        <v>163</v>
      </c>
      <c r="B63">
        <v>928</v>
      </c>
      <c r="C63">
        <v>1</v>
      </c>
    </row>
    <row r="64" spans="1:3" x14ac:dyDescent="0.25">
      <c r="A64" s="339" t="s">
        <v>382</v>
      </c>
      <c r="B64">
        <v>928</v>
      </c>
      <c r="C64">
        <v>1</v>
      </c>
    </row>
    <row r="65" spans="1:3" x14ac:dyDescent="0.25">
      <c r="A65" s="336" t="s">
        <v>154</v>
      </c>
      <c r="B65">
        <v>928</v>
      </c>
      <c r="C65">
        <v>1</v>
      </c>
    </row>
    <row r="66" spans="1:3" x14ac:dyDescent="0.25">
      <c r="A66" s="356" t="s">
        <v>382</v>
      </c>
      <c r="B66" s="357">
        <v>928</v>
      </c>
      <c r="C66" s="357">
        <v>1</v>
      </c>
    </row>
    <row r="67" spans="1:3" x14ac:dyDescent="0.25">
      <c r="A67" s="336" t="s">
        <v>329</v>
      </c>
      <c r="B67">
        <v>928</v>
      </c>
      <c r="C67">
        <v>1</v>
      </c>
    </row>
    <row r="68" spans="1:3" x14ac:dyDescent="0.25">
      <c r="A68" s="339" t="s">
        <v>382</v>
      </c>
      <c r="B68">
        <v>928</v>
      </c>
      <c r="C68">
        <v>1</v>
      </c>
    </row>
    <row r="69" spans="1:3" x14ac:dyDescent="0.25">
      <c r="A69" s="336" t="s">
        <v>226</v>
      </c>
      <c r="B69">
        <v>928</v>
      </c>
      <c r="C69">
        <v>1</v>
      </c>
    </row>
    <row r="70" spans="1:3" x14ac:dyDescent="0.25">
      <c r="A70" s="339" t="s">
        <v>381</v>
      </c>
      <c r="B70">
        <v>928</v>
      </c>
      <c r="C70">
        <v>1</v>
      </c>
    </row>
    <row r="71" spans="1:3" x14ac:dyDescent="0.25">
      <c r="A71" s="336" t="s">
        <v>173</v>
      </c>
      <c r="B71">
        <v>928</v>
      </c>
      <c r="C71">
        <v>1</v>
      </c>
    </row>
    <row r="72" spans="1:3" x14ac:dyDescent="0.25">
      <c r="A72" s="339" t="s">
        <v>381</v>
      </c>
      <c r="B72">
        <v>928</v>
      </c>
      <c r="C72">
        <v>1</v>
      </c>
    </row>
    <row r="73" spans="1:3" x14ac:dyDescent="0.25">
      <c r="A73" s="336" t="s">
        <v>339</v>
      </c>
      <c r="B73">
        <v>928</v>
      </c>
      <c r="C73">
        <v>1</v>
      </c>
    </row>
    <row r="74" spans="1:3" x14ac:dyDescent="0.25">
      <c r="A74" s="339" t="s">
        <v>381</v>
      </c>
      <c r="B74">
        <v>928</v>
      </c>
      <c r="C74">
        <v>1</v>
      </c>
    </row>
    <row r="75" spans="1:3" x14ac:dyDescent="0.25">
      <c r="A75" s="336" t="s">
        <v>158</v>
      </c>
      <c r="B75">
        <v>928</v>
      </c>
      <c r="C75">
        <v>1</v>
      </c>
    </row>
    <row r="76" spans="1:3" x14ac:dyDescent="0.25">
      <c r="A76" s="339" t="s">
        <v>381</v>
      </c>
      <c r="B76">
        <v>928</v>
      </c>
      <c r="C76">
        <v>1</v>
      </c>
    </row>
    <row r="77" spans="1:3" x14ac:dyDescent="0.25">
      <c r="A77" s="336" t="s">
        <v>162</v>
      </c>
      <c r="B77">
        <v>928</v>
      </c>
      <c r="C77">
        <v>1</v>
      </c>
    </row>
    <row r="78" spans="1:3" x14ac:dyDescent="0.25">
      <c r="A78" s="339" t="s">
        <v>381</v>
      </c>
      <c r="B78">
        <v>928</v>
      </c>
      <c r="C78">
        <v>1</v>
      </c>
    </row>
    <row r="79" spans="1:3" x14ac:dyDescent="0.25">
      <c r="A79" s="336" t="s">
        <v>177</v>
      </c>
      <c r="B79">
        <v>928</v>
      </c>
      <c r="C79">
        <v>1</v>
      </c>
    </row>
    <row r="80" spans="1:3" x14ac:dyDescent="0.25">
      <c r="A80" s="339" t="s">
        <v>381</v>
      </c>
      <c r="B80">
        <v>928</v>
      </c>
      <c r="C80">
        <v>1</v>
      </c>
    </row>
    <row r="81" spans="1:3" x14ac:dyDescent="0.25">
      <c r="A81" s="336" t="s">
        <v>174</v>
      </c>
      <c r="B81">
        <v>928</v>
      </c>
      <c r="C81">
        <v>1</v>
      </c>
    </row>
    <row r="82" spans="1:3" x14ac:dyDescent="0.25">
      <c r="A82" s="339" t="s">
        <v>381</v>
      </c>
      <c r="B82">
        <v>928</v>
      </c>
      <c r="C82">
        <v>1</v>
      </c>
    </row>
    <row r="83" spans="1:3" x14ac:dyDescent="0.25">
      <c r="A83" s="336" t="s">
        <v>169</v>
      </c>
      <c r="B83">
        <v>928</v>
      </c>
      <c r="C83">
        <v>2</v>
      </c>
    </row>
    <row r="84" spans="1:3" x14ac:dyDescent="0.25">
      <c r="A84" s="339" t="s">
        <v>381</v>
      </c>
      <c r="B84">
        <v>928</v>
      </c>
      <c r="C84">
        <v>2</v>
      </c>
    </row>
    <row r="85" spans="1:3" x14ac:dyDescent="0.25">
      <c r="A85" s="336" t="s">
        <v>395</v>
      </c>
      <c r="B85">
        <v>928</v>
      </c>
      <c r="C85">
        <v>1</v>
      </c>
    </row>
    <row r="86" spans="1:3" x14ac:dyDescent="0.25">
      <c r="A86" s="339" t="s">
        <v>381</v>
      </c>
      <c r="B86">
        <v>928</v>
      </c>
      <c r="C86">
        <v>1</v>
      </c>
    </row>
    <row r="87" spans="1:3" x14ac:dyDescent="0.25">
      <c r="A87" s="336" t="s">
        <v>227</v>
      </c>
      <c r="B87">
        <v>928</v>
      </c>
      <c r="C87">
        <v>1</v>
      </c>
    </row>
    <row r="88" spans="1:3" x14ac:dyDescent="0.25">
      <c r="A88" s="339" t="s">
        <v>381</v>
      </c>
      <c r="B88">
        <v>928</v>
      </c>
      <c r="C88">
        <v>1</v>
      </c>
    </row>
    <row r="89" spans="1:3" x14ac:dyDescent="0.25">
      <c r="A89" s="336" t="s">
        <v>333</v>
      </c>
      <c r="B89">
        <v>928</v>
      </c>
      <c r="C89">
        <v>1</v>
      </c>
    </row>
    <row r="90" spans="1:3" x14ac:dyDescent="0.25">
      <c r="A90" s="339" t="s">
        <v>381</v>
      </c>
      <c r="B90">
        <v>928</v>
      </c>
      <c r="C90">
        <v>1</v>
      </c>
    </row>
    <row r="91" spans="1:3" x14ac:dyDescent="0.25">
      <c r="A91" s="336" t="s">
        <v>224</v>
      </c>
      <c r="B91">
        <v>928</v>
      </c>
      <c r="C91">
        <v>1</v>
      </c>
    </row>
    <row r="92" spans="1:3" x14ac:dyDescent="0.25">
      <c r="A92" s="339" t="s">
        <v>381</v>
      </c>
      <c r="B92">
        <v>928</v>
      </c>
      <c r="C92">
        <v>1</v>
      </c>
    </row>
    <row r="93" spans="1:3" x14ac:dyDescent="0.25">
      <c r="A93" s="336" t="s">
        <v>332</v>
      </c>
      <c r="B93">
        <v>928</v>
      </c>
      <c r="C93">
        <v>1</v>
      </c>
    </row>
    <row r="94" spans="1:3" x14ac:dyDescent="0.25">
      <c r="A94" s="339" t="s">
        <v>381</v>
      </c>
      <c r="B94">
        <v>928</v>
      </c>
      <c r="C94">
        <v>1</v>
      </c>
    </row>
    <row r="95" spans="1:3" x14ac:dyDescent="0.25">
      <c r="A95" s="336" t="s">
        <v>223</v>
      </c>
      <c r="B95">
        <v>928</v>
      </c>
      <c r="C95">
        <v>1</v>
      </c>
    </row>
    <row r="96" spans="1:3" x14ac:dyDescent="0.25">
      <c r="A96" s="339" t="s">
        <v>381</v>
      </c>
      <c r="B96">
        <v>928</v>
      </c>
      <c r="C96">
        <v>1</v>
      </c>
    </row>
    <row r="97" spans="1:3" x14ac:dyDescent="0.25">
      <c r="A97" s="336" t="s">
        <v>225</v>
      </c>
      <c r="B97">
        <v>928</v>
      </c>
      <c r="C97">
        <v>1</v>
      </c>
    </row>
    <row r="98" spans="1:3" x14ac:dyDescent="0.25">
      <c r="A98" s="339" t="s">
        <v>381</v>
      </c>
      <c r="B98">
        <v>928</v>
      </c>
      <c r="C98">
        <v>1</v>
      </c>
    </row>
    <row r="99" spans="1:3" x14ac:dyDescent="0.25">
      <c r="A99" s="336" t="s">
        <v>222</v>
      </c>
      <c r="B99">
        <v>928</v>
      </c>
      <c r="C99">
        <v>1</v>
      </c>
    </row>
    <row r="100" spans="1:3" x14ac:dyDescent="0.25">
      <c r="A100" s="339" t="s">
        <v>381</v>
      </c>
      <c r="B100">
        <v>928</v>
      </c>
      <c r="C100">
        <v>1</v>
      </c>
    </row>
    <row r="101" spans="1:3" x14ac:dyDescent="0.25">
      <c r="A101" s="336" t="s">
        <v>323</v>
      </c>
      <c r="B101">
        <v>928</v>
      </c>
      <c r="C101">
        <v>1</v>
      </c>
    </row>
    <row r="102" spans="1:3" x14ac:dyDescent="0.25">
      <c r="A102" s="339" t="s">
        <v>381</v>
      </c>
      <c r="B102">
        <v>928</v>
      </c>
      <c r="C102">
        <v>1</v>
      </c>
    </row>
    <row r="103" spans="1:3" x14ac:dyDescent="0.25">
      <c r="A103" s="336" t="s">
        <v>324</v>
      </c>
      <c r="B103">
        <v>928</v>
      </c>
      <c r="C103">
        <v>1</v>
      </c>
    </row>
    <row r="104" spans="1:3" x14ac:dyDescent="0.25">
      <c r="A104" s="339" t="s">
        <v>381</v>
      </c>
      <c r="B104">
        <v>928</v>
      </c>
      <c r="C104">
        <v>1</v>
      </c>
    </row>
    <row r="105" spans="1:3" x14ac:dyDescent="0.25">
      <c r="A105" s="336" t="s">
        <v>175</v>
      </c>
      <c r="B105">
        <v>928</v>
      </c>
      <c r="C105">
        <v>1</v>
      </c>
    </row>
    <row r="106" spans="1:3" x14ac:dyDescent="0.25">
      <c r="A106" s="339" t="s">
        <v>381</v>
      </c>
      <c r="B106">
        <v>928</v>
      </c>
      <c r="C106">
        <v>1</v>
      </c>
    </row>
    <row r="107" spans="1:3" x14ac:dyDescent="0.25">
      <c r="A107" s="336" t="s">
        <v>328</v>
      </c>
      <c r="B107">
        <v>928</v>
      </c>
      <c r="C107">
        <v>1</v>
      </c>
    </row>
    <row r="108" spans="1:3" x14ac:dyDescent="0.25">
      <c r="A108" s="339" t="s">
        <v>382</v>
      </c>
      <c r="B108">
        <v>928</v>
      </c>
      <c r="C108">
        <v>1</v>
      </c>
    </row>
    <row r="109" spans="1:3" x14ac:dyDescent="0.25">
      <c r="A109" s="336" t="s">
        <v>331</v>
      </c>
      <c r="B109">
        <v>928</v>
      </c>
      <c r="C109">
        <v>1</v>
      </c>
    </row>
    <row r="110" spans="1:3" x14ac:dyDescent="0.25">
      <c r="A110" s="339" t="s">
        <v>382</v>
      </c>
      <c r="B110">
        <v>928</v>
      </c>
      <c r="C110">
        <v>1</v>
      </c>
    </row>
    <row r="111" spans="1:3" x14ac:dyDescent="0.25">
      <c r="A111" s="336" t="s">
        <v>164</v>
      </c>
      <c r="B111">
        <v>928</v>
      </c>
      <c r="C111">
        <v>1</v>
      </c>
    </row>
    <row r="112" spans="1:3" x14ac:dyDescent="0.25">
      <c r="A112" s="339" t="s">
        <v>382</v>
      </c>
      <c r="B112">
        <v>928</v>
      </c>
      <c r="C112">
        <v>1</v>
      </c>
    </row>
    <row r="113" spans="1:3" x14ac:dyDescent="0.25">
      <c r="A113" s="336" t="s">
        <v>330</v>
      </c>
      <c r="B113">
        <v>928</v>
      </c>
      <c r="C113">
        <v>1</v>
      </c>
    </row>
    <row r="114" spans="1:3" x14ac:dyDescent="0.25">
      <c r="A114" s="339" t="s">
        <v>382</v>
      </c>
      <c r="B114">
        <v>928</v>
      </c>
      <c r="C114">
        <v>1</v>
      </c>
    </row>
    <row r="115" spans="1:3" x14ac:dyDescent="0.25">
      <c r="A115" s="336" t="s">
        <v>239</v>
      </c>
      <c r="B115">
        <v>928</v>
      </c>
      <c r="C115">
        <v>1</v>
      </c>
    </row>
    <row r="116" spans="1:3" x14ac:dyDescent="0.25">
      <c r="A116" s="339" t="s">
        <v>382</v>
      </c>
      <c r="B116">
        <v>928</v>
      </c>
      <c r="C116">
        <v>1</v>
      </c>
    </row>
    <row r="117" spans="1:3" x14ac:dyDescent="0.25">
      <c r="A117" s="336" t="s">
        <v>240</v>
      </c>
      <c r="B117">
        <v>928</v>
      </c>
      <c r="C117">
        <v>1</v>
      </c>
    </row>
    <row r="118" spans="1:3" x14ac:dyDescent="0.25">
      <c r="A118" s="339" t="s">
        <v>382</v>
      </c>
      <c r="B118">
        <v>928</v>
      </c>
      <c r="C118">
        <v>1</v>
      </c>
    </row>
    <row r="119" spans="1:3" x14ac:dyDescent="0.25">
      <c r="A119" s="336" t="s">
        <v>326</v>
      </c>
      <c r="B119">
        <v>928</v>
      </c>
      <c r="C119">
        <v>1</v>
      </c>
    </row>
    <row r="120" spans="1:3" x14ac:dyDescent="0.25">
      <c r="A120" s="339" t="s">
        <v>382</v>
      </c>
      <c r="B120">
        <v>928</v>
      </c>
      <c r="C120">
        <v>1</v>
      </c>
    </row>
    <row r="121" spans="1:3" x14ac:dyDescent="0.25">
      <c r="A121" s="336" t="s">
        <v>327</v>
      </c>
      <c r="B121">
        <v>928</v>
      </c>
      <c r="C121">
        <v>1</v>
      </c>
    </row>
    <row r="122" spans="1:3" x14ac:dyDescent="0.25">
      <c r="A122" s="339" t="s">
        <v>382</v>
      </c>
      <c r="B122">
        <v>928</v>
      </c>
      <c r="C122">
        <v>1</v>
      </c>
    </row>
    <row r="123" spans="1:3" x14ac:dyDescent="0.25">
      <c r="A123" s="336" t="s">
        <v>325</v>
      </c>
      <c r="B123">
        <v>928</v>
      </c>
      <c r="C123">
        <v>1</v>
      </c>
    </row>
    <row r="124" spans="1:3" x14ac:dyDescent="0.25">
      <c r="A124" s="349" t="s">
        <v>382</v>
      </c>
      <c r="B124" s="354">
        <v>928</v>
      </c>
      <c r="C124" s="354">
        <v>1</v>
      </c>
    </row>
    <row r="125" spans="1:3" x14ac:dyDescent="0.25">
      <c r="A125" s="336" t="s">
        <v>338</v>
      </c>
      <c r="B125">
        <v>928</v>
      </c>
      <c r="C125">
        <v>1</v>
      </c>
    </row>
    <row r="126" spans="1:3" x14ac:dyDescent="0.25">
      <c r="A126" s="339" t="s">
        <v>382</v>
      </c>
      <c r="B126">
        <v>928</v>
      </c>
      <c r="C126">
        <v>1</v>
      </c>
    </row>
    <row r="127" spans="1:3" x14ac:dyDescent="0.25">
      <c r="A127" s="336" t="s">
        <v>172</v>
      </c>
      <c r="B127">
        <v>928</v>
      </c>
      <c r="C127">
        <v>1</v>
      </c>
    </row>
    <row r="128" spans="1:3" x14ac:dyDescent="0.25">
      <c r="A128" s="339" t="s">
        <v>382</v>
      </c>
      <c r="B128">
        <v>928</v>
      </c>
      <c r="C128">
        <v>1</v>
      </c>
    </row>
    <row r="129" spans="1:3" x14ac:dyDescent="0.25">
      <c r="A129" s="336" t="s">
        <v>161</v>
      </c>
      <c r="B129">
        <v>928</v>
      </c>
      <c r="C129">
        <v>1</v>
      </c>
    </row>
    <row r="130" spans="1:3" x14ac:dyDescent="0.25">
      <c r="A130" s="339" t="s">
        <v>382</v>
      </c>
      <c r="B130">
        <v>928</v>
      </c>
      <c r="C130">
        <v>1</v>
      </c>
    </row>
    <row r="131" spans="1:3" x14ac:dyDescent="0.25">
      <c r="A131" s="336" t="s">
        <v>336</v>
      </c>
      <c r="B131">
        <v>928</v>
      </c>
      <c r="C131">
        <v>1</v>
      </c>
    </row>
    <row r="132" spans="1:3" x14ac:dyDescent="0.25">
      <c r="A132" s="339" t="s">
        <v>382</v>
      </c>
      <c r="B132">
        <v>928</v>
      </c>
      <c r="C132">
        <v>1</v>
      </c>
    </row>
    <row r="133" spans="1:3" x14ac:dyDescent="0.25">
      <c r="A133" s="336" t="s">
        <v>337</v>
      </c>
      <c r="B133">
        <v>928</v>
      </c>
      <c r="C133">
        <v>1</v>
      </c>
    </row>
    <row r="134" spans="1:3" x14ac:dyDescent="0.25">
      <c r="A134" s="339" t="s">
        <v>382</v>
      </c>
      <c r="B134">
        <v>928</v>
      </c>
      <c r="C134">
        <v>1</v>
      </c>
    </row>
    <row r="135" spans="1:3" x14ac:dyDescent="0.25">
      <c r="A135" s="336" t="s">
        <v>171</v>
      </c>
      <c r="B135">
        <v>928</v>
      </c>
      <c r="C135">
        <v>1</v>
      </c>
    </row>
    <row r="136" spans="1:3" x14ac:dyDescent="0.25">
      <c r="A136" s="339" t="s">
        <v>382</v>
      </c>
      <c r="B136">
        <v>928</v>
      </c>
      <c r="C136">
        <v>1</v>
      </c>
    </row>
    <row r="137" spans="1:3" x14ac:dyDescent="0.25">
      <c r="A137" s="336" t="s">
        <v>334</v>
      </c>
      <c r="B137">
        <v>928</v>
      </c>
      <c r="C137">
        <v>1</v>
      </c>
    </row>
    <row r="138" spans="1:3" x14ac:dyDescent="0.25">
      <c r="A138" s="352" t="s">
        <v>382</v>
      </c>
      <c r="B138" s="353">
        <v>928</v>
      </c>
      <c r="C138" s="353">
        <v>1</v>
      </c>
    </row>
    <row r="139" spans="1:3" x14ac:dyDescent="0.25">
      <c r="A139" s="336" t="s">
        <v>406</v>
      </c>
      <c r="B139">
        <v>63083</v>
      </c>
      <c r="C139">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06E2-0591-4FB9-A5DD-C1AC7C5A8754}">
  <dimension ref="A3:J71"/>
  <sheetViews>
    <sheetView topLeftCell="A3" workbookViewId="0">
      <selection activeCell="D11" sqref="D11"/>
    </sheetView>
  </sheetViews>
  <sheetFormatPr baseColWidth="10" defaultRowHeight="13.2" x14ac:dyDescent="0.25"/>
  <cols>
    <col min="2" max="2" width="67.33203125" style="172" customWidth="1"/>
    <col min="3" max="3" width="0" hidden="1" customWidth="1"/>
    <col min="4" max="4" width="5.44140625" hidden="1" customWidth="1"/>
    <col min="5" max="5" width="23.109375" bestFit="1" customWidth="1"/>
    <col min="6" max="6" width="7.5546875" customWidth="1"/>
    <col min="7" max="7" width="13.109375" hidden="1" customWidth="1"/>
    <col min="8" max="8" width="0" hidden="1" customWidth="1"/>
    <col min="9" max="9" width="8.88671875" hidden="1" customWidth="1"/>
    <col min="10" max="10" width="15.6640625" hidden="1" customWidth="1"/>
  </cols>
  <sheetData>
    <row r="3" spans="1:10" ht="13.8" x14ac:dyDescent="0.25">
      <c r="A3">
        <v>926</v>
      </c>
      <c r="B3" s="166" t="s">
        <v>362</v>
      </c>
      <c r="C3" s="148">
        <v>926</v>
      </c>
      <c r="D3" s="149">
        <v>151</v>
      </c>
      <c r="E3" s="165" t="s">
        <v>382</v>
      </c>
      <c r="F3" s="154">
        <v>1</v>
      </c>
      <c r="G3" s="152">
        <v>20357370.149999999</v>
      </c>
      <c r="H3" s="152">
        <f t="shared" ref="H3:H9" si="0">(G3*3%)+G3</f>
        <v>20968091.254499998</v>
      </c>
      <c r="I3" s="153">
        <v>0</v>
      </c>
      <c r="J3" s="158">
        <f t="shared" ref="J3:J9" si="1">(H3-I3)*F3</f>
        <v>20968091.254499998</v>
      </c>
    </row>
    <row r="4" spans="1:10" ht="13.8" x14ac:dyDescent="0.25">
      <c r="A4">
        <v>926</v>
      </c>
      <c r="B4" s="167" t="s">
        <v>18</v>
      </c>
      <c r="C4" s="148">
        <v>926</v>
      </c>
      <c r="D4" s="149">
        <v>667</v>
      </c>
      <c r="E4" s="165" t="s">
        <v>369</v>
      </c>
      <c r="F4" s="154">
        <v>1</v>
      </c>
      <c r="G4" s="152">
        <v>35000000</v>
      </c>
      <c r="H4" s="152">
        <f t="shared" si="0"/>
        <v>36050000</v>
      </c>
      <c r="I4" s="153">
        <v>0</v>
      </c>
      <c r="J4" s="158">
        <f t="shared" si="1"/>
        <v>36050000</v>
      </c>
    </row>
    <row r="5" spans="1:10" ht="13.8" x14ac:dyDescent="0.25">
      <c r="A5">
        <v>926</v>
      </c>
      <c r="B5" s="167" t="s">
        <v>77</v>
      </c>
      <c r="C5" s="148">
        <v>926</v>
      </c>
      <c r="D5" s="149">
        <v>793</v>
      </c>
      <c r="E5" s="165" t="s">
        <v>368</v>
      </c>
      <c r="F5" s="150">
        <v>1</v>
      </c>
      <c r="G5" s="152">
        <v>23118800</v>
      </c>
      <c r="H5" s="152">
        <f t="shared" si="0"/>
        <v>23812364</v>
      </c>
      <c r="I5" s="153">
        <v>0</v>
      </c>
      <c r="J5" s="158">
        <f t="shared" si="1"/>
        <v>23812364</v>
      </c>
    </row>
    <row r="6" spans="1:10" ht="13.8" x14ac:dyDescent="0.25">
      <c r="A6">
        <v>926</v>
      </c>
      <c r="B6" s="168" t="s">
        <v>83</v>
      </c>
      <c r="C6" s="148">
        <v>926</v>
      </c>
      <c r="D6" s="149">
        <v>586</v>
      </c>
      <c r="E6" s="165" t="s">
        <v>368</v>
      </c>
      <c r="F6" s="150">
        <v>1</v>
      </c>
      <c r="G6" s="152">
        <v>23118800</v>
      </c>
      <c r="H6" s="152">
        <f t="shared" si="0"/>
        <v>23812364</v>
      </c>
      <c r="I6" s="153">
        <v>0</v>
      </c>
      <c r="J6" s="158">
        <f t="shared" si="1"/>
        <v>23812364</v>
      </c>
    </row>
    <row r="7" spans="1:10" ht="13.8" x14ac:dyDescent="0.25">
      <c r="A7">
        <v>926</v>
      </c>
      <c r="B7" s="167" t="s">
        <v>41</v>
      </c>
      <c r="C7" s="148">
        <v>926</v>
      </c>
      <c r="D7" s="149">
        <v>458</v>
      </c>
      <c r="E7" s="165" t="s">
        <v>382</v>
      </c>
      <c r="F7" s="150">
        <v>1</v>
      </c>
      <c r="G7" s="152">
        <v>20357370.149999999</v>
      </c>
      <c r="H7" s="152">
        <f t="shared" si="0"/>
        <v>20968091.254499998</v>
      </c>
      <c r="I7" s="153">
        <v>0</v>
      </c>
      <c r="J7" s="158">
        <f t="shared" si="1"/>
        <v>20968091.254499998</v>
      </c>
    </row>
    <row r="8" spans="1:10" ht="13.8" x14ac:dyDescent="0.25">
      <c r="A8">
        <v>926</v>
      </c>
      <c r="B8" s="167" t="s">
        <v>81</v>
      </c>
      <c r="C8" s="148">
        <v>926</v>
      </c>
      <c r="D8" s="149">
        <v>980</v>
      </c>
      <c r="E8" s="165" t="s">
        <v>370</v>
      </c>
      <c r="F8" s="150">
        <v>1</v>
      </c>
      <c r="G8" s="152">
        <v>7948395</v>
      </c>
      <c r="H8" s="152">
        <f t="shared" si="0"/>
        <v>8186846.8499999996</v>
      </c>
      <c r="I8" s="153"/>
      <c r="J8" s="158">
        <f t="shared" si="1"/>
        <v>8186846.8499999996</v>
      </c>
    </row>
    <row r="9" spans="1:10" ht="13.8" x14ac:dyDescent="0.25">
      <c r="A9">
        <v>926</v>
      </c>
      <c r="B9" s="167" t="s">
        <v>81</v>
      </c>
      <c r="C9" s="148">
        <v>926</v>
      </c>
      <c r="D9" s="149">
        <v>980</v>
      </c>
      <c r="E9" s="165" t="s">
        <v>371</v>
      </c>
      <c r="F9" s="150">
        <v>1</v>
      </c>
      <c r="G9" s="152">
        <v>50239640</v>
      </c>
      <c r="H9" s="152">
        <f t="shared" si="0"/>
        <v>51746829.200000003</v>
      </c>
      <c r="I9" s="153"/>
      <c r="J9" s="158">
        <f t="shared" si="1"/>
        <v>51746829.200000003</v>
      </c>
    </row>
    <row r="10" spans="1:10" ht="13.8" x14ac:dyDescent="0.25">
      <c r="A10">
        <v>927</v>
      </c>
      <c r="B10" s="167" t="s">
        <v>345</v>
      </c>
      <c r="C10" s="148">
        <v>927</v>
      </c>
      <c r="D10" s="149">
        <v>243</v>
      </c>
      <c r="E10" s="165" t="s">
        <v>359</v>
      </c>
      <c r="F10" s="150">
        <v>1</v>
      </c>
      <c r="G10" s="152">
        <v>3859498</v>
      </c>
      <c r="H10" s="152">
        <f t="shared" ref="H10:H18" si="2">(G10*3%)+G10</f>
        <v>3975282.94</v>
      </c>
      <c r="I10" s="153"/>
      <c r="J10" s="158">
        <v>3975282.94</v>
      </c>
    </row>
    <row r="11" spans="1:10" ht="13.8" x14ac:dyDescent="0.25">
      <c r="A11">
        <v>927</v>
      </c>
      <c r="B11" s="167" t="s">
        <v>346</v>
      </c>
      <c r="C11" s="148">
        <v>927</v>
      </c>
      <c r="D11" s="149">
        <v>351</v>
      </c>
      <c r="E11" s="165" t="s">
        <v>359</v>
      </c>
      <c r="F11" s="150">
        <v>1</v>
      </c>
      <c r="G11" s="152">
        <v>3859498</v>
      </c>
      <c r="H11" s="152">
        <f t="shared" si="2"/>
        <v>3975282.94</v>
      </c>
      <c r="I11" s="153"/>
      <c r="J11" s="158">
        <v>3975282.94</v>
      </c>
    </row>
    <row r="12" spans="1:10" ht="13.8" x14ac:dyDescent="0.25">
      <c r="A12">
        <v>927</v>
      </c>
      <c r="B12" s="167" t="s">
        <v>348</v>
      </c>
      <c r="C12" s="148">
        <v>927</v>
      </c>
      <c r="D12" s="149">
        <v>831</v>
      </c>
      <c r="E12" s="165" t="s">
        <v>360</v>
      </c>
      <c r="F12" s="150">
        <v>1</v>
      </c>
      <c r="G12" s="152">
        <v>7948395</v>
      </c>
      <c r="H12" s="152">
        <f t="shared" si="2"/>
        <v>8186846.8499999996</v>
      </c>
      <c r="I12" s="153"/>
      <c r="J12" s="158">
        <f>(H12-I12)*F12</f>
        <v>8186846.8499999996</v>
      </c>
    </row>
    <row r="13" spans="1:10" ht="13.8" x14ac:dyDescent="0.25">
      <c r="A13">
        <v>927</v>
      </c>
      <c r="B13" s="167" t="s">
        <v>351</v>
      </c>
      <c r="C13" s="148">
        <v>927</v>
      </c>
      <c r="D13" s="149">
        <v>933</v>
      </c>
      <c r="E13" s="165" t="s">
        <v>382</v>
      </c>
      <c r="F13" s="150">
        <v>1</v>
      </c>
      <c r="G13" s="152">
        <v>20357370.149999999</v>
      </c>
      <c r="H13" s="152">
        <f t="shared" si="2"/>
        <v>20968091.254499998</v>
      </c>
      <c r="I13" s="153"/>
      <c r="J13" s="158">
        <f>(H13-I13)*F13</f>
        <v>20968091.254499998</v>
      </c>
    </row>
    <row r="14" spans="1:10" ht="13.8" x14ac:dyDescent="0.25">
      <c r="A14">
        <v>927</v>
      </c>
      <c r="B14" s="167" t="s">
        <v>352</v>
      </c>
      <c r="C14" s="148">
        <v>927</v>
      </c>
      <c r="D14" s="149">
        <v>1176</v>
      </c>
      <c r="E14" s="165" t="s">
        <v>381</v>
      </c>
      <c r="F14" s="150">
        <v>1</v>
      </c>
      <c r="G14" s="152">
        <v>10933000</v>
      </c>
      <c r="H14" s="152">
        <f t="shared" si="2"/>
        <v>11260990</v>
      </c>
      <c r="I14" s="153"/>
      <c r="J14" s="158">
        <f>(H14-I14)*F14</f>
        <v>11260990</v>
      </c>
    </row>
    <row r="15" spans="1:10" ht="13.8" x14ac:dyDescent="0.25">
      <c r="A15">
        <v>927</v>
      </c>
      <c r="B15" s="167" t="s">
        <v>354</v>
      </c>
      <c r="C15" s="148">
        <v>927</v>
      </c>
      <c r="D15" s="149">
        <v>1365</v>
      </c>
      <c r="E15" s="165" t="s">
        <v>359</v>
      </c>
      <c r="F15" s="150">
        <v>3</v>
      </c>
      <c r="G15" s="152">
        <v>3859498</v>
      </c>
      <c r="H15" s="152">
        <f t="shared" si="2"/>
        <v>3975282.94</v>
      </c>
      <c r="I15" s="153"/>
      <c r="J15" s="158">
        <f>+J11*3</f>
        <v>11925848.82</v>
      </c>
    </row>
    <row r="16" spans="1:10" ht="13.8" x14ac:dyDescent="0.25">
      <c r="A16">
        <v>927</v>
      </c>
      <c r="B16" s="169" t="s">
        <v>356</v>
      </c>
      <c r="C16" s="155">
        <v>927</v>
      </c>
      <c r="D16" s="156">
        <v>1435</v>
      </c>
      <c r="E16" s="165" t="s">
        <v>359</v>
      </c>
      <c r="F16" s="151">
        <v>1</v>
      </c>
      <c r="G16" s="157">
        <v>3859498</v>
      </c>
      <c r="H16" s="157">
        <f t="shared" si="2"/>
        <v>3975282.94</v>
      </c>
      <c r="I16" s="157"/>
      <c r="J16" s="159">
        <f>+J11</f>
        <v>3975282.94</v>
      </c>
    </row>
    <row r="17" spans="1:10" ht="13.8" x14ac:dyDescent="0.25">
      <c r="A17">
        <v>927</v>
      </c>
      <c r="B17" s="167" t="s">
        <v>357</v>
      </c>
      <c r="C17" s="148">
        <v>927</v>
      </c>
      <c r="D17" s="149">
        <v>1450</v>
      </c>
      <c r="E17" s="165" t="s">
        <v>359</v>
      </c>
      <c r="F17" s="150">
        <v>1</v>
      </c>
      <c r="G17" s="152">
        <v>3859498</v>
      </c>
      <c r="H17" s="152">
        <f t="shared" si="2"/>
        <v>3975282.94</v>
      </c>
      <c r="I17" s="153"/>
      <c r="J17" s="158">
        <f>+J11</f>
        <v>3975282.94</v>
      </c>
    </row>
    <row r="18" spans="1:10" ht="13.8" x14ac:dyDescent="0.25">
      <c r="A18">
        <v>927</v>
      </c>
      <c r="B18" s="167" t="s">
        <v>358</v>
      </c>
      <c r="C18" s="148">
        <v>927</v>
      </c>
      <c r="D18" s="149">
        <v>1526</v>
      </c>
      <c r="E18" s="165" t="s">
        <v>360</v>
      </c>
      <c r="F18" s="150">
        <v>1</v>
      </c>
      <c r="G18" s="152">
        <v>7948395</v>
      </c>
      <c r="H18" s="152">
        <f t="shared" si="2"/>
        <v>8186846.8499999996</v>
      </c>
      <c r="I18" s="153"/>
      <c r="J18" s="158">
        <f>(H18-I18)*F18</f>
        <v>8186846.8499999996</v>
      </c>
    </row>
    <row r="19" spans="1:10" ht="13.8" x14ac:dyDescent="0.25">
      <c r="A19">
        <v>928</v>
      </c>
      <c r="B19" s="167" t="s">
        <v>222</v>
      </c>
      <c r="C19" s="148">
        <v>928</v>
      </c>
      <c r="D19" s="149">
        <v>48</v>
      </c>
      <c r="E19" s="165" t="s">
        <v>381</v>
      </c>
      <c r="F19" s="150">
        <v>1</v>
      </c>
      <c r="G19" s="152">
        <v>10933000</v>
      </c>
      <c r="H19" s="152">
        <f>(G19*3%)+G19</f>
        <v>11260990</v>
      </c>
      <c r="I19" s="152">
        <v>171</v>
      </c>
      <c r="J19" s="158">
        <f t="shared" ref="J19:J71" si="3">+H19*F19</f>
        <v>11260990</v>
      </c>
    </row>
    <row r="20" spans="1:10" ht="13.8" x14ac:dyDescent="0.25">
      <c r="A20">
        <v>928</v>
      </c>
      <c r="B20" s="167" t="s">
        <v>223</v>
      </c>
      <c r="C20" s="148">
        <v>928</v>
      </c>
      <c r="D20" s="149">
        <v>49</v>
      </c>
      <c r="E20" s="165" t="s">
        <v>381</v>
      </c>
      <c r="F20" s="150">
        <v>1</v>
      </c>
      <c r="G20" s="152">
        <v>10933000</v>
      </c>
      <c r="H20" s="152">
        <f t="shared" ref="H20:H71" si="4">(G20*3%)+G20</f>
        <v>11260990</v>
      </c>
      <c r="I20" s="152">
        <v>171</v>
      </c>
      <c r="J20" s="158">
        <f t="shared" si="3"/>
        <v>11260990</v>
      </c>
    </row>
    <row r="21" spans="1:10" ht="13.8" x14ac:dyDescent="0.25">
      <c r="A21">
        <v>928</v>
      </c>
      <c r="B21" s="167" t="s">
        <v>224</v>
      </c>
      <c r="C21" s="148">
        <v>928</v>
      </c>
      <c r="D21" s="149">
        <v>51</v>
      </c>
      <c r="E21" s="165" t="s">
        <v>381</v>
      </c>
      <c r="F21" s="150">
        <v>1</v>
      </c>
      <c r="G21" s="152">
        <v>10933000</v>
      </c>
      <c r="H21" s="152">
        <f t="shared" si="4"/>
        <v>11260990</v>
      </c>
      <c r="I21" s="152">
        <v>171</v>
      </c>
      <c r="J21" s="158">
        <f t="shared" si="3"/>
        <v>11260990</v>
      </c>
    </row>
    <row r="22" spans="1:10" ht="13.8" x14ac:dyDescent="0.25">
      <c r="A22">
        <v>928</v>
      </c>
      <c r="B22" s="167" t="s">
        <v>225</v>
      </c>
      <c r="C22" s="148">
        <v>928</v>
      </c>
      <c r="D22" s="149">
        <v>52</v>
      </c>
      <c r="E22" s="165" t="s">
        <v>381</v>
      </c>
      <c r="F22" s="150">
        <v>1</v>
      </c>
      <c r="G22" s="152">
        <v>10933000</v>
      </c>
      <c r="H22" s="152">
        <f t="shared" si="4"/>
        <v>11260990</v>
      </c>
      <c r="I22" s="152">
        <v>171</v>
      </c>
      <c r="J22" s="158">
        <f t="shared" si="3"/>
        <v>11260990</v>
      </c>
    </row>
    <row r="23" spans="1:10" ht="13.8" x14ac:dyDescent="0.25">
      <c r="A23">
        <v>928</v>
      </c>
      <c r="B23" s="167" t="s">
        <v>323</v>
      </c>
      <c r="C23" s="148">
        <v>928</v>
      </c>
      <c r="D23" s="149">
        <v>53</v>
      </c>
      <c r="E23" s="165" t="s">
        <v>381</v>
      </c>
      <c r="F23" s="150">
        <v>1</v>
      </c>
      <c r="G23" s="152">
        <v>10933000</v>
      </c>
      <c r="H23" s="152">
        <f t="shared" si="4"/>
        <v>11260990</v>
      </c>
      <c r="I23" s="152">
        <v>171</v>
      </c>
      <c r="J23" s="158">
        <f t="shared" si="3"/>
        <v>11260990</v>
      </c>
    </row>
    <row r="24" spans="1:10" ht="13.8" x14ac:dyDescent="0.25">
      <c r="A24">
        <v>928</v>
      </c>
      <c r="B24" s="167" t="s">
        <v>226</v>
      </c>
      <c r="C24" s="148">
        <v>928</v>
      </c>
      <c r="D24" s="149">
        <v>54</v>
      </c>
      <c r="E24" s="165" t="s">
        <v>381</v>
      </c>
      <c r="F24" s="150">
        <v>1</v>
      </c>
      <c r="G24" s="152">
        <v>10933000</v>
      </c>
      <c r="H24" s="152">
        <f t="shared" si="4"/>
        <v>11260990</v>
      </c>
      <c r="I24" s="152">
        <v>171</v>
      </c>
      <c r="J24" s="158">
        <f t="shared" si="3"/>
        <v>11260990</v>
      </c>
    </row>
    <row r="25" spans="1:10" ht="13.8" x14ac:dyDescent="0.25">
      <c r="A25">
        <v>928</v>
      </c>
      <c r="B25" s="167" t="s">
        <v>324</v>
      </c>
      <c r="C25" s="148">
        <v>928</v>
      </c>
      <c r="D25" s="149">
        <v>55</v>
      </c>
      <c r="E25" s="165" t="s">
        <v>381</v>
      </c>
      <c r="F25" s="150">
        <v>1</v>
      </c>
      <c r="G25" s="152">
        <v>10933000</v>
      </c>
      <c r="H25" s="152">
        <f t="shared" si="4"/>
        <v>11260990</v>
      </c>
      <c r="I25" s="152">
        <v>171</v>
      </c>
      <c r="J25" s="158">
        <f t="shared" si="3"/>
        <v>11260990</v>
      </c>
    </row>
    <row r="26" spans="1:10" ht="13.8" x14ac:dyDescent="0.25">
      <c r="A26">
        <v>928</v>
      </c>
      <c r="B26" s="167" t="s">
        <v>227</v>
      </c>
      <c r="C26" s="148">
        <v>928</v>
      </c>
      <c r="D26" s="149">
        <v>56</v>
      </c>
      <c r="E26" s="165" t="s">
        <v>381</v>
      </c>
      <c r="F26" s="150">
        <v>1</v>
      </c>
      <c r="G26" s="152">
        <v>10933000</v>
      </c>
      <c r="H26" s="152">
        <f t="shared" si="4"/>
        <v>11260990</v>
      </c>
      <c r="I26" s="152">
        <v>171</v>
      </c>
      <c r="J26" s="158">
        <f t="shared" si="3"/>
        <v>11260990</v>
      </c>
    </row>
    <row r="27" spans="1:10" ht="13.8" x14ac:dyDescent="0.25">
      <c r="A27">
        <v>928</v>
      </c>
      <c r="B27" s="167" t="s">
        <v>228</v>
      </c>
      <c r="C27" s="148">
        <v>928</v>
      </c>
      <c r="D27" s="149">
        <v>57</v>
      </c>
      <c r="E27" s="165" t="s">
        <v>382</v>
      </c>
      <c r="F27" s="150">
        <v>2</v>
      </c>
      <c r="G27" s="152">
        <v>20357370.149999999</v>
      </c>
      <c r="H27" s="152">
        <f t="shared" si="4"/>
        <v>20968091.254499998</v>
      </c>
      <c r="I27" s="152">
        <v>171</v>
      </c>
      <c r="J27" s="158">
        <f t="shared" si="3"/>
        <v>41936182.508999996</v>
      </c>
    </row>
    <row r="28" spans="1:10" ht="13.8" x14ac:dyDescent="0.25">
      <c r="A28">
        <v>928</v>
      </c>
      <c r="B28" s="167" t="s">
        <v>229</v>
      </c>
      <c r="C28" s="148">
        <v>928</v>
      </c>
      <c r="D28" s="149">
        <v>58</v>
      </c>
      <c r="E28" s="165" t="s">
        <v>382</v>
      </c>
      <c r="F28" s="150">
        <v>2</v>
      </c>
      <c r="G28" s="152">
        <v>20357370.149999999</v>
      </c>
      <c r="H28" s="152">
        <f t="shared" si="4"/>
        <v>20968091.254499998</v>
      </c>
      <c r="I28" s="152">
        <v>171</v>
      </c>
      <c r="J28" s="158">
        <f t="shared" si="3"/>
        <v>41936182.508999996</v>
      </c>
    </row>
    <row r="29" spans="1:10" ht="13.8" x14ac:dyDescent="0.25">
      <c r="A29">
        <v>928</v>
      </c>
      <c r="B29" s="167" t="s">
        <v>230</v>
      </c>
      <c r="C29" s="148">
        <v>928</v>
      </c>
      <c r="D29" s="149">
        <v>59</v>
      </c>
      <c r="E29" s="165" t="s">
        <v>382</v>
      </c>
      <c r="F29" s="150">
        <v>2</v>
      </c>
      <c r="G29" s="152">
        <v>20357370.149999999</v>
      </c>
      <c r="H29" s="152">
        <f t="shared" si="4"/>
        <v>20968091.254499998</v>
      </c>
      <c r="I29" s="152">
        <v>171</v>
      </c>
      <c r="J29" s="158">
        <f t="shared" si="3"/>
        <v>41936182.508999996</v>
      </c>
    </row>
    <row r="30" spans="1:10" ht="13.8" x14ac:dyDescent="0.25">
      <c r="A30">
        <v>928</v>
      </c>
      <c r="B30" s="167" t="s">
        <v>231</v>
      </c>
      <c r="C30" s="148">
        <v>928</v>
      </c>
      <c r="D30" s="149">
        <v>60</v>
      </c>
      <c r="E30" s="165" t="s">
        <v>382</v>
      </c>
      <c r="F30" s="150">
        <v>2</v>
      </c>
      <c r="G30" s="152">
        <v>20357370.149999999</v>
      </c>
      <c r="H30" s="152">
        <f t="shared" si="4"/>
        <v>20968091.254499998</v>
      </c>
      <c r="I30" s="152">
        <v>171</v>
      </c>
      <c r="J30" s="158">
        <f t="shared" si="3"/>
        <v>41936182.508999996</v>
      </c>
    </row>
    <row r="31" spans="1:10" ht="13.8" x14ac:dyDescent="0.25">
      <c r="A31">
        <v>928</v>
      </c>
      <c r="B31" s="167" t="s">
        <v>232</v>
      </c>
      <c r="C31" s="148">
        <v>928</v>
      </c>
      <c r="D31" s="149">
        <v>61</v>
      </c>
      <c r="E31" s="165" t="s">
        <v>382</v>
      </c>
      <c r="F31" s="150">
        <v>2</v>
      </c>
      <c r="G31" s="152">
        <v>20357370.149999999</v>
      </c>
      <c r="H31" s="152">
        <f t="shared" si="4"/>
        <v>20968091.254499998</v>
      </c>
      <c r="I31" s="152">
        <v>171</v>
      </c>
      <c r="J31" s="158">
        <f t="shared" si="3"/>
        <v>41936182.508999996</v>
      </c>
    </row>
    <row r="32" spans="1:10" ht="13.8" x14ac:dyDescent="0.25">
      <c r="A32">
        <v>928</v>
      </c>
      <c r="B32" s="167" t="s">
        <v>233</v>
      </c>
      <c r="C32" s="148">
        <v>928</v>
      </c>
      <c r="D32" s="149">
        <v>62</v>
      </c>
      <c r="E32" s="165" t="s">
        <v>382</v>
      </c>
      <c r="F32" s="150">
        <v>2</v>
      </c>
      <c r="G32" s="152">
        <v>20357370.149999999</v>
      </c>
      <c r="H32" s="152">
        <f t="shared" si="4"/>
        <v>20968091.254499998</v>
      </c>
      <c r="I32" s="152">
        <v>171</v>
      </c>
      <c r="J32" s="158">
        <f t="shared" si="3"/>
        <v>41936182.508999996</v>
      </c>
    </row>
    <row r="33" spans="1:10" ht="13.8" x14ac:dyDescent="0.25">
      <c r="A33">
        <v>928</v>
      </c>
      <c r="B33" s="167" t="s">
        <v>234</v>
      </c>
      <c r="C33" s="148">
        <v>928</v>
      </c>
      <c r="D33" s="149">
        <v>63</v>
      </c>
      <c r="E33" s="165" t="s">
        <v>382</v>
      </c>
      <c r="F33" s="150">
        <v>2</v>
      </c>
      <c r="G33" s="152">
        <v>20357370.149999999</v>
      </c>
      <c r="H33" s="152">
        <f t="shared" si="4"/>
        <v>20968091.254499998</v>
      </c>
      <c r="I33" s="152">
        <v>171</v>
      </c>
      <c r="J33" s="158">
        <f t="shared" si="3"/>
        <v>41936182.508999996</v>
      </c>
    </row>
    <row r="34" spans="1:10" ht="13.8" x14ac:dyDescent="0.25">
      <c r="A34">
        <v>928</v>
      </c>
      <c r="B34" s="167" t="s">
        <v>235</v>
      </c>
      <c r="C34" s="148">
        <v>928</v>
      </c>
      <c r="D34" s="149">
        <v>64</v>
      </c>
      <c r="E34" s="165" t="s">
        <v>382</v>
      </c>
      <c r="F34" s="150">
        <v>2</v>
      </c>
      <c r="G34" s="152">
        <v>20357370.149999999</v>
      </c>
      <c r="H34" s="152">
        <f t="shared" si="4"/>
        <v>20968091.254499998</v>
      </c>
      <c r="I34" s="152">
        <v>171</v>
      </c>
      <c r="J34" s="158">
        <f t="shared" si="3"/>
        <v>41936182.508999996</v>
      </c>
    </row>
    <row r="35" spans="1:10" ht="13.8" x14ac:dyDescent="0.25">
      <c r="A35">
        <v>928</v>
      </c>
      <c r="B35" s="167" t="s">
        <v>236</v>
      </c>
      <c r="C35" s="148">
        <v>928</v>
      </c>
      <c r="D35" s="149">
        <v>65</v>
      </c>
      <c r="E35" s="165" t="s">
        <v>382</v>
      </c>
      <c r="F35" s="150">
        <v>2</v>
      </c>
      <c r="G35" s="152">
        <v>20357370.149999999</v>
      </c>
      <c r="H35" s="152">
        <f t="shared" si="4"/>
        <v>20968091.254499998</v>
      </c>
      <c r="I35" s="152">
        <v>171</v>
      </c>
      <c r="J35" s="158">
        <f t="shared" si="3"/>
        <v>41936182.508999996</v>
      </c>
    </row>
    <row r="36" spans="1:10" ht="13.8" x14ac:dyDescent="0.25">
      <c r="A36">
        <v>928</v>
      </c>
      <c r="B36" s="167" t="s">
        <v>237</v>
      </c>
      <c r="C36" s="148">
        <v>928</v>
      </c>
      <c r="D36" s="149">
        <v>66</v>
      </c>
      <c r="E36" s="165" t="s">
        <v>382</v>
      </c>
      <c r="F36" s="150">
        <v>2</v>
      </c>
      <c r="G36" s="152">
        <v>20357370.149999999</v>
      </c>
      <c r="H36" s="152">
        <f t="shared" si="4"/>
        <v>20968091.254499998</v>
      </c>
      <c r="I36" s="152">
        <v>171</v>
      </c>
      <c r="J36" s="158">
        <f t="shared" si="3"/>
        <v>41936182.508999996</v>
      </c>
    </row>
    <row r="37" spans="1:10" ht="13.8" x14ac:dyDescent="0.25">
      <c r="A37">
        <v>928</v>
      </c>
      <c r="B37" s="167" t="s">
        <v>325</v>
      </c>
      <c r="C37" s="148">
        <v>928</v>
      </c>
      <c r="D37" s="149">
        <v>67</v>
      </c>
      <c r="E37" s="165" t="s">
        <v>382</v>
      </c>
      <c r="F37" s="150">
        <v>1</v>
      </c>
      <c r="G37" s="152">
        <v>20357370.149999999</v>
      </c>
      <c r="H37" s="152">
        <f t="shared" si="4"/>
        <v>20968091.254499998</v>
      </c>
      <c r="I37" s="152">
        <v>171</v>
      </c>
      <c r="J37" s="158">
        <f t="shared" si="3"/>
        <v>20968091.254499998</v>
      </c>
    </row>
    <row r="38" spans="1:10" ht="13.8" x14ac:dyDescent="0.25">
      <c r="A38">
        <v>928</v>
      </c>
      <c r="B38" s="167" t="s">
        <v>238</v>
      </c>
      <c r="C38" s="148">
        <v>928</v>
      </c>
      <c r="D38" s="149">
        <v>68</v>
      </c>
      <c r="E38" s="165" t="s">
        <v>382</v>
      </c>
      <c r="F38" s="150">
        <v>2</v>
      </c>
      <c r="G38" s="152">
        <v>20357370.149999999</v>
      </c>
      <c r="H38" s="152">
        <f t="shared" si="4"/>
        <v>20968091.254499998</v>
      </c>
      <c r="I38" s="152">
        <v>171</v>
      </c>
      <c r="J38" s="158">
        <f t="shared" si="3"/>
        <v>41936182.508999996</v>
      </c>
    </row>
    <row r="39" spans="1:10" ht="13.8" x14ac:dyDescent="0.25">
      <c r="A39">
        <v>928</v>
      </c>
      <c r="B39" s="167" t="s">
        <v>239</v>
      </c>
      <c r="C39" s="148">
        <v>928</v>
      </c>
      <c r="D39" s="149">
        <v>69</v>
      </c>
      <c r="E39" s="165" t="s">
        <v>382</v>
      </c>
      <c r="F39" s="150">
        <v>1</v>
      </c>
      <c r="G39" s="152">
        <v>20357370.149999999</v>
      </c>
      <c r="H39" s="152">
        <f t="shared" si="4"/>
        <v>20968091.254499998</v>
      </c>
      <c r="I39" s="152">
        <v>171</v>
      </c>
      <c r="J39" s="158">
        <f t="shared" si="3"/>
        <v>20968091.254499998</v>
      </c>
    </row>
    <row r="40" spans="1:10" ht="13.8" x14ac:dyDescent="0.25">
      <c r="A40">
        <v>928</v>
      </c>
      <c r="B40" s="167" t="s">
        <v>326</v>
      </c>
      <c r="C40" s="148">
        <v>928</v>
      </c>
      <c r="D40" s="149">
        <v>70</v>
      </c>
      <c r="E40" s="165" t="s">
        <v>382</v>
      </c>
      <c r="F40" s="150">
        <v>1</v>
      </c>
      <c r="G40" s="152">
        <v>20357370.149999999</v>
      </c>
      <c r="H40" s="152">
        <f t="shared" si="4"/>
        <v>20968091.254499998</v>
      </c>
      <c r="I40" s="152">
        <v>171</v>
      </c>
      <c r="J40" s="158">
        <f t="shared" si="3"/>
        <v>20968091.254499998</v>
      </c>
    </row>
    <row r="41" spans="1:10" ht="13.8" x14ac:dyDescent="0.25">
      <c r="A41">
        <v>928</v>
      </c>
      <c r="B41" s="167" t="s">
        <v>327</v>
      </c>
      <c r="C41" s="148">
        <v>928</v>
      </c>
      <c r="D41" s="149">
        <v>71</v>
      </c>
      <c r="E41" s="165" t="s">
        <v>382</v>
      </c>
      <c r="F41" s="150">
        <v>1</v>
      </c>
      <c r="G41" s="152">
        <v>20357370.149999999</v>
      </c>
      <c r="H41" s="152">
        <f t="shared" si="4"/>
        <v>20968091.254499998</v>
      </c>
      <c r="I41" s="152">
        <v>171</v>
      </c>
      <c r="J41" s="158">
        <f t="shared" si="3"/>
        <v>20968091.254499998</v>
      </c>
    </row>
    <row r="42" spans="1:10" ht="13.8" x14ac:dyDescent="0.25">
      <c r="A42">
        <v>928</v>
      </c>
      <c r="B42" s="167" t="s">
        <v>240</v>
      </c>
      <c r="C42" s="148">
        <v>928</v>
      </c>
      <c r="D42" s="149">
        <v>72</v>
      </c>
      <c r="E42" s="165" t="s">
        <v>382</v>
      </c>
      <c r="F42" s="150">
        <v>1</v>
      </c>
      <c r="G42" s="152">
        <v>20357370.149999999</v>
      </c>
      <c r="H42" s="152">
        <f t="shared" si="4"/>
        <v>20968091.254499998</v>
      </c>
      <c r="I42" s="152">
        <v>171</v>
      </c>
      <c r="J42" s="158">
        <f t="shared" si="3"/>
        <v>20968091.254499998</v>
      </c>
    </row>
    <row r="43" spans="1:10" ht="13.8" x14ac:dyDescent="0.25">
      <c r="A43">
        <v>928</v>
      </c>
      <c r="B43" s="167" t="s">
        <v>328</v>
      </c>
      <c r="C43" s="148">
        <v>928</v>
      </c>
      <c r="D43" s="149">
        <v>73</v>
      </c>
      <c r="E43" s="165" t="s">
        <v>382</v>
      </c>
      <c r="F43" s="150">
        <v>1</v>
      </c>
      <c r="G43" s="152">
        <v>20357370.149999999</v>
      </c>
      <c r="H43" s="152">
        <f t="shared" si="4"/>
        <v>20968091.254499998</v>
      </c>
      <c r="I43" s="152">
        <v>171</v>
      </c>
      <c r="J43" s="158">
        <f t="shared" si="3"/>
        <v>20968091.254499998</v>
      </c>
    </row>
    <row r="44" spans="1:10" ht="13.8" x14ac:dyDescent="0.25">
      <c r="A44">
        <v>928</v>
      </c>
      <c r="B44" s="167" t="s">
        <v>329</v>
      </c>
      <c r="C44" s="148">
        <v>928</v>
      </c>
      <c r="D44" s="149">
        <v>74</v>
      </c>
      <c r="E44" s="165" t="s">
        <v>382</v>
      </c>
      <c r="F44" s="150">
        <v>1</v>
      </c>
      <c r="G44" s="152">
        <v>20357370.149999999</v>
      </c>
      <c r="H44" s="152">
        <f t="shared" si="4"/>
        <v>20968091.254499998</v>
      </c>
      <c r="I44" s="152">
        <v>171</v>
      </c>
      <c r="J44" s="158">
        <f t="shared" si="3"/>
        <v>20968091.254499998</v>
      </c>
    </row>
    <row r="45" spans="1:10" ht="13.8" x14ac:dyDescent="0.25">
      <c r="A45">
        <v>928</v>
      </c>
      <c r="B45" s="167" t="s">
        <v>241</v>
      </c>
      <c r="C45" s="148">
        <v>928</v>
      </c>
      <c r="D45" s="149">
        <v>75</v>
      </c>
      <c r="E45" s="165" t="s">
        <v>382</v>
      </c>
      <c r="F45" s="150">
        <v>1</v>
      </c>
      <c r="G45" s="152">
        <v>20357370.149999999</v>
      </c>
      <c r="H45" s="152">
        <f t="shared" si="4"/>
        <v>20968091.254499998</v>
      </c>
      <c r="I45" s="152">
        <v>171</v>
      </c>
      <c r="J45" s="158">
        <f t="shared" si="3"/>
        <v>20968091.254499998</v>
      </c>
    </row>
    <row r="46" spans="1:10" ht="13.8" x14ac:dyDescent="0.25">
      <c r="A46">
        <v>928</v>
      </c>
      <c r="B46" s="167" t="s">
        <v>330</v>
      </c>
      <c r="C46" s="148">
        <v>928</v>
      </c>
      <c r="D46" s="149">
        <v>76</v>
      </c>
      <c r="E46" s="165" t="s">
        <v>382</v>
      </c>
      <c r="F46" s="150">
        <v>1</v>
      </c>
      <c r="G46" s="152">
        <v>20357370.149999999</v>
      </c>
      <c r="H46" s="152">
        <f t="shared" si="4"/>
        <v>20968091.254499998</v>
      </c>
      <c r="I46" s="152">
        <v>171</v>
      </c>
      <c r="J46" s="158">
        <f t="shared" si="3"/>
        <v>20968091.254499998</v>
      </c>
    </row>
    <row r="47" spans="1:10" ht="13.8" x14ac:dyDescent="0.25">
      <c r="A47">
        <v>928</v>
      </c>
      <c r="B47" s="167" t="s">
        <v>331</v>
      </c>
      <c r="C47" s="148">
        <v>928</v>
      </c>
      <c r="D47" s="149">
        <v>77</v>
      </c>
      <c r="E47" s="165" t="s">
        <v>382</v>
      </c>
      <c r="F47" s="150">
        <v>1</v>
      </c>
      <c r="G47" s="152">
        <v>20357370.149999999</v>
      </c>
      <c r="H47" s="152">
        <f t="shared" si="4"/>
        <v>20968091.254499998</v>
      </c>
      <c r="I47" s="152">
        <v>171</v>
      </c>
      <c r="J47" s="158">
        <f t="shared" si="3"/>
        <v>20968091.254499998</v>
      </c>
    </row>
    <row r="48" spans="1:10" ht="13.8" x14ac:dyDescent="0.25">
      <c r="A48">
        <v>928</v>
      </c>
      <c r="B48" s="167" t="s">
        <v>332</v>
      </c>
      <c r="C48" s="148">
        <v>928</v>
      </c>
      <c r="D48" s="149">
        <v>488</v>
      </c>
      <c r="E48" s="165" t="s">
        <v>381</v>
      </c>
      <c r="F48" s="150">
        <v>1</v>
      </c>
      <c r="G48" s="152">
        <v>10933000</v>
      </c>
      <c r="H48" s="152">
        <f t="shared" si="4"/>
        <v>11260990</v>
      </c>
      <c r="I48" s="152">
        <v>171</v>
      </c>
      <c r="J48" s="158">
        <f t="shared" si="3"/>
        <v>11260990</v>
      </c>
    </row>
    <row r="49" spans="1:10" ht="13.8" x14ac:dyDescent="0.25">
      <c r="A49">
        <v>928</v>
      </c>
      <c r="B49" s="167" t="s">
        <v>154</v>
      </c>
      <c r="C49" s="148">
        <v>928</v>
      </c>
      <c r="D49" s="149">
        <v>629</v>
      </c>
      <c r="E49" s="165" t="s">
        <v>382</v>
      </c>
      <c r="F49" s="150">
        <v>1</v>
      </c>
      <c r="G49" s="152">
        <v>20357370.149999999</v>
      </c>
      <c r="H49" s="152">
        <f t="shared" si="4"/>
        <v>20968091.254499998</v>
      </c>
      <c r="I49" s="152">
        <v>171</v>
      </c>
      <c r="J49" s="158">
        <f t="shared" si="3"/>
        <v>20968091.254499998</v>
      </c>
    </row>
    <row r="50" spans="1:10" ht="13.8" x14ac:dyDescent="0.25">
      <c r="A50">
        <v>928</v>
      </c>
      <c r="B50" s="167" t="s">
        <v>158</v>
      </c>
      <c r="C50" s="148">
        <v>928</v>
      </c>
      <c r="D50" s="149">
        <v>660</v>
      </c>
      <c r="E50" s="165" t="s">
        <v>381</v>
      </c>
      <c r="F50" s="150">
        <v>1</v>
      </c>
      <c r="G50" s="152">
        <v>10933000</v>
      </c>
      <c r="H50" s="152">
        <f t="shared" si="4"/>
        <v>11260990</v>
      </c>
      <c r="I50" s="152">
        <v>171</v>
      </c>
      <c r="J50" s="158">
        <f t="shared" si="3"/>
        <v>11260990</v>
      </c>
    </row>
    <row r="51" spans="1:10" ht="13.8" x14ac:dyDescent="0.25">
      <c r="A51">
        <v>928</v>
      </c>
      <c r="B51" s="167" t="s">
        <v>395</v>
      </c>
      <c r="C51" s="148">
        <v>928</v>
      </c>
      <c r="D51" s="149">
        <v>661</v>
      </c>
      <c r="E51" s="165" t="s">
        <v>381</v>
      </c>
      <c r="F51" s="150">
        <v>1</v>
      </c>
      <c r="G51" s="152">
        <v>10933000</v>
      </c>
      <c r="H51" s="152">
        <f t="shared" si="4"/>
        <v>11260990</v>
      </c>
      <c r="I51" s="152">
        <v>171</v>
      </c>
      <c r="J51" s="158">
        <f t="shared" si="3"/>
        <v>11260990</v>
      </c>
    </row>
    <row r="52" spans="1:10" ht="13.8" x14ac:dyDescent="0.25">
      <c r="A52">
        <v>928</v>
      </c>
      <c r="B52" s="167" t="s">
        <v>333</v>
      </c>
      <c r="C52" s="148">
        <v>928</v>
      </c>
      <c r="D52" s="149">
        <v>682</v>
      </c>
      <c r="E52" s="165" t="s">
        <v>381</v>
      </c>
      <c r="F52" s="150">
        <v>1</v>
      </c>
      <c r="G52" s="152">
        <v>10933000</v>
      </c>
      <c r="H52" s="152">
        <f t="shared" si="4"/>
        <v>11260990</v>
      </c>
      <c r="I52" s="152">
        <v>171</v>
      </c>
      <c r="J52" s="158">
        <f t="shared" si="3"/>
        <v>11260990</v>
      </c>
    </row>
    <row r="53" spans="1:10" ht="13.8" x14ac:dyDescent="0.25">
      <c r="A53">
        <v>928</v>
      </c>
      <c r="B53" s="167" t="s">
        <v>161</v>
      </c>
      <c r="C53" s="148">
        <v>928</v>
      </c>
      <c r="D53" s="149">
        <v>706</v>
      </c>
      <c r="E53" s="165" t="s">
        <v>382</v>
      </c>
      <c r="F53" s="150">
        <v>1</v>
      </c>
      <c r="G53" s="152">
        <v>20357370.149999999</v>
      </c>
      <c r="H53" s="152">
        <f t="shared" si="4"/>
        <v>20968091.254499998</v>
      </c>
      <c r="I53" s="152">
        <v>171</v>
      </c>
      <c r="J53" s="158">
        <f t="shared" si="3"/>
        <v>20968091.254499998</v>
      </c>
    </row>
    <row r="54" spans="1:10" ht="13.8" x14ac:dyDescent="0.25">
      <c r="A54">
        <v>928</v>
      </c>
      <c r="B54" s="167" t="s">
        <v>162</v>
      </c>
      <c r="C54" s="148">
        <v>928</v>
      </c>
      <c r="D54" s="149">
        <v>797</v>
      </c>
      <c r="E54" s="165" t="s">
        <v>381</v>
      </c>
      <c r="F54" s="150">
        <v>1</v>
      </c>
      <c r="G54" s="152">
        <v>10933000</v>
      </c>
      <c r="H54" s="152">
        <f t="shared" si="4"/>
        <v>11260990</v>
      </c>
      <c r="I54" s="152">
        <v>171</v>
      </c>
      <c r="J54" s="158">
        <f t="shared" si="3"/>
        <v>11260990</v>
      </c>
    </row>
    <row r="55" spans="1:10" ht="13.8" x14ac:dyDescent="0.25">
      <c r="A55">
        <v>928</v>
      </c>
      <c r="B55" s="167" t="s">
        <v>334</v>
      </c>
      <c r="C55" s="148">
        <v>928</v>
      </c>
      <c r="D55" s="149">
        <v>798</v>
      </c>
      <c r="E55" s="165" t="s">
        <v>382</v>
      </c>
      <c r="F55" s="150">
        <v>1</v>
      </c>
      <c r="G55" s="152">
        <v>20357370.149999999</v>
      </c>
      <c r="H55" s="152">
        <f t="shared" si="4"/>
        <v>20968091.254499998</v>
      </c>
      <c r="I55" s="152">
        <v>171</v>
      </c>
      <c r="J55" s="158">
        <f t="shared" si="3"/>
        <v>20968091.254499998</v>
      </c>
    </row>
    <row r="56" spans="1:10" ht="13.8" x14ac:dyDescent="0.25">
      <c r="A56">
        <v>928</v>
      </c>
      <c r="B56" s="167" t="s">
        <v>163</v>
      </c>
      <c r="C56" s="148">
        <v>928</v>
      </c>
      <c r="D56" s="149">
        <v>799</v>
      </c>
      <c r="E56" s="165" t="s">
        <v>382</v>
      </c>
      <c r="F56" s="150">
        <v>1</v>
      </c>
      <c r="G56" s="152">
        <v>20357370.149999999</v>
      </c>
      <c r="H56" s="152">
        <f t="shared" si="4"/>
        <v>20968091.254499998</v>
      </c>
      <c r="I56" s="152">
        <v>171</v>
      </c>
      <c r="J56" s="158">
        <f t="shared" si="3"/>
        <v>20968091.254499998</v>
      </c>
    </row>
    <row r="57" spans="1:10" ht="13.8" x14ac:dyDescent="0.25">
      <c r="A57">
        <v>928</v>
      </c>
      <c r="B57" s="167" t="s">
        <v>164</v>
      </c>
      <c r="C57" s="148">
        <v>928</v>
      </c>
      <c r="D57" s="149">
        <v>800</v>
      </c>
      <c r="E57" s="165" t="s">
        <v>382</v>
      </c>
      <c r="F57" s="150">
        <v>1</v>
      </c>
      <c r="G57" s="152">
        <v>20357370.149999999</v>
      </c>
      <c r="H57" s="152">
        <f t="shared" si="4"/>
        <v>20968091.254499998</v>
      </c>
      <c r="I57" s="152">
        <v>171</v>
      </c>
      <c r="J57" s="158">
        <f t="shared" si="3"/>
        <v>20968091.254499998</v>
      </c>
    </row>
    <row r="58" spans="1:10" ht="13.8" x14ac:dyDescent="0.25">
      <c r="A58">
        <v>928</v>
      </c>
      <c r="B58" s="167" t="s">
        <v>165</v>
      </c>
      <c r="C58" s="148">
        <v>928</v>
      </c>
      <c r="D58" s="149">
        <v>829</v>
      </c>
      <c r="E58" s="165" t="s">
        <v>382</v>
      </c>
      <c r="F58" s="150">
        <v>1</v>
      </c>
      <c r="G58" s="152">
        <v>20357370.149999999</v>
      </c>
      <c r="H58" s="152">
        <f t="shared" si="4"/>
        <v>20968091.254499998</v>
      </c>
      <c r="I58" s="152">
        <v>171</v>
      </c>
      <c r="J58" s="158">
        <f t="shared" si="3"/>
        <v>20968091.254499998</v>
      </c>
    </row>
    <row r="59" spans="1:10" ht="13.8" x14ac:dyDescent="0.25">
      <c r="A59">
        <v>928</v>
      </c>
      <c r="B59" s="167" t="s">
        <v>335</v>
      </c>
      <c r="C59" s="148">
        <v>928</v>
      </c>
      <c r="D59" s="149">
        <v>832</v>
      </c>
      <c r="E59" s="165" t="s">
        <v>382</v>
      </c>
      <c r="F59" s="150">
        <v>1</v>
      </c>
      <c r="G59" s="152">
        <v>20357370.149999999</v>
      </c>
      <c r="H59" s="152">
        <f t="shared" si="4"/>
        <v>20968091.254499998</v>
      </c>
      <c r="I59" s="152">
        <v>171</v>
      </c>
      <c r="J59" s="158">
        <f t="shared" si="3"/>
        <v>20968091.254499998</v>
      </c>
    </row>
    <row r="60" spans="1:10" ht="13.8" x14ac:dyDescent="0.25">
      <c r="A60">
        <v>928</v>
      </c>
      <c r="B60" s="167" t="s">
        <v>169</v>
      </c>
      <c r="C60" s="148">
        <v>928</v>
      </c>
      <c r="D60" s="149">
        <v>937</v>
      </c>
      <c r="E60" s="165" t="s">
        <v>381</v>
      </c>
      <c r="F60" s="150">
        <v>2</v>
      </c>
      <c r="G60" s="152">
        <v>10933000</v>
      </c>
      <c r="H60" s="152">
        <f t="shared" si="4"/>
        <v>11260990</v>
      </c>
      <c r="I60" s="152">
        <v>171</v>
      </c>
      <c r="J60" s="158">
        <f t="shared" si="3"/>
        <v>22521980</v>
      </c>
    </row>
    <row r="61" spans="1:10" ht="13.8" x14ac:dyDescent="0.25">
      <c r="A61">
        <v>928</v>
      </c>
      <c r="B61" s="167" t="s">
        <v>171</v>
      </c>
      <c r="C61" s="148">
        <v>928</v>
      </c>
      <c r="D61" s="149">
        <v>988</v>
      </c>
      <c r="E61" s="165" t="s">
        <v>382</v>
      </c>
      <c r="F61" s="150">
        <v>1</v>
      </c>
      <c r="G61" s="152">
        <v>20357370.149999999</v>
      </c>
      <c r="H61" s="152">
        <f t="shared" si="4"/>
        <v>20968091.254499998</v>
      </c>
      <c r="I61" s="152">
        <v>171</v>
      </c>
      <c r="J61" s="158">
        <f t="shared" si="3"/>
        <v>20968091.254499998</v>
      </c>
    </row>
    <row r="62" spans="1:10" ht="13.8" x14ac:dyDescent="0.25">
      <c r="A62">
        <v>928</v>
      </c>
      <c r="B62" s="167" t="s">
        <v>336</v>
      </c>
      <c r="C62" s="148">
        <v>928</v>
      </c>
      <c r="D62" s="149">
        <v>989</v>
      </c>
      <c r="E62" s="165" t="s">
        <v>382</v>
      </c>
      <c r="F62" s="150">
        <v>1</v>
      </c>
      <c r="G62" s="152">
        <v>20357370.149999999</v>
      </c>
      <c r="H62" s="152">
        <f t="shared" si="4"/>
        <v>20968091.254499998</v>
      </c>
      <c r="I62" s="152">
        <v>171</v>
      </c>
      <c r="J62" s="158">
        <f t="shared" si="3"/>
        <v>20968091.254499998</v>
      </c>
    </row>
    <row r="63" spans="1:10" ht="13.8" x14ac:dyDescent="0.25">
      <c r="A63">
        <v>928</v>
      </c>
      <c r="B63" s="167" t="s">
        <v>172</v>
      </c>
      <c r="C63" s="148">
        <v>928</v>
      </c>
      <c r="D63" s="149">
        <v>990</v>
      </c>
      <c r="E63" s="165" t="s">
        <v>382</v>
      </c>
      <c r="F63" s="150">
        <v>1</v>
      </c>
      <c r="G63" s="152">
        <v>20357370.149999999</v>
      </c>
      <c r="H63" s="152">
        <f t="shared" si="4"/>
        <v>20968091.254499998</v>
      </c>
      <c r="I63" s="152">
        <v>171</v>
      </c>
      <c r="J63" s="158">
        <f t="shared" si="3"/>
        <v>20968091.254499998</v>
      </c>
    </row>
    <row r="64" spans="1:10" ht="13.8" x14ac:dyDescent="0.25">
      <c r="A64">
        <v>928</v>
      </c>
      <c r="B64" s="167" t="s">
        <v>173</v>
      </c>
      <c r="C64" s="148">
        <v>928</v>
      </c>
      <c r="D64" s="149">
        <v>1010</v>
      </c>
      <c r="E64" s="165" t="s">
        <v>381</v>
      </c>
      <c r="F64" s="150">
        <v>1</v>
      </c>
      <c r="G64" s="152">
        <v>10933000</v>
      </c>
      <c r="H64" s="152">
        <f t="shared" si="4"/>
        <v>11260990</v>
      </c>
      <c r="I64" s="152">
        <v>171</v>
      </c>
      <c r="J64" s="158">
        <f t="shared" si="3"/>
        <v>11260990</v>
      </c>
    </row>
    <row r="65" spans="1:10" ht="13.8" x14ac:dyDescent="0.25">
      <c r="A65">
        <v>928</v>
      </c>
      <c r="B65" s="167" t="s">
        <v>174</v>
      </c>
      <c r="C65" s="148">
        <v>928</v>
      </c>
      <c r="D65" s="149">
        <v>1013</v>
      </c>
      <c r="E65" s="165" t="s">
        <v>381</v>
      </c>
      <c r="F65" s="150">
        <v>1</v>
      </c>
      <c r="G65" s="152">
        <v>10933000</v>
      </c>
      <c r="H65" s="152">
        <f t="shared" si="4"/>
        <v>11260990</v>
      </c>
      <c r="I65" s="152">
        <v>171</v>
      </c>
      <c r="J65" s="158">
        <f t="shared" si="3"/>
        <v>11260990</v>
      </c>
    </row>
    <row r="66" spans="1:10" ht="13.8" x14ac:dyDescent="0.25">
      <c r="A66">
        <v>928</v>
      </c>
      <c r="B66" s="167" t="s">
        <v>175</v>
      </c>
      <c r="C66" s="148">
        <v>928</v>
      </c>
      <c r="D66" s="149">
        <v>1014</v>
      </c>
      <c r="E66" s="165" t="s">
        <v>381</v>
      </c>
      <c r="F66" s="150">
        <v>1</v>
      </c>
      <c r="G66" s="152">
        <v>10933000</v>
      </c>
      <c r="H66" s="152">
        <f t="shared" si="4"/>
        <v>11260990</v>
      </c>
      <c r="I66" s="152">
        <v>171</v>
      </c>
      <c r="J66" s="158">
        <f t="shared" si="3"/>
        <v>11260990</v>
      </c>
    </row>
    <row r="67" spans="1:10" ht="13.8" x14ac:dyDescent="0.25">
      <c r="A67">
        <v>928</v>
      </c>
      <c r="B67" s="167" t="s">
        <v>337</v>
      </c>
      <c r="C67" s="148">
        <v>928</v>
      </c>
      <c r="D67" s="149">
        <v>1093</v>
      </c>
      <c r="E67" s="165" t="s">
        <v>382</v>
      </c>
      <c r="F67" s="150">
        <v>1</v>
      </c>
      <c r="G67" s="152">
        <v>20357370.149999999</v>
      </c>
      <c r="H67" s="152">
        <f t="shared" si="4"/>
        <v>20968091.254499998</v>
      </c>
      <c r="I67" s="152">
        <v>171</v>
      </c>
      <c r="J67" s="158">
        <f t="shared" si="3"/>
        <v>20968091.254499998</v>
      </c>
    </row>
    <row r="68" spans="1:10" ht="13.8" x14ac:dyDescent="0.25">
      <c r="A68">
        <v>928</v>
      </c>
      <c r="B68" s="167" t="s">
        <v>176</v>
      </c>
      <c r="C68" s="148">
        <v>928</v>
      </c>
      <c r="D68" s="149">
        <v>1103</v>
      </c>
      <c r="E68" s="165" t="s">
        <v>382</v>
      </c>
      <c r="F68" s="150">
        <v>1</v>
      </c>
      <c r="G68" s="152">
        <v>20357370.149999999</v>
      </c>
      <c r="H68" s="152">
        <f t="shared" si="4"/>
        <v>20968091.254499998</v>
      </c>
      <c r="I68" s="152">
        <v>171</v>
      </c>
      <c r="J68" s="158">
        <f t="shared" si="3"/>
        <v>20968091.254499998</v>
      </c>
    </row>
    <row r="69" spans="1:10" ht="13.8" x14ac:dyDescent="0.25">
      <c r="A69">
        <v>928</v>
      </c>
      <c r="B69" s="167" t="s">
        <v>338</v>
      </c>
      <c r="C69" s="148">
        <v>928</v>
      </c>
      <c r="D69" s="149">
        <v>1104</v>
      </c>
      <c r="E69" s="165" t="s">
        <v>382</v>
      </c>
      <c r="F69" s="150">
        <v>1</v>
      </c>
      <c r="G69" s="152">
        <v>20357370.149999999</v>
      </c>
      <c r="H69" s="152">
        <f t="shared" si="4"/>
        <v>20968091.254499998</v>
      </c>
      <c r="I69" s="152">
        <v>171</v>
      </c>
      <c r="J69" s="158">
        <f t="shared" si="3"/>
        <v>20968091.254499998</v>
      </c>
    </row>
    <row r="70" spans="1:10" ht="13.8" x14ac:dyDescent="0.25">
      <c r="A70">
        <v>928</v>
      </c>
      <c r="B70" s="167" t="s">
        <v>177</v>
      </c>
      <c r="C70" s="148">
        <v>928</v>
      </c>
      <c r="D70" s="149">
        <v>1181</v>
      </c>
      <c r="E70" s="165" t="s">
        <v>381</v>
      </c>
      <c r="F70" s="150">
        <v>1</v>
      </c>
      <c r="G70" s="152">
        <v>10933000</v>
      </c>
      <c r="H70" s="152">
        <f t="shared" si="4"/>
        <v>11260990</v>
      </c>
      <c r="I70" s="152">
        <v>171</v>
      </c>
      <c r="J70" s="158">
        <f t="shared" si="3"/>
        <v>11260990</v>
      </c>
    </row>
    <row r="71" spans="1:10" ht="14.4" thickBot="1" x14ac:dyDescent="0.3">
      <c r="A71">
        <v>928</v>
      </c>
      <c r="B71" s="173" t="s">
        <v>339</v>
      </c>
      <c r="C71" s="174">
        <v>928</v>
      </c>
      <c r="D71" s="175">
        <v>1789</v>
      </c>
      <c r="E71" s="176" t="s">
        <v>381</v>
      </c>
      <c r="F71" s="177">
        <v>1</v>
      </c>
      <c r="G71" s="178">
        <v>10933000</v>
      </c>
      <c r="H71" s="178">
        <f t="shared" si="4"/>
        <v>11260990</v>
      </c>
      <c r="I71" s="178">
        <v>171</v>
      </c>
      <c r="J71" s="179">
        <f t="shared" si="3"/>
        <v>11260990</v>
      </c>
    </row>
  </sheetData>
  <autoFilter ref="A2:J71" xr:uid="{F80D174E-7982-46EE-B2C3-8605F52315B0}"/>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C29" sqref="C29"/>
    </sheetView>
  </sheetViews>
  <sheetFormatPr baseColWidth="10" defaultColWidth="11.5546875" defaultRowHeight="17.399999999999999" x14ac:dyDescent="0.45"/>
  <cols>
    <col min="1" max="1" width="72.5546875" style="6" customWidth="1"/>
    <col min="2" max="2" width="12.6640625" style="32" customWidth="1"/>
    <col min="3" max="3" width="18" style="5" customWidth="1"/>
    <col min="4" max="16384" width="11.5546875" style="6"/>
  </cols>
  <sheetData>
    <row r="1" spans="1:4" x14ac:dyDescent="0.45">
      <c r="A1" s="494" t="s">
        <v>30</v>
      </c>
      <c r="B1" s="494"/>
      <c r="C1" s="494"/>
    </row>
    <row r="2" spans="1:4" x14ac:dyDescent="0.45">
      <c r="A2" s="487"/>
      <c r="B2" s="487"/>
    </row>
    <row r="3" spans="1:4" ht="15" customHeight="1" x14ac:dyDescent="0.45">
      <c r="A3" s="488" t="s">
        <v>317</v>
      </c>
      <c r="B3" s="489"/>
      <c r="C3" s="490"/>
    </row>
    <row r="4" spans="1:4" ht="15.75" customHeight="1" x14ac:dyDescent="0.45">
      <c r="A4" s="491" t="s">
        <v>394</v>
      </c>
      <c r="B4" s="492"/>
      <c r="C4" s="493"/>
    </row>
    <row r="5" spans="1:4" ht="15.75" customHeight="1" x14ac:dyDescent="0.45">
      <c r="A5" s="7"/>
      <c r="B5" s="7"/>
      <c r="C5" s="29"/>
    </row>
    <row r="6" spans="1:4" ht="15.75" customHeight="1" x14ac:dyDescent="0.45">
      <c r="A6" s="7"/>
      <c r="B6" s="7"/>
      <c r="C6" s="29"/>
    </row>
    <row r="7" spans="1:4" x14ac:dyDescent="0.45">
      <c r="A7" s="30" t="s">
        <v>8</v>
      </c>
      <c r="B7" s="30" t="s">
        <v>7</v>
      </c>
      <c r="C7" s="30" t="s">
        <v>9</v>
      </c>
    </row>
    <row r="8" spans="1:4" x14ac:dyDescent="0.45">
      <c r="A8" s="138" t="s">
        <v>145</v>
      </c>
      <c r="B8" s="15">
        <v>7</v>
      </c>
      <c r="C8" s="31">
        <v>185544586.56</v>
      </c>
      <c r="D8" s="118">
        <f>+C8/C14</f>
        <v>0.12968269569059326</v>
      </c>
    </row>
    <row r="9" spans="1:4" x14ac:dyDescent="0.45">
      <c r="A9" s="138" t="s">
        <v>146</v>
      </c>
      <c r="B9" s="15">
        <v>11</v>
      </c>
      <c r="C9" s="31">
        <v>76429755.590000004</v>
      </c>
      <c r="D9" s="118">
        <f>+C9/C14</f>
        <v>5.3419056409275766E-2</v>
      </c>
    </row>
    <row r="10" spans="1:4" x14ac:dyDescent="0.45">
      <c r="A10" s="138" t="s">
        <v>147</v>
      </c>
      <c r="B10" s="15">
        <v>65</v>
      </c>
      <c r="C10" s="31">
        <v>1168783906.45</v>
      </c>
      <c r="D10" s="118">
        <f>+C10/C14</f>
        <v>0.81689824790013088</v>
      </c>
    </row>
    <row r="11" spans="1:4" x14ac:dyDescent="0.45">
      <c r="A11" s="138" t="s">
        <v>148</v>
      </c>
      <c r="B11" s="15">
        <v>0</v>
      </c>
      <c r="C11" s="31">
        <v>0</v>
      </c>
    </row>
    <row r="12" spans="1:4" x14ac:dyDescent="0.45">
      <c r="A12" s="138" t="s">
        <v>149</v>
      </c>
      <c r="B12" s="15">
        <v>0</v>
      </c>
      <c r="C12" s="31">
        <v>0</v>
      </c>
    </row>
    <row r="13" spans="1:4" ht="27.6" x14ac:dyDescent="0.45">
      <c r="A13" s="143" t="s">
        <v>361</v>
      </c>
      <c r="B13" s="37">
        <v>0</v>
      </c>
      <c r="C13" s="36">
        <v>0</v>
      </c>
    </row>
    <row r="14" spans="1:4" x14ac:dyDescent="0.45">
      <c r="A14" s="33" t="s">
        <v>10</v>
      </c>
      <c r="B14" s="33">
        <f>SUM(B8:B13)</f>
        <v>83</v>
      </c>
      <c r="C14" s="34">
        <f>SUM(C8:C13)</f>
        <v>1430758248.6000001</v>
      </c>
    </row>
  </sheetData>
  <sheetProtection selectLockedCells="1" selectUnlockedCells="1"/>
  <mergeCells count="4">
    <mergeCell ref="A2:B2"/>
    <mergeCell ref="A3:C3"/>
    <mergeCell ref="A4:C4"/>
    <mergeCell ref="A1:C1"/>
  </mergeCells>
  <phoneticPr fontId="20" type="noConversion"/>
  <printOptions horizontalCentered="1"/>
  <pageMargins left="0.74803149606299213" right="0.74803149606299213" top="0.98425196850393704" bottom="0.98425196850393704" header="0.51181102362204722" footer="0.51181102362204722"/>
  <pageSetup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86029-D4B7-411A-8F10-7A67A27C8916}">
  <dimension ref="C7:R21"/>
  <sheetViews>
    <sheetView topLeftCell="D1" workbookViewId="0">
      <selection activeCell="L32" sqref="L32"/>
    </sheetView>
  </sheetViews>
  <sheetFormatPr baseColWidth="10" defaultRowHeight="13.2" x14ac:dyDescent="0.25"/>
  <cols>
    <col min="3" max="3" width="46.5546875" bestFit="1" customWidth="1"/>
    <col min="5" max="5" width="17.88671875" bestFit="1" customWidth="1"/>
    <col min="7" max="9" width="14.88671875" customWidth="1"/>
    <col min="10" max="10" width="14.88671875" bestFit="1" customWidth="1"/>
    <col min="13" max="13" width="46.88671875" customWidth="1"/>
    <col min="14" max="14" width="10.109375" bestFit="1" customWidth="1"/>
    <col min="15" max="15" width="15.44140625" customWidth="1"/>
    <col min="16" max="16" width="10.109375" bestFit="1" customWidth="1"/>
    <col min="17" max="17" width="17" customWidth="1"/>
    <col min="18" max="18" width="12.33203125" customWidth="1"/>
  </cols>
  <sheetData>
    <row r="7" spans="3:18" ht="41.4" x14ac:dyDescent="0.25">
      <c r="C7" s="135" t="s">
        <v>143</v>
      </c>
      <c r="D7" s="136" t="s">
        <v>396</v>
      </c>
      <c r="E7" s="136" t="s">
        <v>397</v>
      </c>
      <c r="F7" s="136" t="s">
        <v>399</v>
      </c>
      <c r="G7" s="136" t="s">
        <v>400</v>
      </c>
      <c r="H7" s="136" t="s">
        <v>401</v>
      </c>
      <c r="I7" s="136" t="s">
        <v>402</v>
      </c>
      <c r="J7" s="137" t="s">
        <v>403</v>
      </c>
      <c r="M7" s="135" t="s">
        <v>143</v>
      </c>
      <c r="N7" s="136" t="s">
        <v>217</v>
      </c>
      <c r="O7" s="136" t="s">
        <v>151</v>
      </c>
      <c r="P7" s="136" t="s">
        <v>218</v>
      </c>
      <c r="Q7" s="136" t="s">
        <v>152</v>
      </c>
      <c r="R7" s="137" t="s">
        <v>144</v>
      </c>
    </row>
    <row r="8" spans="3:18" ht="13.8" x14ac:dyDescent="0.25">
      <c r="C8" s="180" t="s">
        <v>145</v>
      </c>
      <c r="D8" s="181">
        <v>50102</v>
      </c>
      <c r="E8" s="182" t="s">
        <v>398</v>
      </c>
      <c r="F8" s="183" t="e">
        <f>+#REF!</f>
        <v>#REF!</v>
      </c>
      <c r="G8" s="184">
        <f>+P19</f>
        <v>0</v>
      </c>
      <c r="H8" s="184"/>
      <c r="I8" s="184"/>
      <c r="J8" s="185" t="e">
        <f t="shared" ref="J8:J14" si="0">+((G8-E8)/E8)*100</f>
        <v>#VALUE!</v>
      </c>
      <c r="M8" s="138" t="s">
        <v>145</v>
      </c>
      <c r="N8" s="139">
        <v>43</v>
      </c>
      <c r="O8" s="140">
        <v>395072248.75000006</v>
      </c>
      <c r="P8" s="141">
        <v>32</v>
      </c>
      <c r="Q8" s="170">
        <v>420839084.58960003</v>
      </c>
      <c r="R8" s="142">
        <v>6.522056641823279</v>
      </c>
    </row>
    <row r="9" spans="3:18" ht="13.8" x14ac:dyDescent="0.25">
      <c r="C9" s="180" t="s">
        <v>146</v>
      </c>
      <c r="D9" s="181">
        <v>50102</v>
      </c>
      <c r="E9" s="182" t="s">
        <v>398</v>
      </c>
      <c r="F9" s="183" t="e">
        <f>+#REF!</f>
        <v>#REF!</v>
      </c>
      <c r="G9" s="184" t="e">
        <f>+#REF!</f>
        <v>#REF!</v>
      </c>
      <c r="H9" s="184"/>
      <c r="I9" s="184"/>
      <c r="J9" s="185" t="e">
        <f t="shared" si="0"/>
        <v>#REF!</v>
      </c>
      <c r="M9" s="138" t="s">
        <v>146</v>
      </c>
      <c r="N9" s="139">
        <v>22</v>
      </c>
      <c r="O9" s="140">
        <v>103952105.58999999</v>
      </c>
      <c r="P9" s="141">
        <v>26</v>
      </c>
      <c r="Q9" s="170">
        <v>192273435.53139997</v>
      </c>
      <c r="R9" s="142">
        <v>84.963483365839906</v>
      </c>
    </row>
    <row r="10" spans="3:18" ht="13.8" x14ac:dyDescent="0.25">
      <c r="C10" s="180" t="s">
        <v>147</v>
      </c>
      <c r="D10" s="181">
        <v>50102</v>
      </c>
      <c r="E10" s="182" t="s">
        <v>398</v>
      </c>
      <c r="F10" s="183" t="e">
        <f t="shared" ref="F10" si="1">+#REF!</f>
        <v>#REF!</v>
      </c>
      <c r="G10" s="184" t="e">
        <f t="shared" ref="F10:G13" si="2">+#REF!</f>
        <v>#REF!</v>
      </c>
      <c r="H10" s="184"/>
      <c r="I10" s="184"/>
      <c r="J10" s="185" t="e">
        <f t="shared" si="0"/>
        <v>#REF!</v>
      </c>
      <c r="M10" s="138" t="s">
        <v>147</v>
      </c>
      <c r="N10" s="139">
        <v>186</v>
      </c>
      <c r="O10" s="140">
        <v>2674655253.920001</v>
      </c>
      <c r="P10" s="141">
        <v>227</v>
      </c>
      <c r="Q10" s="170">
        <v>2571467986.8166037</v>
      </c>
      <c r="R10" s="142">
        <v>-3.8579651322227453</v>
      </c>
    </row>
    <row r="11" spans="3:18" ht="13.8" x14ac:dyDescent="0.25">
      <c r="C11" s="180" t="s">
        <v>148</v>
      </c>
      <c r="D11" s="181">
        <v>50102</v>
      </c>
      <c r="E11" s="182" t="s">
        <v>398</v>
      </c>
      <c r="F11" s="183" t="e">
        <f t="shared" si="2"/>
        <v>#REF!</v>
      </c>
      <c r="G11" s="184" t="e">
        <f t="shared" si="2"/>
        <v>#REF!</v>
      </c>
      <c r="H11" s="184"/>
      <c r="I11" s="184"/>
      <c r="J11" s="185" t="e">
        <f t="shared" si="0"/>
        <v>#REF!</v>
      </c>
      <c r="M11" s="138" t="s">
        <v>148</v>
      </c>
      <c r="N11" s="139">
        <v>15</v>
      </c>
      <c r="O11" s="140">
        <v>206699475</v>
      </c>
      <c r="P11" s="141">
        <v>15</v>
      </c>
      <c r="Q11" s="170">
        <v>196909033.24040002</v>
      </c>
      <c r="R11" s="142">
        <v>-4.7365586001609259</v>
      </c>
    </row>
    <row r="12" spans="3:18" ht="13.8" x14ac:dyDescent="0.25">
      <c r="C12" s="180" t="s">
        <v>149</v>
      </c>
      <c r="D12" s="181">
        <v>50102</v>
      </c>
      <c r="E12" s="182" t="s">
        <v>398</v>
      </c>
      <c r="F12" s="183" t="e">
        <f t="shared" si="2"/>
        <v>#REF!</v>
      </c>
      <c r="G12" s="184" t="e">
        <f t="shared" si="2"/>
        <v>#REF!</v>
      </c>
      <c r="H12" s="184"/>
      <c r="I12" s="184"/>
      <c r="J12" s="185" t="e">
        <f t="shared" si="0"/>
        <v>#REF!</v>
      </c>
      <c r="M12" s="138" t="s">
        <v>149</v>
      </c>
      <c r="N12" s="139">
        <v>8</v>
      </c>
      <c r="O12" s="140">
        <v>113668246</v>
      </c>
      <c r="P12" s="141">
        <v>8</v>
      </c>
      <c r="Q12" s="170">
        <v>134007740.06</v>
      </c>
      <c r="R12" s="142">
        <v>17.893734420780984</v>
      </c>
    </row>
    <row r="13" spans="3:18" ht="27.6" x14ac:dyDescent="0.25">
      <c r="C13" s="186" t="s">
        <v>361</v>
      </c>
      <c r="D13" s="181">
        <v>50102</v>
      </c>
      <c r="E13" s="182" t="s">
        <v>398</v>
      </c>
      <c r="F13" s="183" t="e">
        <f t="shared" si="2"/>
        <v>#REF!</v>
      </c>
      <c r="G13" s="184" t="e">
        <f t="shared" si="2"/>
        <v>#REF!</v>
      </c>
      <c r="H13" s="184"/>
      <c r="I13" s="184"/>
      <c r="J13" s="185" t="e">
        <f t="shared" si="0"/>
        <v>#REF!</v>
      </c>
      <c r="M13" s="143" t="s">
        <v>361</v>
      </c>
      <c r="N13" s="139">
        <v>44</v>
      </c>
      <c r="O13" s="140">
        <v>566652555</v>
      </c>
      <c r="P13" s="141">
        <v>38</v>
      </c>
      <c r="Q13" s="170">
        <v>557873631.37489974</v>
      </c>
      <c r="R13" s="142">
        <v>-1.5492603973347046</v>
      </c>
    </row>
    <row r="14" spans="3:18" ht="13.8" x14ac:dyDescent="0.25">
      <c r="C14" s="144" t="s">
        <v>150</v>
      </c>
      <c r="D14" s="145"/>
      <c r="E14" s="146"/>
      <c r="F14" s="145" t="e">
        <f>+SUM(F8:F13)</f>
        <v>#REF!</v>
      </c>
      <c r="G14" s="171" t="e">
        <f>SUM(G8:G13)</f>
        <v>#REF!</v>
      </c>
      <c r="H14" s="171"/>
      <c r="I14" s="171"/>
      <c r="J14" s="147" t="e">
        <f t="shared" si="0"/>
        <v>#REF!</v>
      </c>
      <c r="M14" s="144" t="s">
        <v>150</v>
      </c>
      <c r="N14" s="145">
        <f>+SUM(N8:N13)</f>
        <v>318</v>
      </c>
      <c r="O14" s="146">
        <f>+SUM(O8:O13)</f>
        <v>4060699884.2600012</v>
      </c>
      <c r="P14" s="145">
        <f>+SUM(P8:P13)</f>
        <v>346</v>
      </c>
      <c r="Q14" s="171">
        <f>SUM(Q8:Q13)</f>
        <v>4073370911.6129036</v>
      </c>
      <c r="R14" s="147">
        <f t="shared" ref="R14" si="3">+((Q14-O14)/O14)*100</f>
        <v>0.31204047858886541</v>
      </c>
    </row>
    <row r="21" spans="18:18" x14ac:dyDescent="0.25">
      <c r="R21">
        <v>8</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9"/>
  <sheetViews>
    <sheetView showGridLines="0" topLeftCell="B1" workbookViewId="0">
      <selection activeCell="C11" sqref="C11"/>
    </sheetView>
  </sheetViews>
  <sheetFormatPr baseColWidth="10" defaultColWidth="11.5546875" defaultRowHeight="17.399999999999999" x14ac:dyDescent="0.45"/>
  <cols>
    <col min="1" max="1" width="0" style="6" hidden="1" customWidth="1"/>
    <col min="2" max="2" width="40.5546875" style="25" customWidth="1"/>
    <col min="3" max="3" width="24.6640625" style="26" customWidth="1"/>
    <col min="4" max="4" width="16.6640625" style="104" customWidth="1"/>
    <col min="5" max="5" width="20.88671875" style="27" hidden="1" customWidth="1"/>
    <col min="6" max="6" width="16.5546875" style="27" customWidth="1"/>
    <col min="7" max="7" width="19.33203125" style="28" customWidth="1"/>
    <col min="8" max="8" width="11.33203125" style="3" customWidth="1"/>
    <col min="9" max="9" width="15.88671875" style="4" customWidth="1"/>
    <col min="10" max="10" width="12.33203125" style="5" customWidth="1"/>
    <col min="11" max="11" width="17.109375" style="5" customWidth="1"/>
    <col min="12" max="12" width="23.44140625" style="6" customWidth="1"/>
    <col min="13" max="13" width="14.88671875" style="6" customWidth="1"/>
    <col min="14" max="14" width="4.5546875" style="6" customWidth="1"/>
    <col min="15" max="236" width="11.5546875" style="6" customWidth="1"/>
    <col min="237" max="16384" width="11.5546875" style="6"/>
  </cols>
  <sheetData>
    <row r="1" spans="2:7" x14ac:dyDescent="0.45">
      <c r="B1" s="494" t="s">
        <v>31</v>
      </c>
      <c r="C1" s="494"/>
      <c r="D1" s="494"/>
      <c r="E1" s="494"/>
      <c r="F1" s="494"/>
      <c r="G1" s="494"/>
    </row>
    <row r="3" spans="2:7" ht="15" customHeight="1" x14ac:dyDescent="0.45">
      <c r="B3" s="495" t="s">
        <v>317</v>
      </c>
      <c r="C3" s="496"/>
      <c r="D3" s="496"/>
      <c r="E3" s="496"/>
      <c r="F3" s="496"/>
      <c r="G3" s="497"/>
    </row>
    <row r="4" spans="2:7" ht="15.75" customHeight="1" x14ac:dyDescent="0.45">
      <c r="B4" s="498" t="s">
        <v>11</v>
      </c>
      <c r="C4" s="499"/>
      <c r="D4" s="499"/>
      <c r="E4" s="499"/>
      <c r="F4" s="499"/>
      <c r="G4" s="500"/>
    </row>
    <row r="5" spans="2:7" ht="15.75" customHeight="1" x14ac:dyDescent="0.45">
      <c r="B5" s="7"/>
      <c r="C5" s="7"/>
      <c r="D5" s="101"/>
      <c r="E5" s="8"/>
      <c r="F5" s="8"/>
      <c r="G5" s="8"/>
    </row>
    <row r="6" spans="2:7" ht="52.2" x14ac:dyDescent="0.45">
      <c r="B6" s="9" t="s">
        <v>1</v>
      </c>
      <c r="C6" s="9" t="s">
        <v>2</v>
      </c>
      <c r="D6" s="10" t="s">
        <v>3</v>
      </c>
      <c r="E6" s="10" t="s">
        <v>4</v>
      </c>
      <c r="F6" s="10" t="s">
        <v>320</v>
      </c>
      <c r="G6" s="10" t="s">
        <v>318</v>
      </c>
    </row>
    <row r="7" spans="2:7" x14ac:dyDescent="0.45">
      <c r="B7" s="11" t="s">
        <v>5</v>
      </c>
      <c r="C7" s="12">
        <f>SUM(C8:C16)</f>
        <v>162</v>
      </c>
      <c r="D7" s="102"/>
      <c r="E7" s="13"/>
      <c r="F7" s="13"/>
      <c r="G7" s="14">
        <f>SUM(G8:G16)</f>
        <v>1402684080.6761999</v>
      </c>
    </row>
    <row r="8" spans="2:7" hidden="1" x14ac:dyDescent="0.45">
      <c r="B8" s="1" t="s">
        <v>61</v>
      </c>
      <c r="C8" s="15">
        <v>0</v>
      </c>
      <c r="D8" s="31">
        <v>36275085</v>
      </c>
      <c r="E8" s="16">
        <v>7000000</v>
      </c>
      <c r="F8" s="16">
        <f>D8-E8</f>
        <v>29275085</v>
      </c>
      <c r="G8" s="16">
        <f>F8*C8</f>
        <v>0</v>
      </c>
    </row>
    <row r="9" spans="2:7" hidden="1" x14ac:dyDescent="0.45">
      <c r="B9" s="1" t="s">
        <v>65</v>
      </c>
      <c r="C9" s="15">
        <v>0</v>
      </c>
      <c r="D9" s="31">
        <v>36275085</v>
      </c>
      <c r="E9" s="16">
        <v>7000000</v>
      </c>
      <c r="F9" s="16">
        <f>D9-E9</f>
        <v>29275085</v>
      </c>
      <c r="G9" s="16">
        <f>F9*C9</f>
        <v>0</v>
      </c>
    </row>
    <row r="10" spans="2:7" x14ac:dyDescent="0.45">
      <c r="B10" s="1" t="s">
        <v>319</v>
      </c>
      <c r="C10" s="15">
        <v>2</v>
      </c>
      <c r="D10" s="31">
        <v>18334111</v>
      </c>
      <c r="E10" s="16"/>
      <c r="F10" s="16">
        <f t="shared" ref="F10:F16" si="0">+D10*1.03</f>
        <v>18884134.330000002</v>
      </c>
      <c r="G10" s="16">
        <f>+F10*C10</f>
        <v>37768268.660000004</v>
      </c>
    </row>
    <row r="11" spans="2:7" x14ac:dyDescent="0.45">
      <c r="B11" s="1" t="s">
        <v>43</v>
      </c>
      <c r="C11" s="15">
        <v>17</v>
      </c>
      <c r="D11" s="31">
        <v>3859498</v>
      </c>
      <c r="E11" s="16">
        <v>0</v>
      </c>
      <c r="F11" s="16">
        <f t="shared" si="0"/>
        <v>3975282.94</v>
      </c>
      <c r="G11" s="16">
        <f t="shared" ref="G11:G16" si="1">+F11*C11</f>
        <v>67579809.980000004</v>
      </c>
    </row>
    <row r="12" spans="2:7" x14ac:dyDescent="0.45">
      <c r="B12" s="1" t="s">
        <v>63</v>
      </c>
      <c r="C12" s="15">
        <v>2</v>
      </c>
      <c r="D12" s="31">
        <v>13275076.560000001</v>
      </c>
      <c r="E12" s="16">
        <v>0</v>
      </c>
      <c r="F12" s="16">
        <f t="shared" si="0"/>
        <v>13673328.856800001</v>
      </c>
      <c r="G12" s="16">
        <f t="shared" si="1"/>
        <v>27346657.713600002</v>
      </c>
    </row>
    <row r="13" spans="2:7" x14ac:dyDescent="0.45">
      <c r="B13" s="1" t="s">
        <v>42</v>
      </c>
      <c r="C13" s="15">
        <v>35</v>
      </c>
      <c r="D13" s="31">
        <v>13275076.560000001</v>
      </c>
      <c r="E13" s="16">
        <v>0</v>
      </c>
      <c r="F13" s="16">
        <f t="shared" si="0"/>
        <v>13673328.856800001</v>
      </c>
      <c r="G13" s="16">
        <f t="shared" si="1"/>
        <v>478566509.98800004</v>
      </c>
    </row>
    <row r="14" spans="2:7" hidden="1" x14ac:dyDescent="0.45">
      <c r="B14" s="1" t="s">
        <v>55</v>
      </c>
      <c r="C14" s="15">
        <v>0</v>
      </c>
      <c r="D14" s="31">
        <v>20001300</v>
      </c>
      <c r="E14" s="16">
        <v>0</v>
      </c>
      <c r="F14" s="16">
        <f t="shared" si="0"/>
        <v>20601339</v>
      </c>
      <c r="G14" s="16">
        <f t="shared" si="1"/>
        <v>0</v>
      </c>
    </row>
    <row r="15" spans="2:7" hidden="1" x14ac:dyDescent="0.45">
      <c r="B15" s="1" t="s">
        <v>62</v>
      </c>
      <c r="C15" s="15">
        <v>0</v>
      </c>
      <c r="D15" s="31">
        <v>20001300</v>
      </c>
      <c r="E15" s="16">
        <v>0</v>
      </c>
      <c r="F15" s="16">
        <f t="shared" si="0"/>
        <v>20601339</v>
      </c>
      <c r="G15" s="16">
        <f t="shared" si="1"/>
        <v>0</v>
      </c>
    </row>
    <row r="16" spans="2:7" x14ac:dyDescent="0.45">
      <c r="B16" s="1" t="s">
        <v>53</v>
      </c>
      <c r="C16" s="15">
        <v>106</v>
      </c>
      <c r="D16" s="31">
        <v>7248789.4699999997</v>
      </c>
      <c r="E16" s="16">
        <v>0</v>
      </c>
      <c r="F16" s="16">
        <f t="shared" si="0"/>
        <v>7466253.1540999999</v>
      </c>
      <c r="G16" s="16">
        <f t="shared" si="1"/>
        <v>791422834.33459997</v>
      </c>
    </row>
    <row r="17" spans="2:7" x14ac:dyDescent="0.45">
      <c r="B17" s="17" t="s">
        <v>6</v>
      </c>
      <c r="C17" s="18">
        <f>SUM(C18:C28)</f>
        <v>65</v>
      </c>
      <c r="D17" s="103"/>
      <c r="E17" s="19"/>
      <c r="F17" s="19"/>
      <c r="G17" s="20">
        <f>SUM(G18:G28)</f>
        <v>1168783906.4524999</v>
      </c>
    </row>
    <row r="18" spans="2:7" hidden="1" x14ac:dyDescent="0.45">
      <c r="B18" s="2" t="s">
        <v>68</v>
      </c>
      <c r="C18" s="15">
        <v>0</v>
      </c>
      <c r="D18" s="31">
        <v>36275085</v>
      </c>
      <c r="E18" s="16">
        <v>0</v>
      </c>
      <c r="F18" s="16">
        <f t="shared" ref="F18:F24" si="2">D18-E18</f>
        <v>36275085</v>
      </c>
      <c r="G18" s="16">
        <f t="shared" ref="G18:G28" si="3">F18*C18</f>
        <v>0</v>
      </c>
    </row>
    <row r="19" spans="2:7" hidden="1" x14ac:dyDescent="0.45">
      <c r="B19" s="2" t="s">
        <v>73</v>
      </c>
      <c r="C19" s="15">
        <v>0</v>
      </c>
      <c r="D19" s="31">
        <v>36275085</v>
      </c>
      <c r="E19" s="16">
        <v>0</v>
      </c>
      <c r="F19" s="16">
        <f t="shared" si="2"/>
        <v>36275085</v>
      </c>
      <c r="G19" s="16">
        <f t="shared" si="3"/>
        <v>0</v>
      </c>
    </row>
    <row r="20" spans="2:7" hidden="1" x14ac:dyDescent="0.45">
      <c r="B20" s="2" t="s">
        <v>75</v>
      </c>
      <c r="C20" s="15">
        <v>0</v>
      </c>
      <c r="D20" s="31">
        <v>19122455</v>
      </c>
      <c r="E20" s="16">
        <v>0</v>
      </c>
      <c r="F20" s="16">
        <f t="shared" si="2"/>
        <v>19122455</v>
      </c>
      <c r="G20" s="16">
        <f t="shared" si="3"/>
        <v>0</v>
      </c>
    </row>
    <row r="21" spans="2:7" hidden="1" x14ac:dyDescent="0.45">
      <c r="B21" s="2" t="s">
        <v>76</v>
      </c>
      <c r="C21" s="15">
        <v>0</v>
      </c>
      <c r="D21" s="31">
        <v>36275085</v>
      </c>
      <c r="E21" s="16">
        <v>0</v>
      </c>
      <c r="F21" s="16">
        <f t="shared" si="2"/>
        <v>36275085</v>
      </c>
      <c r="G21" s="16">
        <f t="shared" si="3"/>
        <v>0</v>
      </c>
    </row>
    <row r="22" spans="2:7" hidden="1" x14ac:dyDescent="0.45">
      <c r="B22" s="2" t="s">
        <v>67</v>
      </c>
      <c r="C22" s="15">
        <v>0</v>
      </c>
      <c r="D22" s="31">
        <v>36275085</v>
      </c>
      <c r="E22" s="16">
        <v>0</v>
      </c>
      <c r="F22" s="16">
        <f t="shared" si="2"/>
        <v>36275085</v>
      </c>
      <c r="G22" s="16">
        <f t="shared" si="3"/>
        <v>0</v>
      </c>
    </row>
    <row r="23" spans="2:7" hidden="1" x14ac:dyDescent="0.45">
      <c r="B23" s="2" t="s">
        <v>71</v>
      </c>
      <c r="C23" s="15">
        <v>0</v>
      </c>
      <c r="D23" s="31">
        <v>24159146</v>
      </c>
      <c r="E23" s="16">
        <v>0</v>
      </c>
      <c r="F23" s="16">
        <f t="shared" si="2"/>
        <v>24159146</v>
      </c>
      <c r="G23" s="16">
        <f t="shared" si="3"/>
        <v>0</v>
      </c>
    </row>
    <row r="24" spans="2:7" hidden="1" x14ac:dyDescent="0.45">
      <c r="B24" s="2" t="s">
        <v>66</v>
      </c>
      <c r="C24" s="15">
        <v>0</v>
      </c>
      <c r="D24" s="31">
        <v>4033175.41</v>
      </c>
      <c r="E24" s="16">
        <v>0</v>
      </c>
      <c r="F24" s="16">
        <f t="shared" si="2"/>
        <v>4033175.41</v>
      </c>
      <c r="G24" s="16">
        <f t="shared" si="3"/>
        <v>0</v>
      </c>
    </row>
    <row r="25" spans="2:7" x14ac:dyDescent="0.45">
      <c r="B25" s="2" t="s">
        <v>72</v>
      </c>
      <c r="C25" s="15">
        <v>45</v>
      </c>
      <c r="D25" s="35">
        <v>20357370.149999999</v>
      </c>
      <c r="E25" s="16">
        <v>0</v>
      </c>
      <c r="F25" s="16">
        <f>+D25*1.03</f>
        <v>20968091.254499998</v>
      </c>
      <c r="G25" s="16">
        <f t="shared" si="3"/>
        <v>943564106.45249987</v>
      </c>
    </row>
    <row r="26" spans="2:7" hidden="1" x14ac:dyDescent="0.45">
      <c r="B26" s="2" t="s">
        <v>74</v>
      </c>
      <c r="C26" s="15">
        <v>0</v>
      </c>
      <c r="D26" s="35">
        <v>20001300</v>
      </c>
      <c r="E26" s="16">
        <v>0</v>
      </c>
      <c r="F26" s="16">
        <f>+D26*1.03</f>
        <v>20601339</v>
      </c>
      <c r="G26" s="16">
        <f t="shared" si="3"/>
        <v>0</v>
      </c>
    </row>
    <row r="27" spans="2:7" hidden="1" x14ac:dyDescent="0.45">
      <c r="B27" s="2" t="s">
        <v>70</v>
      </c>
      <c r="C27" s="15">
        <v>0</v>
      </c>
      <c r="D27" s="35">
        <v>20001300</v>
      </c>
      <c r="E27" s="16">
        <v>0</v>
      </c>
      <c r="F27" s="16">
        <f>+D27*1.03</f>
        <v>20601339</v>
      </c>
      <c r="G27" s="16">
        <f t="shared" si="3"/>
        <v>0</v>
      </c>
    </row>
    <row r="28" spans="2:7" x14ac:dyDescent="0.45">
      <c r="B28" s="2" t="s">
        <v>69</v>
      </c>
      <c r="C28" s="15">
        <v>20</v>
      </c>
      <c r="D28" s="35">
        <v>10933000</v>
      </c>
      <c r="E28" s="16">
        <v>0</v>
      </c>
      <c r="F28" s="16">
        <f>+D28*1.03</f>
        <v>11260990</v>
      </c>
      <c r="G28" s="16">
        <f t="shared" si="3"/>
        <v>225219800</v>
      </c>
    </row>
    <row r="29" spans="2:7" x14ac:dyDescent="0.45">
      <c r="B29" s="21" t="s">
        <v>12</v>
      </c>
      <c r="C29" s="22">
        <f>+C17+C7</f>
        <v>227</v>
      </c>
      <c r="D29" s="501"/>
      <c r="E29" s="501"/>
      <c r="F29" s="23"/>
      <c r="G29" s="24">
        <f>+G17+G7</f>
        <v>2571467987.1286998</v>
      </c>
    </row>
  </sheetData>
  <sheetProtection selectLockedCells="1" selectUnlockedCells="1"/>
  <mergeCells count="4">
    <mergeCell ref="B3:G3"/>
    <mergeCell ref="B4:G4"/>
    <mergeCell ref="D29:E29"/>
    <mergeCell ref="B1:G1"/>
  </mergeCells>
  <phoneticPr fontId="20" type="noConversion"/>
  <printOptions horizontalCentered="1"/>
  <pageMargins left="0" right="0.47244094488188981" top="0.6692913385826772" bottom="0.6692913385826772" header="0.51181102362204722" footer="0.51181102362204722"/>
  <pageSetup scale="95" firstPageNumber="0" orientation="landscape" horizontalDpi="300" verticalDpi="300" r:id="rId1"/>
  <headerFooter alignWithMargins="0">
    <oddFooter xml:space="preserve">&amp;R&amp;"Times New Roman,Cursiva"&amp;6Anteproyecto Presupuesto Vehículos 2068. </oddFooter>
  </headerFooter>
</worksheet>
</file>

<file path=docProps/app.xml><?xml version="1.0" encoding="utf-8"?>
<Properties xmlns="http://schemas.openxmlformats.org/officeDocument/2006/extended-properties" xmlns:vt="http://schemas.openxmlformats.org/officeDocument/2006/docPropsVTypes">
  <TotalTime>36416</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GENERAL</vt:lpstr>
      <vt:lpstr>Detalle Sustituciones </vt:lpstr>
      <vt:lpstr>Detalle Compras</vt:lpstr>
      <vt:lpstr>Hoja3</vt:lpstr>
      <vt:lpstr>Hoja2</vt:lpstr>
      <vt:lpstr>Borrador</vt:lpstr>
      <vt:lpstr>C3. Detalle compra pro Prog. </vt:lpstr>
      <vt:lpstr>Hoja5</vt:lpstr>
      <vt:lpstr>C4 Detalle Sust. y Compra OIJ</vt:lpstr>
      <vt:lpstr>VEHICULOS INCLUIDOS ADIC. 2019</vt:lpstr>
      <vt:lpstr>'REPORTE GENERAL'!Área_de_impresión</vt:lpstr>
      <vt:lpstr>Excel_BuiltIn__FilterDatabase_3_3</vt:lpstr>
      <vt:lpstr>Excel_BuiltIn_Print_Titles_1_1_3</vt:lpstr>
      <vt:lpstr>Excel_BuiltIn_Print_Titles_1_3</vt:lpstr>
      <vt:lpstr>Excel_BuiltIn_Print_Titles_4_3</vt:lpstr>
      <vt:lpstr>'REPORTE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dc:creator>
  <cp:lastModifiedBy>pmena</cp:lastModifiedBy>
  <cp:revision>52</cp:revision>
  <cp:lastPrinted>2019-04-01T20:42:34Z</cp:lastPrinted>
  <dcterms:created xsi:type="dcterms:W3CDTF">2015-02-03T19:42:41Z</dcterms:created>
  <dcterms:modified xsi:type="dcterms:W3CDTF">2019-11-27T17:52:20Z</dcterms:modified>
</cp:coreProperties>
</file>