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xr:revisionPtr revIDLastSave="0" documentId="8_{6E47249D-F970-4105-9BF7-C07E58B30C22}" xr6:coauthVersionLast="47" xr6:coauthVersionMax="47" xr10:uidLastSave="{00000000-0000-0000-0000-000000000000}"/>
  <bookViews>
    <workbookView xWindow="3510" yWindow="3510" windowWidth="21600" windowHeight="11295" activeTab="8" xr2:uid="{D054A294-DD1A-4360-A9CD-A59DF7650FFB}"/>
  </bookViews>
  <sheets>
    <sheet name="MPL" sheetId="17" r:id="rId1"/>
    <sheet name="MNP" sheetId="18" r:id="rId2"/>
    <sheet name="OI" sheetId="19" r:id="rId3"/>
    <sheet name="PE" sheetId="20" r:id="rId4"/>
    <sheet name="PP" sheetId="21" r:id="rId5"/>
    <sheet name="EV" sheetId="22" r:id="rId6"/>
    <sheet name="ES" sheetId="23" r:id="rId7"/>
    <sheet name="Director" sheetId="14" r:id="rId8"/>
    <sheet name="Subdirector Ejec. Operaciones" sheetId="16" r:id="rId9"/>
    <sheet name="Sub. Planeación y Evaluación" sheetId="1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23" i="15" l="1"/>
  <c r="BC23" i="15"/>
  <c r="BB23" i="15"/>
  <c r="BA23" i="15"/>
  <c r="AZ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L23" i="15"/>
  <c r="H23" i="15"/>
  <c r="AY22" i="15"/>
  <c r="AY23" i="15" s="1"/>
  <c r="U22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I21" i="15"/>
  <c r="AH21" i="15"/>
  <c r="AG21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BD18" i="15"/>
  <c r="BC18" i="15"/>
  <c r="BB18" i="15"/>
  <c r="BA18" i="15"/>
  <c r="AZ18" i="15"/>
  <c r="AX18" i="15"/>
  <c r="AW18" i="15"/>
  <c r="AV18" i="15"/>
  <c r="AU18" i="15"/>
  <c r="AT18" i="15"/>
  <c r="AS18" i="15"/>
  <c r="AR18" i="15"/>
  <c r="AQ18" i="15"/>
  <c r="AP18" i="15"/>
  <c r="AO18" i="15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B18" i="15"/>
  <c r="AA18" i="15"/>
  <c r="Z18" i="15"/>
  <c r="Y18" i="15"/>
  <c r="X18" i="15"/>
  <c r="W18" i="15"/>
  <c r="V18" i="15"/>
  <c r="S18" i="15"/>
  <c r="R18" i="15"/>
  <c r="Q18" i="15"/>
  <c r="P18" i="15"/>
  <c r="O18" i="15"/>
  <c r="L18" i="15"/>
  <c r="H18" i="15"/>
  <c r="AY17" i="15"/>
  <c r="L17" i="15"/>
  <c r="H17" i="15"/>
  <c r="G17" i="15" s="1"/>
  <c r="AY16" i="15"/>
  <c r="U16" i="15"/>
  <c r="L16" i="15"/>
  <c r="H16" i="15"/>
  <c r="N16" i="15" s="1"/>
  <c r="U15" i="15"/>
  <c r="AY15" i="15" s="1"/>
  <c r="T15" i="15"/>
  <c r="T18" i="15" s="1"/>
  <c r="N15" i="15"/>
  <c r="L15" i="15"/>
  <c r="H15" i="15"/>
  <c r="G15" i="15" s="1"/>
  <c r="BD23" i="14"/>
  <c r="BC23" i="14"/>
  <c r="BB23" i="14"/>
  <c r="BA23" i="14"/>
  <c r="AZ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L23" i="14"/>
  <c r="H23" i="14"/>
  <c r="AY22" i="14"/>
  <c r="AY23" i="14" s="1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AY21" i="14" s="1"/>
  <c r="R21" i="14"/>
  <c r="Q21" i="14"/>
  <c r="P21" i="14"/>
  <c r="O21" i="14"/>
  <c r="N21" i="14"/>
  <c r="BD18" i="14"/>
  <c r="BC18" i="14"/>
  <c r="BB18" i="14"/>
  <c r="BA18" i="14"/>
  <c r="AZ18" i="14"/>
  <c r="AX18" i="14"/>
  <c r="AW18" i="14"/>
  <c r="AV18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L18" i="14"/>
  <c r="H18" i="14"/>
  <c r="AY17" i="14"/>
  <c r="H17" i="14"/>
  <c r="N17" i="14" s="1"/>
  <c r="AY16" i="14"/>
  <c r="L16" i="14"/>
  <c r="H16" i="14"/>
  <c r="N16" i="14" s="1"/>
  <c r="AY15" i="14"/>
  <c r="AY18" i="14" s="1"/>
  <c r="L15" i="14"/>
  <c r="L17" i="14" s="1"/>
  <c r="H15" i="14"/>
  <c r="N15" i="14" s="1"/>
  <c r="BD21" i="23"/>
  <c r="BC21" i="23"/>
  <c r="BB21" i="23"/>
  <c r="BA21" i="23"/>
  <c r="AZ21" i="23"/>
  <c r="AY21" i="23"/>
  <c r="AX21" i="23"/>
  <c r="AW21" i="23"/>
  <c r="AV21" i="23"/>
  <c r="AU21" i="23"/>
  <c r="AT21" i="23"/>
  <c r="AS21" i="23"/>
  <c r="AR21" i="23"/>
  <c r="AQ21" i="23"/>
  <c r="AP21" i="23"/>
  <c r="AO21" i="23"/>
  <c r="AN21" i="23"/>
  <c r="AM21" i="23"/>
  <c r="AL21" i="23"/>
  <c r="AK21" i="23"/>
  <c r="AJ21" i="23"/>
  <c r="AI21" i="23"/>
  <c r="AH21" i="23"/>
  <c r="AG21" i="23"/>
  <c r="AF21" i="23"/>
  <c r="AE21" i="23"/>
  <c r="AD21" i="23"/>
  <c r="AC21" i="23"/>
  <c r="AB21" i="23"/>
  <c r="AA21" i="23"/>
  <c r="Z21" i="23"/>
  <c r="Y21" i="23"/>
  <c r="X21" i="23"/>
  <c r="W21" i="23"/>
  <c r="V21" i="23"/>
  <c r="U21" i="23"/>
  <c r="T21" i="23"/>
  <c r="S21" i="23"/>
  <c r="R21" i="23"/>
  <c r="Q21" i="23"/>
  <c r="P21" i="23"/>
  <c r="O21" i="23"/>
  <c r="L21" i="23"/>
  <c r="H21" i="23"/>
  <c r="AY20" i="23"/>
  <c r="AX19" i="23"/>
  <c r="AW19" i="23"/>
  <c r="AV19" i="23"/>
  <c r="AU19" i="23"/>
  <c r="AT19" i="23"/>
  <c r="AS19" i="23"/>
  <c r="AR19" i="23"/>
  <c r="AQ19" i="23"/>
  <c r="AP19" i="23"/>
  <c r="AO19" i="23"/>
  <c r="AN19" i="23"/>
  <c r="AM19" i="23"/>
  <c r="AL19" i="23"/>
  <c r="AK19" i="23"/>
  <c r="AJ19" i="23"/>
  <c r="AI19" i="23"/>
  <c r="AH19" i="23"/>
  <c r="AG19" i="23"/>
  <c r="AF19" i="23"/>
  <c r="AE19" i="23"/>
  <c r="AD19" i="23"/>
  <c r="AC19" i="23"/>
  <c r="AB19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AY19" i="23" s="1"/>
  <c r="N19" i="23"/>
  <c r="BD16" i="23"/>
  <c r="BC16" i="23"/>
  <c r="BB16" i="23"/>
  <c r="BA16" i="23"/>
  <c r="AZ16" i="23"/>
  <c r="AX16" i="23"/>
  <c r="AW16" i="23"/>
  <c r="AV16" i="23"/>
  <c r="AU16" i="23"/>
  <c r="AT16" i="23"/>
  <c r="AS16" i="23"/>
  <c r="AR16" i="23"/>
  <c r="AQ16" i="23"/>
  <c r="AP16" i="23"/>
  <c r="AO16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X16" i="23"/>
  <c r="W16" i="23"/>
  <c r="V16" i="23"/>
  <c r="U16" i="23"/>
  <c r="T16" i="23"/>
  <c r="S16" i="23"/>
  <c r="R16" i="23"/>
  <c r="Q16" i="23"/>
  <c r="P16" i="23"/>
  <c r="O16" i="23"/>
  <c r="AY16" i="23" s="1"/>
  <c r="L16" i="23"/>
  <c r="H16" i="23"/>
  <c r="AY15" i="23"/>
  <c r="AY14" i="23"/>
  <c r="N14" i="23"/>
  <c r="L14" i="23"/>
  <c r="G14" i="23" s="1"/>
  <c r="H14" i="23"/>
  <c r="AY13" i="23"/>
  <c r="N13" i="23"/>
  <c r="L13" i="23"/>
  <c r="L15" i="23" s="1"/>
  <c r="G15" i="23" s="1"/>
  <c r="H13" i="23"/>
  <c r="H15" i="23" s="1"/>
  <c r="N15" i="23" s="1"/>
  <c r="BD21" i="22"/>
  <c r="BC21" i="22"/>
  <c r="BB21" i="22"/>
  <c r="BA21" i="22"/>
  <c r="AZ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L21" i="22"/>
  <c r="H21" i="22"/>
  <c r="AY20" i="22"/>
  <c r="AY21" i="22" s="1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AY19" i="22" s="1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BD16" i="22"/>
  <c r="BC16" i="22"/>
  <c r="BB16" i="22"/>
  <c r="BA16" i="22"/>
  <c r="AZ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AY16" i="22" s="1"/>
  <c r="T16" i="22"/>
  <c r="S16" i="22"/>
  <c r="R16" i="22"/>
  <c r="Q16" i="22"/>
  <c r="P16" i="22"/>
  <c r="O16" i="22"/>
  <c r="L16" i="22"/>
  <c r="H16" i="22"/>
  <c r="AY15" i="22"/>
  <c r="N15" i="22"/>
  <c r="L15" i="22"/>
  <c r="H15" i="22"/>
  <c r="G15" i="22" s="1"/>
  <c r="AY14" i="22"/>
  <c r="N14" i="22"/>
  <c r="L14" i="22"/>
  <c r="H14" i="22"/>
  <c r="G14" i="22" s="1"/>
  <c r="AY13" i="22"/>
  <c r="N13" i="22"/>
  <c r="L13" i="22"/>
  <c r="H13" i="22"/>
  <c r="G13" i="22"/>
  <c r="BD21" i="21"/>
  <c r="BC21" i="21"/>
  <c r="BB21" i="21"/>
  <c r="BA21" i="21"/>
  <c r="AZ21" i="21"/>
  <c r="AY21" i="21"/>
  <c r="AX21" i="21"/>
  <c r="AW21" i="21"/>
  <c r="AV21" i="21"/>
  <c r="AU21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L21" i="21"/>
  <c r="H21" i="21"/>
  <c r="AY20" i="21"/>
  <c r="AX19" i="21"/>
  <c r="AW19" i="21"/>
  <c r="AV19" i="21"/>
  <c r="AU19" i="21"/>
  <c r="AT19" i="21"/>
  <c r="AS19" i="21"/>
  <c r="AR19" i="21"/>
  <c r="AQ19" i="21"/>
  <c r="AP19" i="21"/>
  <c r="AO19" i="21"/>
  <c r="AN19" i="21"/>
  <c r="AM19" i="21"/>
  <c r="AL19" i="21"/>
  <c r="AK19" i="21"/>
  <c r="AJ19" i="21"/>
  <c r="AI19" i="21"/>
  <c r="AH19" i="21"/>
  <c r="AG19" i="21"/>
  <c r="AF19" i="21"/>
  <c r="AE19" i="21"/>
  <c r="AD19" i="21"/>
  <c r="AC19" i="21"/>
  <c r="AB19" i="21"/>
  <c r="AA19" i="21"/>
  <c r="Z19" i="21"/>
  <c r="Y19" i="21"/>
  <c r="X19" i="21"/>
  <c r="W19" i="21"/>
  <c r="V19" i="21"/>
  <c r="U19" i="21"/>
  <c r="T19" i="21"/>
  <c r="S19" i="21"/>
  <c r="R19" i="21"/>
  <c r="Q19" i="21"/>
  <c r="P19" i="21"/>
  <c r="O19" i="21"/>
  <c r="AY19" i="21" s="1"/>
  <c r="N19" i="21"/>
  <c r="BD16" i="21"/>
  <c r="BC16" i="21"/>
  <c r="BB16" i="21"/>
  <c r="BA16" i="21"/>
  <c r="AZ16" i="21"/>
  <c r="AX16" i="21"/>
  <c r="AW16" i="21"/>
  <c r="AV16" i="21"/>
  <c r="AU16" i="21"/>
  <c r="AT16" i="21"/>
  <c r="AS16" i="21"/>
  <c r="AR16" i="21"/>
  <c r="AQ16" i="21"/>
  <c r="AP16" i="21"/>
  <c r="AO16" i="2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AY16" i="21" s="1"/>
  <c r="L16" i="21"/>
  <c r="H16" i="21"/>
  <c r="AY15" i="21"/>
  <c r="L15" i="21"/>
  <c r="H15" i="21"/>
  <c r="N15" i="21" s="1"/>
  <c r="G15" i="21"/>
  <c r="AY14" i="21"/>
  <c r="N14" i="21"/>
  <c r="L14" i="21"/>
  <c r="H14" i="21"/>
  <c r="G14" i="21"/>
  <c r="AY13" i="21"/>
  <c r="N13" i="21"/>
  <c r="L13" i="21"/>
  <c r="G13" i="21" s="1"/>
  <c r="H13" i="21"/>
  <c r="BD21" i="20"/>
  <c r="BC21" i="20"/>
  <c r="BB21" i="20"/>
  <c r="BA21" i="20"/>
  <c r="AZ21" i="20"/>
  <c r="AX21" i="20"/>
  <c r="AW21" i="20"/>
  <c r="AV21" i="20"/>
  <c r="AU21" i="20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L21" i="20"/>
  <c r="H21" i="20"/>
  <c r="AY20" i="20"/>
  <c r="AY21" i="20" s="1"/>
  <c r="AX19" i="20"/>
  <c r="AW19" i="20"/>
  <c r="AV19" i="20"/>
  <c r="AU19" i="20"/>
  <c r="AT19" i="20"/>
  <c r="AS19" i="20"/>
  <c r="AR19" i="20"/>
  <c r="AQ19" i="20"/>
  <c r="AP19" i="20"/>
  <c r="AO19" i="20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AY19" i="20" s="1"/>
  <c r="N19" i="20"/>
  <c r="BD16" i="20"/>
  <c r="BC16" i="20"/>
  <c r="BB16" i="20"/>
  <c r="BA16" i="20"/>
  <c r="AZ16" i="20"/>
  <c r="AX16" i="20"/>
  <c r="AW16" i="20"/>
  <c r="AV16" i="20"/>
  <c r="AU16" i="20"/>
  <c r="AT16" i="20"/>
  <c r="AS16" i="20"/>
  <c r="AR16" i="20"/>
  <c r="AQ16" i="20"/>
  <c r="AP16" i="20"/>
  <c r="AO16" i="20"/>
  <c r="AN16" i="20"/>
  <c r="AM16" i="20"/>
  <c r="AL16" i="20"/>
  <c r="AK16" i="20"/>
  <c r="AJ16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AY16" i="20" s="1"/>
  <c r="L16" i="20"/>
  <c r="H16" i="20"/>
  <c r="AY15" i="20"/>
  <c r="L15" i="20"/>
  <c r="G15" i="20" s="1"/>
  <c r="AY14" i="20"/>
  <c r="N14" i="20"/>
  <c r="L14" i="20"/>
  <c r="G14" i="20" s="1"/>
  <c r="H14" i="20"/>
  <c r="AY13" i="20"/>
  <c r="L13" i="20"/>
  <c r="H13" i="20"/>
  <c r="H15" i="20" s="1"/>
  <c r="N15" i="20" s="1"/>
  <c r="G13" i="20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L21" i="19"/>
  <c r="H21" i="19"/>
  <c r="AY20" i="19"/>
  <c r="AX19" i="19"/>
  <c r="AW19" i="19"/>
  <c r="AV19" i="19"/>
  <c r="AU19" i="19"/>
  <c r="AT19" i="19"/>
  <c r="AS19" i="19"/>
  <c r="AR19" i="19"/>
  <c r="AQ19" i="19"/>
  <c r="AP19" i="19"/>
  <c r="AO19" i="19"/>
  <c r="AN19" i="19"/>
  <c r="AM19" i="19"/>
  <c r="AL19" i="19"/>
  <c r="AK19" i="19"/>
  <c r="AJ19" i="19"/>
  <c r="AI19" i="19"/>
  <c r="AH19" i="19"/>
  <c r="AG19" i="19"/>
  <c r="AF19" i="19"/>
  <c r="AE19" i="19"/>
  <c r="AD19" i="19"/>
  <c r="AC19" i="19"/>
  <c r="AB19" i="19"/>
  <c r="AA19" i="19"/>
  <c r="Z19" i="19"/>
  <c r="Y19" i="19"/>
  <c r="X19" i="19"/>
  <c r="W19" i="19"/>
  <c r="V19" i="19"/>
  <c r="U19" i="19"/>
  <c r="T19" i="19"/>
  <c r="S19" i="19"/>
  <c r="R19" i="19"/>
  <c r="Q19" i="19"/>
  <c r="P19" i="19"/>
  <c r="O19" i="19"/>
  <c r="AY19" i="19" s="1"/>
  <c r="N19" i="19"/>
  <c r="BD16" i="19"/>
  <c r="BC16" i="19"/>
  <c r="BB16" i="19"/>
  <c r="BA16" i="19"/>
  <c r="AZ16" i="19"/>
  <c r="AX16" i="19"/>
  <c r="AW16" i="19"/>
  <c r="AV16" i="19"/>
  <c r="AU16" i="19"/>
  <c r="AT16" i="19"/>
  <c r="AS16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AY16" i="19" s="1"/>
  <c r="L16" i="19"/>
  <c r="H16" i="19"/>
  <c r="AY15" i="19"/>
  <c r="L15" i="19"/>
  <c r="H15" i="19"/>
  <c r="N15" i="19" s="1"/>
  <c r="G15" i="19"/>
  <c r="AY14" i="19"/>
  <c r="L14" i="19"/>
  <c r="H14" i="19"/>
  <c r="N14" i="19" s="1"/>
  <c r="G14" i="19"/>
  <c r="AY13" i="19"/>
  <c r="L13" i="19"/>
  <c r="H13" i="19"/>
  <c r="N13" i="19" s="1"/>
  <c r="G13" i="19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L21" i="18"/>
  <c r="H21" i="18"/>
  <c r="AY20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AY19" i="18" s="1"/>
  <c r="N19" i="18"/>
  <c r="BD16" i="18"/>
  <c r="BC16" i="18"/>
  <c r="BB16" i="18"/>
  <c r="BA16" i="18"/>
  <c r="AZ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AY16" i="18" s="1"/>
  <c r="L16" i="18"/>
  <c r="H16" i="18"/>
  <c r="AY15" i="18"/>
  <c r="H15" i="18"/>
  <c r="N15" i="18" s="1"/>
  <c r="AY14" i="18"/>
  <c r="N14" i="18"/>
  <c r="L14" i="18"/>
  <c r="H14" i="18"/>
  <c r="G14" i="18"/>
  <c r="AY13" i="18"/>
  <c r="N13" i="18"/>
  <c r="L13" i="18"/>
  <c r="L15" i="18" s="1"/>
  <c r="G15" i="18" s="1"/>
  <c r="H13" i="18"/>
  <c r="BD21" i="17"/>
  <c r="BC21" i="17"/>
  <c r="BB21" i="17"/>
  <c r="BA21" i="17"/>
  <c r="AZ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L21" i="17"/>
  <c r="H21" i="17"/>
  <c r="AY20" i="17"/>
  <c r="AY21" i="17" s="1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AY19" i="17" s="1"/>
  <c r="N19" i="17"/>
  <c r="BD16" i="17"/>
  <c r="BC16" i="17"/>
  <c r="BB16" i="17"/>
  <c r="BA16" i="17"/>
  <c r="AZ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AY16" i="17" s="1"/>
  <c r="L16" i="17"/>
  <c r="H16" i="17"/>
  <c r="AY15" i="17"/>
  <c r="AY14" i="17"/>
  <c r="L14" i="17"/>
  <c r="G14" i="17" s="1"/>
  <c r="H14" i="17"/>
  <c r="N14" i="17" s="1"/>
  <c r="AY13" i="17"/>
  <c r="L13" i="17"/>
  <c r="L15" i="17" s="1"/>
  <c r="G15" i="17" s="1"/>
  <c r="H13" i="17"/>
  <c r="N13" i="17" s="1"/>
  <c r="BD23" i="16"/>
  <c r="BC23" i="16"/>
  <c r="BB23" i="16"/>
  <c r="BA23" i="16"/>
  <c r="AZ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T23" i="16"/>
  <c r="S23" i="16"/>
  <c r="R23" i="16"/>
  <c r="Q23" i="16"/>
  <c r="P23" i="16"/>
  <c r="O23" i="16"/>
  <c r="L23" i="16"/>
  <c r="H23" i="16"/>
  <c r="U22" i="16"/>
  <c r="U23" i="16" s="1"/>
  <c r="AT21" i="16"/>
  <c r="AS21" i="16"/>
  <c r="AR21" i="16"/>
  <c r="AQ21" i="16"/>
  <c r="AP21" i="16"/>
  <c r="AO21" i="16"/>
  <c r="AN21" i="16"/>
  <c r="AL21" i="16"/>
  <c r="AK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BD18" i="16"/>
  <c r="BC18" i="16"/>
  <c r="BB18" i="16"/>
  <c r="BA18" i="16"/>
  <c r="AZ18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T18" i="16"/>
  <c r="S18" i="16"/>
  <c r="R18" i="16"/>
  <c r="Q18" i="16"/>
  <c r="P18" i="16"/>
  <c r="O18" i="16"/>
  <c r="L18" i="16"/>
  <c r="H18" i="16"/>
  <c r="AY17" i="16"/>
  <c r="N17" i="16"/>
  <c r="L17" i="16"/>
  <c r="H17" i="16"/>
  <c r="G17" i="16" s="1"/>
  <c r="U16" i="16"/>
  <c r="AY16" i="16" s="1"/>
  <c r="H16" i="16"/>
  <c r="G16" i="16" s="1"/>
  <c r="U15" i="16"/>
  <c r="AY15" i="16" s="1"/>
  <c r="L15" i="16"/>
  <c r="N15" i="16" s="1"/>
  <c r="AY18" i="15" l="1"/>
  <c r="L16" i="16"/>
  <c r="G17" i="14"/>
  <c r="U18" i="15"/>
  <c r="G15" i="14"/>
  <c r="N17" i="15"/>
  <c r="G13" i="18"/>
  <c r="AY22" i="16"/>
  <c r="AY23" i="16" s="1"/>
  <c r="N16" i="16"/>
  <c r="N13" i="20"/>
  <c r="H15" i="17"/>
  <c r="N15" i="17" s="1"/>
  <c r="G13" i="23"/>
  <c r="H15" i="16"/>
  <c r="G15" i="16" s="1"/>
  <c r="U18" i="16"/>
  <c r="AY18" i="16" s="1"/>
  <c r="G13" i="17"/>
  <c r="G16" i="15"/>
  <c r="G1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Picado Vargas</author>
  </authors>
  <commentList>
    <comment ref="BC13" authorId="0" shapeId="0" xr:uid="{7548528A-35A7-46AC-BE58-01E90C77B795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tanto las asignadas a Raquel del 6 al 19 como las asignadas del 20 a fin de mes a Lucía, menos las que se repetían para un total de 88</t>
        </r>
      </text>
    </comment>
    <comment ref="BC14" authorId="0" shapeId="0" xr:uid="{CA244A9E-A4A3-4D7C-A9C2-3B82824DBBA8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las de Raquel y las de Lucía menos las que se repiten entre ambas</t>
        </r>
      </text>
    </comment>
    <comment ref="BC20" authorId="0" shapeId="0" xr:uid="{ED4C153D-551D-4079-BE51-C189E11A0C67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los 18 firmados por Raquel del 6 al 19 de abril y los 6 firmados por Lucía del 23 al 29 de abril.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Picado Vargas</author>
  </authors>
  <commentList>
    <comment ref="BB13" authorId="0" shapeId="0" xr:uid="{9EBB74A6-393B-467B-8145-286A5CB2A019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LAS DE YESENIA HASTA EL 18 DE MARZO Y LAS DE CHRISTOPER EL 19 AL 28 DE MARZO</t>
        </r>
      </text>
    </comment>
    <comment ref="BB14" authorId="0" shapeId="0" xr:uid="{C6E65B22-141F-434A-A1A6-1E010884B3A8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SE revisa y corrige el dato de finalizados.</t>
        </r>
      </text>
    </comment>
    <comment ref="BB15" authorId="0" shapeId="0" xr:uid="{80CED010-E5A1-4FEA-A5E2-EF37A9FB111A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se corrige luego de la revisión. Según el balance general son 195</t>
        </r>
      </text>
    </comment>
    <comment ref="BB20" authorId="0" shapeId="0" xr:uid="{4F5737F2-5D60-43C9-B2BD-D6AD4730A187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12 de Yesenia y 17 de Christopher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Picado Vargas</author>
  </authors>
  <commentList>
    <comment ref="BA15" authorId="0" shapeId="0" xr:uid="{E4AE08D0-F18F-46C5-9A5A-3803433B5FB6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84 revisados por Don Miguel 3-3-2026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Picado Vargas</author>
  </authors>
  <commentList>
    <comment ref="AZ13" authorId="0" shapeId="0" xr:uid="{F53739A8-4B3F-493C-877D-E56A6F06F16E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SE EXPLICA POR EL PASE MASIVO DE GABI A ABIGAIL.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Rocío Picado Vargas</author>
  </authors>
  <commentList>
    <comment ref="AN17" authorId="0" shapeId="0" xr:uid="{8FB90644-738E-45BE-A2D1-034D5F56D5EC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Revisar ese dato</t>
        </r>
      </text>
    </comment>
    <comment ref="AR17" authorId="0" shapeId="0" xr:uid="{5E632F97-9B14-4DBB-BC4A-3A5C59728907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Revisar el dato</t>
        </r>
      </text>
    </comment>
    <comment ref="BE17" authorId="0" shapeId="0" xr:uid="{881A46E1-9A70-4DE2-9002-82E2EF33FFDE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Revisar el dato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Villegas Hernández</author>
    <author>Rocío Picado Vargas</author>
  </authors>
  <commentList>
    <comment ref="U15" authorId="0" shapeId="0" xr:uid="{3D2CCDC7-3057-4AC0-AE5F-9B69B9D095A0}">
      <text>
        <r>
          <rPr>
            <b/>
            <sz val="9"/>
            <color indexed="81"/>
            <rFont val="Tahoma"/>
            <family val="2"/>
          </rPr>
          <t>Dixon: 90
Allan: 112, por sustitución del 03 al 14 de julio</t>
        </r>
      </text>
    </comment>
    <comment ref="U16" authorId="1" shapeId="0" xr:uid="{19BE1E16-CCD7-41F2-8DB3-F7D355AC5358}">
      <text>
        <r>
          <rPr>
            <sz val="10"/>
            <rFont val="Arial"/>
            <family val="2"/>
          </rPr>
          <t>Rocío Picado Vargas:
Incluye 32 de Doña Gabriela del 3 al 14 de julio y 18 de Don Erick del 17 al 31 de julio.</t>
        </r>
      </text>
    </comment>
    <comment ref="AF16" authorId="1" shapeId="0" xr:uid="{56195D4D-04B1-42E7-AF7C-D631BEB3F7C0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104 de Don Erick y 8 de Don Minor del 26 al 28 de junio</t>
        </r>
      </text>
    </comment>
    <comment ref="AL16" authorId="1" shapeId="0" xr:uid="{A478D680-5D69-455D-90FC-D53173D87A07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122 DE ERICK Y 22 DE MINOR DEL 6 AL 10</t>
        </r>
      </text>
    </comment>
    <comment ref="U22" authorId="1" shapeId="0" xr:uid="{655104BF-2009-46F5-9954-02EDB92FAEF1}">
      <text>
        <r>
          <rPr>
            <sz val="10"/>
            <rFont val="Arial"/>
            <family val="2"/>
          </rPr>
          <t>Rocío Picado Vargas:
incluye  28 de Don Allan del 6 al 14 de julio y 34 de Don Dixon del 17 al 31 de julio.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Villegas Hernández</author>
    <author>Rocío Picado Vargas</author>
  </authors>
  <commentList>
    <comment ref="T15" authorId="0" shapeId="0" xr:uid="{C4116F67-402C-4AA4-88A6-9DD9DFC15745}">
      <text>
        <r>
          <rPr>
            <b/>
            <sz val="9"/>
            <color indexed="81"/>
            <rFont val="Tahoma"/>
            <family val="2"/>
          </rPr>
          <t>Ellen Villegas Hernández:</t>
        </r>
        <r>
          <rPr>
            <sz val="9"/>
            <color indexed="81"/>
            <rFont val="Tahoma"/>
            <family val="2"/>
          </rPr>
          <t xml:space="preserve">
Corresponde a entrada de don Erick y doña Elena del 30 de junio, por sustitución. </t>
        </r>
      </text>
    </comment>
    <comment ref="U15" authorId="0" shapeId="0" xr:uid="{3512849F-C987-4E2A-B3D1-3999C0A4D5DA}">
      <text>
        <r>
          <rPr>
            <b/>
            <sz val="9"/>
            <color indexed="81"/>
            <rFont val="Tahoma"/>
            <family val="2"/>
          </rPr>
          <t>Erick: 74
Elena: 100, por sustitución del 03 al 14 de julio</t>
        </r>
      </text>
    </comment>
    <comment ref="AF15" authorId="1" shapeId="0" xr:uid="{BD7F817C-B2A6-478E-AD91-CCEE763AFAB9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95 que entraron a Erick y 25 a Don Minor el 26,27 y 28 de junio.</t>
        </r>
      </text>
    </comment>
    <comment ref="U16" authorId="1" shapeId="0" xr:uid="{9D245E3C-209C-46F1-B048-E305836A4192}">
      <text>
        <r>
          <rPr>
            <sz val="10"/>
            <rFont val="Arial"/>
            <family val="2"/>
          </rPr>
          <t>Rocío Picado Vargas:
93 de Allan del 6 al 14 de julio y 126 de Dixon del 17 al 31</t>
        </r>
      </text>
    </comment>
    <comment ref="U22" authorId="1" shapeId="0" xr:uid="{1FCEC0FA-A9F1-4C51-9B96-337D5186CDCE}">
      <text>
        <r>
          <rPr>
            <sz val="10"/>
            <rFont val="Arial"/>
            <family val="2"/>
          </rPr>
          <t>Rocío Picado Vargas:
Incluye 28 de Don Allan del 6 al 14 de julio y Don Erick 27 del 17 al 31</t>
        </r>
      </text>
    </comment>
    <comment ref="AF22" authorId="1" shapeId="0" xr:uid="{9133255F-7A21-474F-981F-A7BC327870D2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26 DE DON ERICK Y 4 DE DON MINOR DEL 26 AL 28</t>
        </r>
      </text>
    </comment>
    <comment ref="AM22" authorId="1" shapeId="0" xr:uid="{50FCA124-6CF2-47DE-8EF3-EC4332D59CEA}">
      <text>
        <r>
          <rPr>
            <b/>
            <sz val="9"/>
            <color indexed="81"/>
            <rFont val="Tahoma"/>
            <family val="2"/>
          </rPr>
          <t>Rocío Picado Vargas:</t>
        </r>
        <r>
          <rPr>
            <sz val="9"/>
            <color indexed="81"/>
            <rFont val="Tahoma"/>
            <family val="2"/>
          </rPr>
          <t xml:space="preserve">
INCLUYE 32 DE ERICK Y 13 DE DON MINOR DEL 6 AL 10 ENERO</t>
        </r>
      </text>
    </comment>
  </commentList>
</comments>
</file>

<file path=xl/sharedStrings.xml><?xml version="1.0" encoding="utf-8"?>
<sst xmlns="http://schemas.openxmlformats.org/spreadsheetml/2006/main" count="913" uniqueCount="58">
  <si>
    <t>Cuota de trabajo: Cantidad de días laborales del mes</t>
  </si>
  <si>
    <t>Cantidad de días NO laborados en el mes por Funcionario Judicial 
sin sustitución y de conformidad con la Circular 82-2024 
de la Secretaría General de la Corte</t>
  </si>
  <si>
    <t>Cuota Diaria 
Tramitación Expedientes</t>
  </si>
  <si>
    <t>Técnico(a) Judicial 1</t>
  </si>
  <si>
    <t>Coordinador Judicial</t>
  </si>
  <si>
    <t>Juez(a) 1 Coordinador(a)</t>
  </si>
  <si>
    <t>Juez(a) 1</t>
  </si>
  <si>
    <t>Juez(a) 2</t>
  </si>
  <si>
    <t>Juez(a) 3</t>
  </si>
  <si>
    <t>Personal de Apoyo</t>
  </si>
  <si>
    <t>Técnico(a) Judicial de Apoyo 1</t>
  </si>
  <si>
    <t>Técnico(a) Judicial de Apoyo 2</t>
  </si>
  <si>
    <t>Juez(a) de Apoyo 1</t>
  </si>
  <si>
    <t>Juez(a) de Apoyo 2</t>
  </si>
  <si>
    <t>Juez(a) de Apoyo 3</t>
  </si>
  <si>
    <t>No.</t>
  </si>
  <si>
    <t>Indicadores</t>
  </si>
  <si>
    <t>Métricas</t>
  </si>
  <si>
    <t>Comentarios</t>
  </si>
  <si>
    <t>A mejorar</t>
  </si>
  <si>
    <t>Estándar</t>
  </si>
  <si>
    <t>Muy bueno</t>
  </si>
  <si>
    <t>Rendimiento Estadístico</t>
  </si>
  <si>
    <t>Entrada total</t>
  </si>
  <si>
    <t>Estos datos se obtienen del informe estadístico
 mensual del sistema SIGMA. Balance General</t>
  </si>
  <si>
    <t>&gt;</t>
  </si>
  <si>
    <t>&lt;=</t>
  </si>
  <si>
    <t>x</t>
  </si>
  <si>
    <t>&lt;</t>
  </si>
  <si>
    <t>Salida total</t>
  </si>
  <si>
    <t>Circulante final</t>
  </si>
  <si>
    <t>Circulante final en trámite</t>
  </si>
  <si>
    <t>Relación casos terminados vs entrados totales</t>
  </si>
  <si>
    <t>( Salida total / Entrada total ) * 100</t>
  </si>
  <si>
    <t>Relación Salida versus Entrada</t>
  </si>
  <si>
    <t>Plazos</t>
  </si>
  <si>
    <t>Análisis de Plazos</t>
  </si>
  <si>
    <t>Se obtiene del libro en el que se consigne las fechas de pase a fallo del expediente más antiguo pendiente del dictado de Sentencia (Mejora Pase a Fallo o Libro de Pase a Fallo)</t>
  </si>
  <si>
    <t>Se obtiene de la bandeja de Escritos del Escritorio Virtual 
(cantidad total de escritos pendientes de trámite)</t>
  </si>
  <si>
    <t>Este dato se obtiene del libro en el que se consigne las fechas de pase a fallo de los expedientes pendientes de dictado de sentencia.</t>
  </si>
  <si>
    <t>Porcentaje de cumplimiento de cuota</t>
  </si>
  <si>
    <t>Plazo de revisión de informe</t>
  </si>
  <si>
    <t>Porcentaje de rendimiento por jefatura de subproceso</t>
  </si>
  <si>
    <t>Cantidad TOTAL de informes firmados</t>
  </si>
  <si>
    <t xml:space="preserve">Operacional </t>
  </si>
  <si>
    <t>DIRECCIÓN DE PLANIFICACIÓN - INDICADORES DE GESTIÓN</t>
  </si>
  <si>
    <t>Referencias finalizadas</t>
  </si>
  <si>
    <t>Fecha del último día del mes - Fecha del informe más antiguo pendiente de revisión</t>
  </si>
  <si>
    <t>Cantidad de informes firmados por la jefatura</t>
  </si>
  <si>
    <t>&gt;=</t>
  </si>
  <si>
    <t>Fecha de corte (último día del mes)</t>
  </si>
  <si>
    <t>Fecha del último informe pendiente de revisión</t>
  </si>
  <si>
    <t>=</t>
  </si>
  <si>
    <t>Promedio</t>
  </si>
  <si>
    <t xml:space="preserve">***Los rangos se encuentran en proceso de seguimiento y monitoreo y podrían sufrir ajustes. </t>
  </si>
  <si>
    <t>diciembre</t>
  </si>
  <si>
    <t>39-01-2026</t>
  </si>
  <si>
    <t>14-05-20267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</si>
</sst>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/mm/yy;@"/>
    <numFmt numFmtId="166" formatCode="0\ 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Verdana"/>
      <family val="2"/>
      <charset val="1"/>
    </font>
    <font>
      <sz val="12"/>
      <color theme="1"/>
      <name val="Times New Roman"/>
      <family val="1"/>
    </font>
    <font>
      <sz val="14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rgb="FF4472C4"/>
      </patternFill>
    </fill>
    <fill>
      <patternFill patternType="solid">
        <fgColor rgb="FFFFC000"/>
        <bgColor rgb="FFFFCC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EDEDED"/>
      </patternFill>
    </fill>
    <fill>
      <patternFill patternType="solid">
        <fgColor theme="8" tint="-0.499984740745262"/>
        <bgColor rgb="FF18D6D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499984740745262"/>
        <bgColor rgb="FF18D6D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DEDED"/>
      </patternFill>
    </fill>
    <fill>
      <patternFill patternType="solid">
        <fgColor rgb="FFFF0000"/>
        <bgColor rgb="FFC00000"/>
      </patternFill>
    </fill>
    <fill>
      <patternFill patternType="solid">
        <fgColor rgb="FFFFFF00"/>
        <bgColor rgb="FFFFC000"/>
      </patternFill>
    </fill>
    <fill>
      <patternFill patternType="solid">
        <fgColor rgb="FF00B050"/>
        <bgColor rgb="FF00863D"/>
      </patternFill>
    </fill>
    <fill>
      <patternFill patternType="solid">
        <fgColor rgb="FFDAE3F3"/>
        <bgColor rgb="FFDEEBF7"/>
      </patternFill>
    </fill>
    <fill>
      <patternFill patternType="solid">
        <fgColor theme="8" tint="0.79998168889431442"/>
        <bgColor rgb="FFCAC9D9"/>
      </patternFill>
    </fill>
    <fill>
      <patternFill patternType="solid">
        <fgColor rgb="FFFFFF00"/>
        <bgColor rgb="FFFFCC00"/>
      </patternFill>
    </fill>
    <fill>
      <patternFill patternType="solid">
        <fgColor rgb="FF00B050"/>
        <bgColor rgb="FF2BAB2B"/>
      </patternFill>
    </fill>
    <fill>
      <patternFill patternType="solid">
        <fgColor rgb="FFE2F0D9"/>
        <bgColor rgb="FFEBEBEB"/>
      </patternFill>
    </fill>
    <fill>
      <patternFill patternType="solid">
        <fgColor rgb="FF2E75B6"/>
        <bgColor rgb="FF4472C4"/>
      </patternFill>
    </fill>
    <fill>
      <patternFill patternType="solid">
        <fgColor rgb="FF33CCCC"/>
        <bgColor rgb="FF18D6D1"/>
      </patternFill>
    </fill>
    <fill>
      <patternFill patternType="solid">
        <fgColor theme="8" tint="0.79998168889431442"/>
        <bgColor rgb="FFEDEDED"/>
      </patternFill>
    </fill>
    <fill>
      <patternFill patternType="solid">
        <fgColor rgb="FFF8CBAD"/>
        <bgColor rgb="FFFBE5D6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AC9D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4472C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EDEDED"/>
      </patternFill>
    </fill>
    <fill>
      <patternFill patternType="solid">
        <fgColor rgb="FF00B050"/>
        <bgColor rgb="FFFFCC00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8" fillId="0" borderId="0" applyBorder="0" applyProtection="0"/>
  </cellStyleXfs>
  <cellXfs count="129">
    <xf numFmtId="0" fontId="0" fillId="0" borderId="0" xfId="0"/>
    <xf numFmtId="17" fontId="3" fillId="2" borderId="1" xfId="0" applyNumberFormat="1" applyFont="1" applyFill="1" applyBorder="1" applyAlignment="1">
      <alignment horizontal="center" vertical="center"/>
    </xf>
    <xf numFmtId="17" fontId="4" fillId="3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5" borderId="3" xfId="0" applyFont="1" applyFill="1" applyBorder="1" applyAlignment="1" applyProtection="1">
      <alignment horizontal="center"/>
      <protection locked="0"/>
    </xf>
    <xf numFmtId="1" fontId="5" fillId="8" borderId="3" xfId="1" applyNumberFormat="1" applyFont="1" applyFill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2" fontId="5" fillId="8" borderId="3" xfId="1" applyNumberFormat="1" applyFont="1" applyFill="1" applyBorder="1" applyAlignment="1" applyProtection="1">
      <alignment horizontal="center" vertical="center" wrapText="1"/>
    </xf>
    <xf numFmtId="1" fontId="5" fillId="10" borderId="3" xfId="1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3" fillId="12" borderId="3" xfId="0" applyNumberFormat="1" applyFont="1" applyFill="1" applyBorder="1" applyAlignment="1">
      <alignment horizontal="center" vertical="center" wrapText="1"/>
    </xf>
    <xf numFmtId="1" fontId="3" fillId="12" borderId="3" xfId="0" applyNumberFormat="1" applyFont="1" applyFill="1" applyBorder="1" applyAlignment="1">
      <alignment horizontal="center" vertical="center" wrapText="1"/>
    </xf>
    <xf numFmtId="1" fontId="5" fillId="17" borderId="3" xfId="0" applyNumberFormat="1" applyFont="1" applyFill="1" applyBorder="1" applyAlignment="1">
      <alignment horizontal="center" vertical="center" wrapText="1"/>
    </xf>
    <xf numFmtId="49" fontId="5" fillId="17" borderId="3" xfId="0" applyNumberFormat="1" applyFont="1" applyFill="1" applyBorder="1" applyAlignment="1">
      <alignment horizontal="center" vertical="center" wrapText="1"/>
    </xf>
    <xf numFmtId="164" fontId="3" fillId="18" borderId="3" xfId="0" applyNumberFormat="1" applyFont="1" applyFill="1" applyBorder="1" applyAlignment="1">
      <alignment horizontal="center" vertical="center" wrapText="1"/>
    </xf>
    <xf numFmtId="1" fontId="3" fillId="1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3" fontId="7" fillId="6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5" fillId="16" borderId="4" xfId="0" applyNumberFormat="1" applyFont="1" applyFill="1" applyBorder="1" applyAlignment="1">
      <alignment horizontal="center" vertical="center" wrapText="1"/>
    </xf>
    <xf numFmtId="4" fontId="7" fillId="16" borderId="4" xfId="0" applyNumberFormat="1" applyFont="1" applyFill="1" applyBorder="1" applyAlignment="1">
      <alignment horizontal="center" vertical="center" wrapText="1"/>
    </xf>
    <xf numFmtId="4" fontId="5" fillId="16" borderId="3" xfId="0" applyNumberFormat="1" applyFont="1" applyFill="1" applyBorder="1" applyAlignment="1">
      <alignment horizontal="center" vertical="center" wrapText="1"/>
    </xf>
    <xf numFmtId="9" fontId="3" fillId="12" borderId="3" xfId="1" applyFont="1" applyFill="1" applyBorder="1" applyAlignment="1" applyProtection="1">
      <alignment horizontal="center" vertical="center" wrapText="1"/>
    </xf>
    <xf numFmtId="9" fontId="5" fillId="17" borderId="3" xfId="1" applyFont="1" applyFill="1" applyBorder="1" applyAlignment="1" applyProtection="1">
      <alignment horizontal="center" vertical="center" wrapText="1"/>
    </xf>
    <xf numFmtId="9" fontId="3" fillId="18" borderId="3" xfId="1" applyFont="1" applyFill="1" applyBorder="1" applyAlignment="1" applyProtection="1">
      <alignment horizontal="center" vertical="center" wrapText="1"/>
    </xf>
    <xf numFmtId="1" fontId="3" fillId="12" borderId="3" xfId="1" applyNumberFormat="1" applyFont="1" applyFill="1" applyBorder="1" applyAlignment="1" applyProtection="1">
      <alignment horizontal="center" vertical="center" wrapText="1"/>
    </xf>
    <xf numFmtId="1" fontId="3" fillId="18" borderId="3" xfId="1" applyNumberFormat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4" fontId="5" fillId="24" borderId="4" xfId="0" applyNumberFormat="1" applyFont="1" applyFill="1" applyBorder="1" applyAlignment="1">
      <alignment horizontal="center" vertical="center" wrapText="1"/>
    </xf>
    <xf numFmtId="4" fontId="5" fillId="25" borderId="3" xfId="0" applyNumberFormat="1" applyFont="1" applyFill="1" applyBorder="1" applyAlignment="1">
      <alignment horizontal="left" vertical="center" wrapText="1"/>
    </xf>
    <xf numFmtId="4" fontId="5" fillId="22" borderId="4" xfId="0" applyNumberFormat="1" applyFont="1" applyFill="1" applyBorder="1" applyAlignment="1">
      <alignment horizontal="center" vertical="center" wrapText="1"/>
    </xf>
    <xf numFmtId="0" fontId="5" fillId="27" borderId="3" xfId="0" applyFont="1" applyFill="1" applyBorder="1" applyAlignment="1" applyProtection="1">
      <alignment horizontal="center" vertical="center"/>
      <protection locked="0"/>
    </xf>
    <xf numFmtId="4" fontId="5" fillId="28" borderId="3" xfId="0" applyNumberFormat="1" applyFont="1" applyFill="1" applyBorder="1" applyAlignment="1">
      <alignment horizontal="left" vertical="center" wrapText="1"/>
    </xf>
    <xf numFmtId="4" fontId="7" fillId="28" borderId="3" xfId="0" applyNumberFormat="1" applyFont="1" applyFill="1" applyBorder="1" applyAlignment="1">
      <alignment horizontal="left" vertical="center" wrapText="1"/>
    </xf>
    <xf numFmtId="4" fontId="5" fillId="26" borderId="3" xfId="0" applyNumberFormat="1" applyFont="1" applyFill="1" applyBorder="1" applyAlignment="1">
      <alignment horizontal="left" vertical="center" wrapText="1"/>
    </xf>
    <xf numFmtId="0" fontId="5" fillId="29" borderId="3" xfId="0" applyFont="1" applyFill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6" borderId="0" xfId="0" applyNumberFormat="1" applyFont="1" applyFill="1" applyAlignment="1">
      <alignment horizontal="center" vertical="center"/>
    </xf>
    <xf numFmtId="3" fontId="5" fillId="15" borderId="3" xfId="0" applyNumberFormat="1" applyFont="1" applyFill="1" applyBorder="1" applyAlignment="1">
      <alignment horizontal="center" vertical="center" textRotation="90" wrapText="1"/>
    </xf>
    <xf numFmtId="3" fontId="5" fillId="19" borderId="3" xfId="0" applyNumberFormat="1" applyFont="1" applyFill="1" applyBorder="1" applyAlignment="1">
      <alignment horizontal="center" vertical="center" textRotation="90" wrapText="1"/>
    </xf>
    <xf numFmtId="0" fontId="0" fillId="27" borderId="0" xfId="0" applyFill="1"/>
    <xf numFmtId="0" fontId="5" fillId="6" borderId="3" xfId="0" applyFont="1" applyFill="1" applyBorder="1" applyAlignment="1">
      <alignment horizontal="center" vertical="center"/>
    </xf>
    <xf numFmtId="9" fontId="5" fillId="0" borderId="3" xfId="0" applyNumberFormat="1" applyFont="1" applyBorder="1" applyAlignment="1" applyProtection="1">
      <alignment horizontal="center" vertical="center"/>
      <protection locked="0"/>
    </xf>
    <xf numFmtId="165" fontId="5" fillId="30" borderId="3" xfId="0" applyNumberFormat="1" applyFont="1" applyFill="1" applyBorder="1" applyAlignment="1" applyProtection="1">
      <alignment horizontal="center" vertical="center"/>
      <protection locked="0"/>
    </xf>
    <xf numFmtId="14" fontId="5" fillId="31" borderId="3" xfId="0" applyNumberFormat="1" applyFont="1" applyFill="1" applyBorder="1" applyAlignment="1" applyProtection="1">
      <alignment horizontal="center" vertical="center"/>
      <protection locked="0"/>
    </xf>
    <xf numFmtId="14" fontId="5" fillId="32" borderId="0" xfId="0" applyNumberFormat="1" applyFont="1" applyFill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4" fontId="5" fillId="31" borderId="4" xfId="0" applyNumberFormat="1" applyFont="1" applyFill="1" applyBorder="1" applyAlignment="1" applyProtection="1">
      <alignment horizontal="center" vertical="center"/>
      <protection locked="0"/>
    </xf>
    <xf numFmtId="1" fontId="4" fillId="33" borderId="3" xfId="0" applyNumberFormat="1" applyFont="1" applyFill="1" applyBorder="1" applyAlignment="1">
      <alignment horizontal="center" vertical="center" wrapText="1"/>
    </xf>
    <xf numFmtId="14" fontId="5" fillId="27" borderId="3" xfId="0" applyNumberFormat="1" applyFont="1" applyFill="1" applyBorder="1" applyAlignment="1" applyProtection="1">
      <alignment horizontal="center" vertical="center"/>
      <protection locked="0"/>
    </xf>
    <xf numFmtId="14" fontId="5" fillId="26" borderId="3" xfId="0" applyNumberFormat="1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wrapText="1" readingOrder="1"/>
    </xf>
    <xf numFmtId="0" fontId="10" fillId="27" borderId="3" xfId="0" applyFont="1" applyFill="1" applyBorder="1" applyAlignment="1">
      <alignment horizontal="center"/>
    </xf>
    <xf numFmtId="1" fontId="14" fillId="6" borderId="3" xfId="0" applyNumberFormat="1" applyFont="1" applyFill="1" applyBorder="1" applyAlignment="1">
      <alignment horizontal="center" vertical="center"/>
    </xf>
    <xf numFmtId="0" fontId="0" fillId="27" borderId="3" xfId="0" applyFill="1" applyBorder="1" applyAlignment="1">
      <alignment horizontal="center"/>
    </xf>
    <xf numFmtId="9" fontId="0" fillId="27" borderId="3" xfId="1" applyFont="1" applyFill="1" applyBorder="1" applyAlignment="1">
      <alignment horizontal="center"/>
    </xf>
    <xf numFmtId="1" fontId="0" fillId="27" borderId="3" xfId="0" applyNumberFormat="1" applyFill="1" applyBorder="1" applyAlignment="1">
      <alignment horizontal="center"/>
    </xf>
    <xf numFmtId="0" fontId="15" fillId="6" borderId="0" xfId="0" applyFont="1" applyFill="1" applyAlignment="1">
      <alignment horizontal="left" vertical="center"/>
    </xf>
    <xf numFmtId="17" fontId="3" fillId="2" borderId="0" xfId="0" applyNumberFormat="1" applyFont="1" applyFill="1" applyAlignment="1">
      <alignment horizontal="center" vertical="center"/>
    </xf>
    <xf numFmtId="17" fontId="4" fillId="3" borderId="0" xfId="0" applyNumberFormat="1" applyFont="1" applyFill="1" applyAlignment="1">
      <alignment horizontal="center" vertical="center"/>
    </xf>
    <xf numFmtId="0" fontId="6" fillId="5" borderId="0" xfId="0" applyFont="1" applyFill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65" fontId="5" fillId="30" borderId="4" xfId="0" applyNumberFormat="1" applyFont="1" applyFill="1" applyBorder="1" applyAlignment="1" applyProtection="1">
      <alignment horizontal="center" vertical="center"/>
      <protection locked="0"/>
    </xf>
    <xf numFmtId="14" fontId="5" fillId="31" borderId="14" xfId="0" applyNumberFormat="1" applyFont="1" applyFill="1" applyBorder="1" applyAlignment="1" applyProtection="1">
      <alignment horizontal="center" vertical="center"/>
      <protection locked="0"/>
    </xf>
    <xf numFmtId="9" fontId="5" fillId="35" borderId="3" xfId="0" applyNumberFormat="1" applyFont="1" applyFill="1" applyBorder="1" applyAlignment="1" applyProtection="1">
      <alignment horizontal="center" vertical="center"/>
      <protection locked="0"/>
    </xf>
    <xf numFmtId="0" fontId="6" fillId="37" borderId="3" xfId="0" applyFont="1" applyFill="1" applyBorder="1" applyAlignment="1">
      <alignment horizontal="center" wrapText="1" readingOrder="1"/>
    </xf>
    <xf numFmtId="0" fontId="6" fillId="40" borderId="3" xfId="0" applyFont="1" applyFill="1" applyBorder="1" applyAlignment="1">
      <alignment horizontal="center" wrapText="1" readingOrder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27" borderId="3" xfId="0" applyFont="1" applyFill="1" applyBorder="1" applyAlignment="1">
      <alignment horizontal="center"/>
    </xf>
    <xf numFmtId="9" fontId="6" fillId="27" borderId="3" xfId="1" applyFont="1" applyFill="1" applyBorder="1" applyAlignment="1">
      <alignment horizontal="center"/>
    </xf>
    <xf numFmtId="1" fontId="6" fillId="27" borderId="3" xfId="0" applyNumberFormat="1" applyFont="1" applyFill="1" applyBorder="1" applyAlignment="1">
      <alignment horizontal="center"/>
    </xf>
    <xf numFmtId="14" fontId="5" fillId="32" borderId="3" xfId="0" applyNumberFormat="1" applyFont="1" applyFill="1" applyBorder="1" applyAlignment="1">
      <alignment horizontal="center" vertical="center"/>
    </xf>
    <xf numFmtId="0" fontId="6" fillId="41" borderId="3" xfId="0" applyFont="1" applyFill="1" applyBorder="1" applyAlignment="1">
      <alignment horizontal="center" wrapText="1" readingOrder="1"/>
    </xf>
    <xf numFmtId="0" fontId="5" fillId="29" borderId="3" xfId="0" applyFont="1" applyFill="1" applyBorder="1" applyAlignment="1">
      <alignment horizontal="center"/>
    </xf>
    <xf numFmtId="0" fontId="5" fillId="36" borderId="3" xfId="0" applyFont="1" applyFill="1" applyBorder="1" applyAlignment="1">
      <alignment horizontal="center"/>
    </xf>
    <xf numFmtId="0" fontId="6" fillId="31" borderId="3" xfId="0" applyFont="1" applyFill="1" applyBorder="1" applyAlignment="1">
      <alignment horizontal="center"/>
    </xf>
    <xf numFmtId="0" fontId="5" fillId="38" borderId="3" xfId="0" applyFont="1" applyFill="1" applyBorder="1" applyAlignment="1">
      <alignment horizontal="center"/>
    </xf>
    <xf numFmtId="0" fontId="6" fillId="39" borderId="3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9" fontId="4" fillId="7" borderId="3" xfId="1" applyFont="1" applyFill="1" applyBorder="1" applyAlignment="1" applyProtection="1">
      <alignment horizontal="center" vertical="center" wrapText="1"/>
    </xf>
    <xf numFmtId="9" fontId="5" fillId="8" borderId="3" xfId="1" applyFont="1" applyFill="1" applyBorder="1" applyAlignment="1" applyProtection="1">
      <alignment horizontal="left" vertical="center" wrapText="1"/>
    </xf>
    <xf numFmtId="9" fontId="4" fillId="9" borderId="5" xfId="1" applyFont="1" applyFill="1" applyBorder="1" applyAlignment="1" applyProtection="1">
      <alignment horizontal="center" vertical="center" wrapText="1"/>
    </xf>
    <xf numFmtId="9" fontId="4" fillId="9" borderId="6" xfId="1" applyFont="1" applyFill="1" applyBorder="1" applyAlignment="1" applyProtection="1">
      <alignment horizontal="center" vertical="center" wrapText="1"/>
    </xf>
    <xf numFmtId="9" fontId="4" fillId="9" borderId="7" xfId="1" applyFont="1" applyFill="1" applyBorder="1" applyAlignment="1" applyProtection="1">
      <alignment horizontal="center" vertical="center" wrapText="1"/>
    </xf>
    <xf numFmtId="9" fontId="4" fillId="9" borderId="8" xfId="1" applyFont="1" applyFill="1" applyBorder="1" applyAlignment="1" applyProtection="1">
      <alignment horizontal="center" vertical="center" wrapText="1"/>
    </xf>
    <xf numFmtId="9" fontId="4" fillId="9" borderId="0" xfId="1" applyFont="1" applyFill="1" applyBorder="1" applyAlignment="1" applyProtection="1">
      <alignment horizontal="center" vertical="center" wrapText="1"/>
    </xf>
    <xf numFmtId="9" fontId="4" fillId="9" borderId="2" xfId="1" applyFont="1" applyFill="1" applyBorder="1" applyAlignment="1" applyProtection="1">
      <alignment horizontal="center" vertical="center" wrapText="1"/>
    </xf>
    <xf numFmtId="9" fontId="4" fillId="9" borderId="11" xfId="1" applyFont="1" applyFill="1" applyBorder="1" applyAlignment="1" applyProtection="1">
      <alignment horizontal="center" vertical="center" wrapText="1"/>
    </xf>
    <xf numFmtId="9" fontId="4" fillId="9" borderId="12" xfId="1" applyFont="1" applyFill="1" applyBorder="1" applyAlignment="1" applyProtection="1">
      <alignment horizontal="center" vertical="center" wrapText="1"/>
    </xf>
    <xf numFmtId="9" fontId="4" fillId="9" borderId="13" xfId="1" applyFont="1" applyFill="1" applyBorder="1" applyAlignment="1" applyProtection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9" fontId="5" fillId="11" borderId="9" xfId="1" applyFont="1" applyFill="1" applyBorder="1" applyAlignment="1" applyProtection="1">
      <alignment horizontal="left" vertical="center" wrapText="1"/>
    </xf>
    <xf numFmtId="9" fontId="5" fillId="11" borderId="1" xfId="1" applyFont="1" applyFill="1" applyBorder="1" applyAlignment="1" applyProtection="1">
      <alignment horizontal="left" vertical="center" wrapText="1"/>
    </xf>
    <xf numFmtId="9" fontId="5" fillId="11" borderId="10" xfId="1" applyFont="1" applyFill="1" applyBorder="1" applyAlignment="1" applyProtection="1">
      <alignment horizontal="left" vertical="center" wrapText="1"/>
    </xf>
    <xf numFmtId="9" fontId="5" fillId="11" borderId="3" xfId="1" applyFont="1" applyFill="1" applyBorder="1" applyAlignment="1" applyProtection="1">
      <alignment horizontal="left" vertical="center" wrapText="1"/>
    </xf>
    <xf numFmtId="1" fontId="5" fillId="21" borderId="3" xfId="1" applyNumberFormat="1" applyFont="1" applyFill="1" applyBorder="1" applyAlignment="1" applyProtection="1">
      <alignment horizontal="center" vertical="center" wrapText="1"/>
    </xf>
    <xf numFmtId="0" fontId="3" fillId="12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3" fontId="5" fillId="15" borderId="3" xfId="0" applyNumberFormat="1" applyFont="1" applyFill="1" applyBorder="1" applyAlignment="1">
      <alignment horizontal="center" vertical="center" textRotation="90" wrapText="1"/>
    </xf>
    <xf numFmtId="3" fontId="5" fillId="19" borderId="3" xfId="0" applyNumberFormat="1" applyFont="1" applyFill="1" applyBorder="1" applyAlignment="1">
      <alignment horizontal="center" vertical="center" textRotation="90" wrapText="1"/>
    </xf>
    <xf numFmtId="3" fontId="5" fillId="23" borderId="3" xfId="0" applyNumberFormat="1" applyFont="1" applyFill="1" applyBorder="1" applyAlignment="1">
      <alignment horizontal="center" vertical="center" textRotation="90" wrapText="1"/>
    </xf>
    <xf numFmtId="3" fontId="3" fillId="20" borderId="5" xfId="0" applyNumberFormat="1" applyFont="1" applyFill="1" applyBorder="1" applyAlignment="1">
      <alignment horizontal="center" vertical="center"/>
    </xf>
    <xf numFmtId="3" fontId="3" fillId="20" borderId="6" xfId="0" applyNumberFormat="1" applyFont="1" applyFill="1" applyBorder="1" applyAlignment="1">
      <alignment horizontal="center" vertical="center"/>
    </xf>
    <xf numFmtId="3" fontId="3" fillId="20" borderId="7" xfId="0" applyNumberFormat="1" applyFont="1" applyFill="1" applyBorder="1" applyAlignment="1">
      <alignment horizontal="center" vertical="center"/>
    </xf>
    <xf numFmtId="3" fontId="3" fillId="20" borderId="11" xfId="0" applyNumberFormat="1" applyFont="1" applyFill="1" applyBorder="1" applyAlignment="1">
      <alignment horizontal="center" vertical="center"/>
    </xf>
    <xf numFmtId="3" fontId="3" fillId="20" borderId="12" xfId="0" applyNumberFormat="1" applyFont="1" applyFill="1" applyBorder="1" applyAlignment="1">
      <alignment horizontal="center" vertical="center"/>
    </xf>
    <xf numFmtId="3" fontId="3" fillId="20" borderId="13" xfId="0" applyNumberFormat="1" applyFont="1" applyFill="1" applyBorder="1" applyAlignment="1">
      <alignment horizontal="center" vertical="center"/>
    </xf>
    <xf numFmtId="0" fontId="6" fillId="34" borderId="3" xfId="0" applyFont="1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0" fillId="34" borderId="15" xfId="0" applyFill="1" applyBorder="1" applyAlignment="1">
      <alignment horizontal="center"/>
    </xf>
  </cellXfs>
  <cellStyles count="3">
    <cellStyle name="Excel Built-in Percent 1" xfId="2" xr:uid="{21C575E3-7B01-4B72-B9FE-ED0982BF85B2}"/>
    <cellStyle name="Normal" xfId="0" builtinId="0"/>
    <cellStyle name="Porcentaje" xfId="1" builtinId="5"/>
  </cellStyles>
  <dxfs count="702"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2BAB2B"/>
        <name val="Calibri Light"/>
        <family val="2"/>
        <charset val="1"/>
      </font>
      <fill>
        <patternFill>
          <bgColor rgb="FFFFFF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C00000"/>
        <name val="Calibri Light"/>
        <family val="2"/>
        <charset val="1"/>
      </font>
      <fill>
        <patternFill>
          <bgColor rgb="FFFFFFFF"/>
        </patternFill>
      </fill>
    </dxf>
    <dxf>
      <font>
        <color rgb="FFBF9000"/>
        <name val="Calibri Light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1926590</xdr:colOff>
      <xdr:row>0</xdr:row>
      <xdr:rowOff>326377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8CDCA-DE99-4E55-8293-2C450A9F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602860" cy="3301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1926590</xdr:colOff>
      <xdr:row>1</xdr:row>
      <xdr:rowOff>154020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F2DFB2-E8FA-4E98-9861-A865CC79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780" y="0"/>
          <a:ext cx="1605400" cy="33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1931035</xdr:colOff>
      <xdr:row>11</xdr:row>
      <xdr:rowOff>154020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A7B43-4B4A-4512-9A1B-FDB9F09B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597780" cy="336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1935480</xdr:colOff>
      <xdr:row>0</xdr:row>
      <xdr:rowOff>335267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04A6A1-FE8C-488E-856D-24D410C0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599050" cy="326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1925320</xdr:colOff>
      <xdr:row>0</xdr:row>
      <xdr:rowOff>333362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586EF-ED58-4EC7-99C7-8E0896BDA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601590" cy="3276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1930400</xdr:colOff>
      <xdr:row>0</xdr:row>
      <xdr:rowOff>333997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3253C-4593-4275-891F-BF6C754AD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600320" cy="325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1933575</xdr:colOff>
      <xdr:row>0</xdr:row>
      <xdr:rowOff>333362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533A31-191F-44C3-8C30-5041931D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600320" cy="3276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1925320</xdr:colOff>
      <xdr:row>0</xdr:row>
      <xdr:rowOff>330822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A6DA92-35CB-4476-9C48-D5319B8D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860" y="0"/>
          <a:ext cx="1601590" cy="325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1925320</xdr:colOff>
      <xdr:row>1</xdr:row>
      <xdr:rowOff>154020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BD0D72-C267-4469-BE5A-2458A324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780" y="0"/>
          <a:ext cx="1605400" cy="33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330080</xdr:colOff>
      <xdr:row>0</xdr:row>
      <xdr:rowOff>0</xdr:rowOff>
    </xdr:from>
    <xdr:to>
      <xdr:col>2</xdr:col>
      <xdr:colOff>1925320</xdr:colOff>
      <xdr:row>1</xdr:row>
      <xdr:rowOff>154020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0F10A6-AEF1-4211-B9B7-2A67A9A9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780" y="0"/>
          <a:ext cx="1605400" cy="33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DE08-469B-456F-906C-F1D31E13C68E}">
  <dimension ref="A1:EB23"/>
  <sheetViews>
    <sheetView topLeftCell="B1" zoomScale="80" zoomScaleNormal="80" workbookViewId="0">
      <pane xSplit="13" ySplit="11" topLeftCell="AO12" activePane="bottomRight" state="frozen"/>
      <selection activeCell="P28" sqref="P28"/>
      <selection pane="topRight" activeCell="P28" sqref="P28"/>
      <selection pane="bottomLeft" activeCell="P28" sqref="P28"/>
      <selection pane="bottomRight" activeCell="AT28" sqref="AT28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132" width="10.85546875" style="46"/>
  </cols>
  <sheetData>
    <row r="1" spans="1:63" ht="39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123.83636363636363</v>
      </c>
      <c r="H13" s="12">
        <f>AVERAGE($O$13:$AU$13)-(0.05*AVERAGE($O$13:$AU$13))</f>
        <v>112.04242424242425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123.83636363636363</v>
      </c>
      <c r="M13" s="14" t="s">
        <v>28</v>
      </c>
      <c r="N13" s="15">
        <f>+H13</f>
        <v>112.04242424242425</v>
      </c>
      <c r="O13" s="37">
        <v>66</v>
      </c>
      <c r="P13" s="37">
        <v>45</v>
      </c>
      <c r="Q13" s="37">
        <v>154</v>
      </c>
      <c r="R13" s="47">
        <v>80</v>
      </c>
      <c r="S13" s="37">
        <v>100</v>
      </c>
      <c r="T13" s="37">
        <v>114</v>
      </c>
      <c r="U13" s="37">
        <v>83</v>
      </c>
      <c r="V13" s="37">
        <v>147</v>
      </c>
      <c r="W13" s="37">
        <v>118</v>
      </c>
      <c r="X13" s="37">
        <v>82</v>
      </c>
      <c r="Y13" s="37">
        <v>106</v>
      </c>
      <c r="Z13" s="37">
        <v>53</v>
      </c>
      <c r="AA13" s="37">
        <v>91</v>
      </c>
      <c r="AB13" s="37">
        <v>246</v>
      </c>
      <c r="AC13" s="37">
        <v>76</v>
      </c>
      <c r="AD13" s="37">
        <v>165</v>
      </c>
      <c r="AE13" s="37">
        <v>147</v>
      </c>
      <c r="AF13" s="37">
        <v>120</v>
      </c>
      <c r="AG13" s="37">
        <v>180</v>
      </c>
      <c r="AH13" s="37">
        <v>122</v>
      </c>
      <c r="AI13" s="37">
        <v>116</v>
      </c>
      <c r="AJ13" s="37">
        <v>118</v>
      </c>
      <c r="AK13" s="37">
        <v>130</v>
      </c>
      <c r="AL13" s="37">
        <v>103</v>
      </c>
      <c r="AM13" s="37">
        <v>130</v>
      </c>
      <c r="AN13" s="37">
        <v>137</v>
      </c>
      <c r="AO13" s="37">
        <v>85</v>
      </c>
      <c r="AP13" s="37">
        <v>87</v>
      </c>
      <c r="AQ13" s="37">
        <v>92</v>
      </c>
      <c r="AR13" s="41">
        <v>149</v>
      </c>
      <c r="AS13" s="41">
        <v>134</v>
      </c>
      <c r="AT13" s="37">
        <v>114</v>
      </c>
      <c r="AU13" s="37">
        <v>202</v>
      </c>
      <c r="AV13" s="37">
        <v>126</v>
      </c>
      <c r="AW13" s="37">
        <v>89</v>
      </c>
      <c r="AX13" s="37">
        <v>60</v>
      </c>
      <c r="AY13" s="60">
        <f>AVERAGE(O13:AX13)</f>
        <v>115.75</v>
      </c>
      <c r="AZ13" s="37">
        <v>119</v>
      </c>
      <c r="BA13" s="71">
        <v>106</v>
      </c>
      <c r="BB13" s="71">
        <v>85</v>
      </c>
      <c r="BC13" s="71">
        <v>87</v>
      </c>
      <c r="BD13" s="71">
        <v>104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121.22727272727272</v>
      </c>
      <c r="H14" s="12">
        <f>AVERAGE(O14:AU14)-(0.05*AVERAGE(O14:AU14))</f>
        <v>109.68181818181819</v>
      </c>
      <c r="I14" s="12" t="s">
        <v>49</v>
      </c>
      <c r="J14" s="12" t="s">
        <v>27</v>
      </c>
      <c r="K14" s="13" t="s">
        <v>26</v>
      </c>
      <c r="L14" s="12">
        <f>AVERAGE(O14:AU14)+(0.05*AVERAGE(O14:AU14))</f>
        <v>121.22727272727272</v>
      </c>
      <c r="M14" s="14" t="s">
        <v>25</v>
      </c>
      <c r="N14" s="15">
        <f>+H14</f>
        <v>109.68181818181819</v>
      </c>
      <c r="O14" s="16">
        <v>79</v>
      </c>
      <c r="P14" s="16">
        <v>73</v>
      </c>
      <c r="Q14" s="16">
        <v>31</v>
      </c>
      <c r="R14" s="47">
        <v>144</v>
      </c>
      <c r="S14" s="16">
        <v>51</v>
      </c>
      <c r="T14" s="41">
        <v>130</v>
      </c>
      <c r="U14" s="16">
        <v>40</v>
      </c>
      <c r="V14" s="16">
        <v>116</v>
      </c>
      <c r="W14" s="16">
        <v>254</v>
      </c>
      <c r="X14" s="16">
        <v>144</v>
      </c>
      <c r="Y14" s="16">
        <v>94</v>
      </c>
      <c r="Z14" s="16">
        <v>17</v>
      </c>
      <c r="AA14" s="16">
        <v>122</v>
      </c>
      <c r="AB14" s="16">
        <v>212</v>
      </c>
      <c r="AC14" s="16">
        <v>43</v>
      </c>
      <c r="AD14" s="16">
        <v>212</v>
      </c>
      <c r="AE14" s="16">
        <v>148</v>
      </c>
      <c r="AF14" s="16">
        <v>121</v>
      </c>
      <c r="AG14" s="16">
        <v>180</v>
      </c>
      <c r="AH14" s="16">
        <v>77</v>
      </c>
      <c r="AI14" s="16">
        <v>156</v>
      </c>
      <c r="AJ14" s="16">
        <v>74</v>
      </c>
      <c r="AK14" s="16">
        <v>137</v>
      </c>
      <c r="AL14" s="16">
        <v>147</v>
      </c>
      <c r="AM14" s="16">
        <v>117</v>
      </c>
      <c r="AN14" s="16">
        <v>85</v>
      </c>
      <c r="AO14" s="16">
        <v>136</v>
      </c>
      <c r="AP14" s="16">
        <v>54</v>
      </c>
      <c r="AQ14" s="16">
        <v>41</v>
      </c>
      <c r="AR14" s="16">
        <v>238</v>
      </c>
      <c r="AS14" s="16">
        <v>61</v>
      </c>
      <c r="AT14" s="16">
        <v>175</v>
      </c>
      <c r="AU14" s="16">
        <v>101</v>
      </c>
      <c r="AV14" s="16">
        <v>141</v>
      </c>
      <c r="AW14" s="16">
        <v>70</v>
      </c>
      <c r="AX14" s="16">
        <v>61</v>
      </c>
      <c r="AY14" s="60">
        <f>AVERAGE(O14:AX14)</f>
        <v>113.38888888888889</v>
      </c>
      <c r="AZ14" s="71">
        <v>81</v>
      </c>
      <c r="BA14" s="71">
        <v>102</v>
      </c>
      <c r="BB14" s="72">
        <v>123</v>
      </c>
      <c r="BC14" s="71">
        <v>44</v>
      </c>
      <c r="BD14" s="71">
        <v>107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247.67272727272726</v>
      </c>
      <c r="H15" s="12">
        <f>+H13*2</f>
        <v>224.08484848484849</v>
      </c>
      <c r="I15" s="12" t="s">
        <v>49</v>
      </c>
      <c r="J15" s="12" t="s">
        <v>27</v>
      </c>
      <c r="K15" s="13" t="s">
        <v>26</v>
      </c>
      <c r="L15" s="12">
        <f>+L13*2</f>
        <v>247.67272727272726</v>
      </c>
      <c r="M15" s="15" t="s">
        <v>28</v>
      </c>
      <c r="N15" s="15">
        <f>+H15</f>
        <v>224.08484848484849</v>
      </c>
      <c r="O15" s="16">
        <v>195</v>
      </c>
      <c r="P15" s="16">
        <v>184</v>
      </c>
      <c r="Q15" s="16">
        <v>307</v>
      </c>
      <c r="R15" s="16">
        <v>283</v>
      </c>
      <c r="S15" s="16">
        <v>292</v>
      </c>
      <c r="T15" s="16">
        <v>276</v>
      </c>
      <c r="U15" s="16">
        <v>319</v>
      </c>
      <c r="V15" s="16">
        <v>350</v>
      </c>
      <c r="W15" s="16">
        <v>214</v>
      </c>
      <c r="X15" s="16">
        <v>152</v>
      </c>
      <c r="Y15" s="16">
        <v>164</v>
      </c>
      <c r="Z15" s="16">
        <v>200</v>
      </c>
      <c r="AA15" s="16">
        <v>169</v>
      </c>
      <c r="AB15" s="16">
        <v>203</v>
      </c>
      <c r="AC15" s="16">
        <v>236</v>
      </c>
      <c r="AD15" s="16">
        <v>189</v>
      </c>
      <c r="AE15" s="16">
        <v>188</v>
      </c>
      <c r="AF15" s="16">
        <v>187</v>
      </c>
      <c r="AG15" s="16">
        <v>187</v>
      </c>
      <c r="AH15" s="16">
        <v>232</v>
      </c>
      <c r="AI15" s="16">
        <v>192</v>
      </c>
      <c r="AJ15" s="16">
        <v>236</v>
      </c>
      <c r="AK15" s="16">
        <v>229</v>
      </c>
      <c r="AL15" s="16">
        <v>185</v>
      </c>
      <c r="AM15" s="16">
        <v>198</v>
      </c>
      <c r="AN15" s="16">
        <v>250</v>
      </c>
      <c r="AO15" s="16">
        <v>199</v>
      </c>
      <c r="AP15" s="16">
        <v>232</v>
      </c>
      <c r="AQ15" s="16">
        <v>283</v>
      </c>
      <c r="AR15" s="16">
        <v>194</v>
      </c>
      <c r="AS15" s="16">
        <v>267</v>
      </c>
      <c r="AT15" s="16">
        <v>206</v>
      </c>
      <c r="AU15" s="16">
        <v>206</v>
      </c>
      <c r="AV15" s="16">
        <v>191</v>
      </c>
      <c r="AW15" s="16">
        <v>210</v>
      </c>
      <c r="AX15" s="16">
        <v>209</v>
      </c>
      <c r="AY15" s="60">
        <f>AVERAGE(O15:AX15)</f>
        <v>222.61111111111111</v>
      </c>
      <c r="AZ15" s="73">
        <v>247</v>
      </c>
      <c r="BA15" s="73">
        <v>251</v>
      </c>
      <c r="BB15" s="73">
        <v>213</v>
      </c>
      <c r="BC15" s="74">
        <v>251</v>
      </c>
      <c r="BD15" s="73">
        <v>248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>+O14/O13</f>
        <v>1.196969696969697</v>
      </c>
      <c r="P16" s="48">
        <f t="shared" ref="P16:AX16" si="0">+P14/P13</f>
        <v>1.6222222222222222</v>
      </c>
      <c r="Q16" s="48">
        <f t="shared" si="0"/>
        <v>0.20129870129870131</v>
      </c>
      <c r="R16" s="48">
        <f t="shared" si="0"/>
        <v>1.8</v>
      </c>
      <c r="S16" s="48">
        <f t="shared" si="0"/>
        <v>0.51</v>
      </c>
      <c r="T16" s="48">
        <f t="shared" si="0"/>
        <v>1.1403508771929824</v>
      </c>
      <c r="U16" s="48">
        <f t="shared" si="0"/>
        <v>0.48192771084337349</v>
      </c>
      <c r="V16" s="48">
        <f t="shared" si="0"/>
        <v>0.78911564625850339</v>
      </c>
      <c r="W16" s="48">
        <f t="shared" si="0"/>
        <v>2.152542372881356</v>
      </c>
      <c r="X16" s="48">
        <f t="shared" si="0"/>
        <v>1.7560975609756098</v>
      </c>
      <c r="Y16" s="48">
        <f t="shared" si="0"/>
        <v>0.8867924528301887</v>
      </c>
      <c r="Z16" s="48">
        <f t="shared" si="0"/>
        <v>0.32075471698113206</v>
      </c>
      <c r="AA16" s="48">
        <f t="shared" si="0"/>
        <v>1.3406593406593406</v>
      </c>
      <c r="AB16" s="48">
        <f t="shared" si="0"/>
        <v>0.86178861788617889</v>
      </c>
      <c r="AC16" s="48">
        <f t="shared" si="0"/>
        <v>0.56578947368421051</v>
      </c>
      <c r="AD16" s="48">
        <f t="shared" si="0"/>
        <v>1.2848484848484849</v>
      </c>
      <c r="AE16" s="48">
        <f t="shared" si="0"/>
        <v>1.0068027210884354</v>
      </c>
      <c r="AF16" s="48">
        <f t="shared" si="0"/>
        <v>1.0083333333333333</v>
      </c>
      <c r="AG16" s="48">
        <f t="shared" si="0"/>
        <v>1</v>
      </c>
      <c r="AH16" s="48">
        <f t="shared" si="0"/>
        <v>0.63114754098360659</v>
      </c>
      <c r="AI16" s="48">
        <f t="shared" si="0"/>
        <v>1.3448275862068966</v>
      </c>
      <c r="AJ16" s="48">
        <f t="shared" si="0"/>
        <v>0.6271186440677966</v>
      </c>
      <c r="AK16" s="48">
        <f t="shared" si="0"/>
        <v>1.0538461538461539</v>
      </c>
      <c r="AL16" s="48">
        <f t="shared" si="0"/>
        <v>1.4271844660194175</v>
      </c>
      <c r="AM16" s="48">
        <f t="shared" si="0"/>
        <v>0.9</v>
      </c>
      <c r="AN16" s="48">
        <f t="shared" si="0"/>
        <v>0.62043795620437958</v>
      </c>
      <c r="AO16" s="48">
        <f t="shared" si="0"/>
        <v>1.6</v>
      </c>
      <c r="AP16" s="48">
        <f t="shared" si="0"/>
        <v>0.62068965517241381</v>
      </c>
      <c r="AQ16" s="48">
        <f t="shared" si="0"/>
        <v>0.44565217391304346</v>
      </c>
      <c r="AR16" s="48">
        <f t="shared" si="0"/>
        <v>1.5973154362416107</v>
      </c>
      <c r="AS16" s="48">
        <f t="shared" si="0"/>
        <v>0.45522388059701491</v>
      </c>
      <c r="AT16" s="48">
        <f t="shared" si="0"/>
        <v>1.5350877192982457</v>
      </c>
      <c r="AU16" s="48">
        <f t="shared" si="0"/>
        <v>0.5</v>
      </c>
      <c r="AV16" s="48">
        <f t="shared" si="0"/>
        <v>1.1190476190476191</v>
      </c>
      <c r="AW16" s="48">
        <f>+AW14/AW13</f>
        <v>0.7865168539325843</v>
      </c>
      <c r="AX16" s="48">
        <f t="shared" si="0"/>
        <v>1.0166666666666666</v>
      </c>
      <c r="AY16" s="61">
        <f t="shared" ref="AY16:AY20" si="1">AVERAGE(O16:AU16)</f>
        <v>1.0086310649243735</v>
      </c>
      <c r="AZ16" s="48">
        <f>+AZ14/AZ13</f>
        <v>0.68067226890756305</v>
      </c>
      <c r="BA16" s="48">
        <f>+BA14/BA13</f>
        <v>0.96226415094339623</v>
      </c>
      <c r="BB16" s="48">
        <f t="shared" ref="BB16:BD16" si="2">+BB14/BB13</f>
        <v>1.4470588235294117</v>
      </c>
      <c r="BC16" s="48">
        <f t="shared" si="2"/>
        <v>0.50574712643678166</v>
      </c>
      <c r="BD16" s="48">
        <f t="shared" si="2"/>
        <v>1.0288461538461537</v>
      </c>
      <c r="BE16" s="48"/>
      <c r="BF16" s="48"/>
      <c r="BG16" s="48"/>
      <c r="BH16" s="48"/>
      <c r="BI16" s="48"/>
      <c r="BJ16" s="48"/>
      <c r="BK16" s="48"/>
    </row>
    <row r="17" spans="1:63" ht="24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68">
        <v>46028</v>
      </c>
      <c r="AY17" s="127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49">
        <v>45382</v>
      </c>
      <c r="AD18" s="49">
        <v>45412</v>
      </c>
      <c r="AE18" s="50">
        <v>45394</v>
      </c>
      <c r="AF18" s="50">
        <v>45471</v>
      </c>
      <c r="AG18" s="50">
        <v>45494</v>
      </c>
      <c r="AH18" s="50">
        <v>45527</v>
      </c>
      <c r="AI18" s="50">
        <v>45555</v>
      </c>
      <c r="AJ18" s="50">
        <v>45586</v>
      </c>
      <c r="AK18" s="50">
        <v>45618</v>
      </c>
      <c r="AL18" s="50">
        <v>45646</v>
      </c>
      <c r="AM18" s="51">
        <v>45671</v>
      </c>
      <c r="AN18" s="50">
        <v>45702</v>
      </c>
      <c r="AO18" s="50">
        <v>45729</v>
      </c>
      <c r="AP18" s="49">
        <v>45777</v>
      </c>
      <c r="AQ18" s="50">
        <v>45800</v>
      </c>
      <c r="AR18" s="50">
        <v>45835</v>
      </c>
      <c r="AS18" s="50">
        <v>45860</v>
      </c>
      <c r="AT18" s="49">
        <v>45900</v>
      </c>
      <c r="AU18" s="50">
        <v>45880</v>
      </c>
      <c r="AV18" s="49">
        <v>45961</v>
      </c>
      <c r="AW18" s="49">
        <v>45989</v>
      </c>
      <c r="AX18" s="68">
        <v>46028</v>
      </c>
      <c r="AY18" s="128"/>
      <c r="AZ18" s="50"/>
      <c r="BA18" s="50">
        <v>46008</v>
      </c>
      <c r="BB18" s="50">
        <v>46044</v>
      </c>
      <c r="BC18" s="49">
        <v>46096</v>
      </c>
      <c r="BD18" s="50">
        <v>46119</v>
      </c>
      <c r="BE18" s="50"/>
      <c r="BF18" s="50"/>
      <c r="BG18" s="49"/>
      <c r="BH18" s="50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0</v>
      </c>
      <c r="AC19" s="52">
        <f t="shared" si="3"/>
        <v>0</v>
      </c>
      <c r="AD19" s="52">
        <f t="shared" si="3"/>
        <v>0</v>
      </c>
      <c r="AE19" s="52">
        <f t="shared" si="3"/>
        <v>49</v>
      </c>
      <c r="AF19" s="52">
        <f t="shared" si="3"/>
        <v>2</v>
      </c>
      <c r="AG19" s="52">
        <f t="shared" si="3"/>
        <v>10</v>
      </c>
      <c r="AH19" s="52">
        <f t="shared" si="3"/>
        <v>8</v>
      </c>
      <c r="AI19" s="52">
        <f t="shared" si="3"/>
        <v>10</v>
      </c>
      <c r="AJ19" s="52">
        <f t="shared" si="3"/>
        <v>10</v>
      </c>
      <c r="AK19" s="52">
        <f t="shared" si="3"/>
        <v>8</v>
      </c>
      <c r="AL19" s="52">
        <f t="shared" si="3"/>
        <v>11</v>
      </c>
      <c r="AM19" s="52">
        <f t="shared" si="3"/>
        <v>17</v>
      </c>
      <c r="AN19" s="52">
        <f t="shared" si="3"/>
        <v>14</v>
      </c>
      <c r="AO19" s="52">
        <f t="shared" si="3"/>
        <v>18</v>
      </c>
      <c r="AP19" s="52">
        <f t="shared" si="3"/>
        <v>0</v>
      </c>
      <c r="AQ19" s="52">
        <f t="shared" si="3"/>
        <v>8</v>
      </c>
      <c r="AR19" s="52">
        <f t="shared" si="3"/>
        <v>3</v>
      </c>
      <c r="AS19" s="52">
        <f t="shared" si="3"/>
        <v>9</v>
      </c>
      <c r="AT19" s="52">
        <f t="shared" si="3"/>
        <v>0</v>
      </c>
      <c r="AU19" s="52">
        <f t="shared" si="3"/>
        <v>50</v>
      </c>
      <c r="AV19" s="52">
        <f t="shared" si="3"/>
        <v>0</v>
      </c>
      <c r="AW19" s="52">
        <f t="shared" si="3"/>
        <v>0</v>
      </c>
      <c r="AX19" s="52">
        <f t="shared" si="3"/>
        <v>0</v>
      </c>
      <c r="AY19" s="62">
        <f t="shared" si="1"/>
        <v>6.8787878787878789</v>
      </c>
      <c r="AZ19" s="52">
        <v>0</v>
      </c>
      <c r="BA19" s="52">
        <v>75</v>
      </c>
      <c r="BB19" s="52">
        <v>74</v>
      </c>
      <c r="BC19" s="52">
        <v>50</v>
      </c>
      <c r="BD19" s="52">
        <v>53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15</v>
      </c>
      <c r="H20" s="12">
        <v>15</v>
      </c>
      <c r="I20" s="12" t="s">
        <v>52</v>
      </c>
      <c r="J20" s="12" t="s">
        <v>27</v>
      </c>
      <c r="K20" s="12" t="s">
        <v>52</v>
      </c>
      <c r="L20" s="12">
        <v>15</v>
      </c>
      <c r="M20" s="14" t="s">
        <v>25</v>
      </c>
      <c r="N20" s="15">
        <v>15</v>
      </c>
      <c r="O20" s="16">
        <v>26</v>
      </c>
      <c r="P20" s="16">
        <v>16</v>
      </c>
      <c r="Q20" s="16">
        <v>18</v>
      </c>
      <c r="R20" s="16">
        <v>22</v>
      </c>
      <c r="S20" s="16">
        <v>31</v>
      </c>
      <c r="T20" s="16">
        <v>46</v>
      </c>
      <c r="U20" s="16">
        <v>28</v>
      </c>
      <c r="V20" s="16">
        <v>30</v>
      </c>
      <c r="W20" s="16">
        <v>34</v>
      </c>
      <c r="X20" s="16">
        <v>34</v>
      </c>
      <c r="Y20" s="16">
        <v>35</v>
      </c>
      <c r="Z20" s="16">
        <v>17</v>
      </c>
      <c r="AA20" s="16">
        <v>32</v>
      </c>
      <c r="AB20" s="16">
        <v>28</v>
      </c>
      <c r="AC20" s="16">
        <v>24</v>
      </c>
      <c r="AD20" s="16">
        <v>46</v>
      </c>
      <c r="AE20" s="16">
        <v>55</v>
      </c>
      <c r="AF20" s="16">
        <v>41</v>
      </c>
      <c r="AG20" s="16">
        <v>48</v>
      </c>
      <c r="AH20" s="16">
        <v>35</v>
      </c>
      <c r="AI20" s="16">
        <v>46</v>
      </c>
      <c r="AJ20" s="16">
        <v>34</v>
      </c>
      <c r="AK20" s="16">
        <v>24</v>
      </c>
      <c r="AL20" s="16">
        <v>46</v>
      </c>
      <c r="AM20" s="16">
        <v>23</v>
      </c>
      <c r="AN20" s="16">
        <v>38</v>
      </c>
      <c r="AO20" s="16">
        <v>29</v>
      </c>
      <c r="AP20" s="16">
        <v>26</v>
      </c>
      <c r="AQ20" s="16">
        <v>34</v>
      </c>
      <c r="AR20" s="16">
        <v>33</v>
      </c>
      <c r="AS20" s="16">
        <v>29</v>
      </c>
      <c r="AT20" s="16">
        <v>30</v>
      </c>
      <c r="AU20" s="16">
        <v>29</v>
      </c>
      <c r="AV20" s="16">
        <v>39</v>
      </c>
      <c r="AW20" s="16">
        <v>21</v>
      </c>
      <c r="AX20" s="16">
        <v>28</v>
      </c>
      <c r="AY20" s="62">
        <f t="shared" si="1"/>
        <v>32.333333333333336</v>
      </c>
      <c r="AZ20" s="16">
        <v>25</v>
      </c>
      <c r="BA20" s="16">
        <v>22</v>
      </c>
      <c r="BB20" s="16">
        <v>27</v>
      </c>
      <c r="BC20" s="16">
        <v>24</v>
      </c>
      <c r="BD20" s="16">
        <v>22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>+O20/$N$20</f>
        <v>1.7333333333333334</v>
      </c>
      <c r="P21" s="48">
        <f t="shared" ref="P21:BD21" si="6">+P20/$N$20</f>
        <v>1.0666666666666667</v>
      </c>
      <c r="Q21" s="48">
        <f t="shared" si="6"/>
        <v>1.2</v>
      </c>
      <c r="R21" s="48">
        <f t="shared" si="6"/>
        <v>1.4666666666666666</v>
      </c>
      <c r="S21" s="48">
        <f t="shared" si="6"/>
        <v>2.0666666666666669</v>
      </c>
      <c r="T21" s="48">
        <f t="shared" si="6"/>
        <v>3.0666666666666669</v>
      </c>
      <c r="U21" s="48">
        <f t="shared" si="6"/>
        <v>1.8666666666666667</v>
      </c>
      <c r="V21" s="48">
        <f t="shared" si="6"/>
        <v>2</v>
      </c>
      <c r="W21" s="48">
        <f t="shared" si="6"/>
        <v>2.2666666666666666</v>
      </c>
      <c r="X21" s="48">
        <f t="shared" si="6"/>
        <v>2.2666666666666666</v>
      </c>
      <c r="Y21" s="48">
        <f t="shared" si="6"/>
        <v>2.3333333333333335</v>
      </c>
      <c r="Z21" s="48">
        <f t="shared" si="6"/>
        <v>1.1333333333333333</v>
      </c>
      <c r="AA21" s="48">
        <f t="shared" si="6"/>
        <v>2.1333333333333333</v>
      </c>
      <c r="AB21" s="48">
        <f t="shared" si="6"/>
        <v>1.8666666666666667</v>
      </c>
      <c r="AC21" s="48">
        <f t="shared" si="6"/>
        <v>1.6</v>
      </c>
      <c r="AD21" s="48">
        <f t="shared" si="6"/>
        <v>3.0666666666666669</v>
      </c>
      <c r="AE21" s="48">
        <f t="shared" si="6"/>
        <v>3.6666666666666665</v>
      </c>
      <c r="AF21" s="48">
        <f t="shared" si="6"/>
        <v>2.7333333333333334</v>
      </c>
      <c r="AG21" s="48">
        <f t="shared" si="6"/>
        <v>3.2</v>
      </c>
      <c r="AH21" s="48">
        <f t="shared" si="6"/>
        <v>2.3333333333333335</v>
      </c>
      <c r="AI21" s="48">
        <f t="shared" si="6"/>
        <v>3.0666666666666669</v>
      </c>
      <c r="AJ21" s="48">
        <f t="shared" si="6"/>
        <v>2.2666666666666666</v>
      </c>
      <c r="AK21" s="48">
        <f t="shared" si="6"/>
        <v>1.6</v>
      </c>
      <c r="AL21" s="48">
        <f t="shared" si="6"/>
        <v>3.0666666666666669</v>
      </c>
      <c r="AM21" s="48">
        <f t="shared" si="6"/>
        <v>1.5333333333333334</v>
      </c>
      <c r="AN21" s="48">
        <f t="shared" si="6"/>
        <v>2.5333333333333332</v>
      </c>
      <c r="AO21" s="48">
        <f t="shared" si="6"/>
        <v>1.9333333333333333</v>
      </c>
      <c r="AP21" s="48">
        <f t="shared" si="6"/>
        <v>1.7333333333333334</v>
      </c>
      <c r="AQ21" s="48">
        <f t="shared" si="6"/>
        <v>2.2666666666666666</v>
      </c>
      <c r="AR21" s="48">
        <f t="shared" si="6"/>
        <v>2.2000000000000002</v>
      </c>
      <c r="AS21" s="48">
        <f t="shared" si="6"/>
        <v>1.9333333333333333</v>
      </c>
      <c r="AT21" s="48">
        <f t="shared" si="6"/>
        <v>2</v>
      </c>
      <c r="AU21" s="48">
        <f t="shared" si="6"/>
        <v>1.9333333333333333</v>
      </c>
      <c r="AV21" s="48">
        <f t="shared" si="6"/>
        <v>2.6</v>
      </c>
      <c r="AW21" s="48">
        <f t="shared" si="6"/>
        <v>1.4</v>
      </c>
      <c r="AX21" s="48">
        <f t="shared" si="6"/>
        <v>1.8666666666666667</v>
      </c>
      <c r="AY21" s="48">
        <f t="shared" si="6"/>
        <v>2.1555555555555559</v>
      </c>
      <c r="AZ21" s="48">
        <f t="shared" si="6"/>
        <v>1.6666666666666667</v>
      </c>
      <c r="BA21" s="48">
        <f t="shared" si="6"/>
        <v>1.4666666666666666</v>
      </c>
      <c r="BB21" s="48">
        <f t="shared" si="6"/>
        <v>1.8</v>
      </c>
      <c r="BC21" s="48">
        <f t="shared" si="6"/>
        <v>1.6</v>
      </c>
      <c r="BD21" s="48">
        <f t="shared" si="6"/>
        <v>1.4666666666666666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B22" s="63" t="s">
        <v>54</v>
      </c>
    </row>
    <row r="23" spans="1:63" x14ac:dyDescent="0.25">
      <c r="I23" s="108"/>
      <c r="J23" s="108"/>
      <c r="Z23" s="28">
        <v>91</v>
      </c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Q15 S13:AX15 R15 O16:AX16 AE18:AL18 AN18:AO18 AQ18:AS18">
    <cfRule type="cellIs" dxfId="701" priority="82" operator="between">
      <formula>#REF!</formula>
      <formula>#REF!</formula>
    </cfRule>
    <cfRule type="cellIs" dxfId="700" priority="81" operator="greaterThan">
      <formula>#REF!</formula>
    </cfRule>
  </conditionalFormatting>
  <conditionalFormatting sqref="O13:AX13">
    <cfRule type="cellIs" dxfId="699" priority="76" operator="greaterThan">
      <formula>$G$13</formula>
    </cfRule>
    <cfRule type="cellIs" dxfId="698" priority="75" operator="lessThan">
      <formula>$N$13</formula>
    </cfRule>
    <cfRule type="cellIs" dxfId="697" priority="73" operator="greaterThan">
      <formula>$G$13</formula>
    </cfRule>
    <cfRule type="cellIs" dxfId="696" priority="74" operator="between">
      <formula>$H$13</formula>
      <formula>$L$13</formula>
    </cfRule>
  </conditionalFormatting>
  <conditionalFormatting sqref="O14:AX14">
    <cfRule type="cellIs" dxfId="695" priority="72" operator="greaterThan">
      <formula>$N$14</formula>
    </cfRule>
    <cfRule type="cellIs" dxfId="694" priority="71" operator="lessThan">
      <formula>$G$14</formula>
    </cfRule>
    <cfRule type="cellIs" dxfId="693" priority="70" operator="between">
      <formula>$H$14</formula>
      <formula>$L$14</formula>
    </cfRule>
  </conditionalFormatting>
  <conditionalFormatting sqref="O15:AX15">
    <cfRule type="cellIs" dxfId="692" priority="69" operator="lessThan">
      <formula>$N$15</formula>
    </cfRule>
    <cfRule type="cellIs" dxfId="691" priority="68" operator="greaterThan">
      <formula>$G$15</formula>
    </cfRule>
    <cfRule type="cellIs" dxfId="690" priority="67" operator="between">
      <formula>$H$15</formula>
      <formula>$L$15</formula>
    </cfRule>
  </conditionalFormatting>
  <conditionalFormatting sqref="O16:AX16 O13:Q15 S13:AX15 R15 AE18:AL18 AN18:AO18 AQ18:AS18">
    <cfRule type="cellIs" dxfId="689" priority="80" operator="lessThan">
      <formula>#REF!</formula>
    </cfRule>
  </conditionalFormatting>
  <conditionalFormatting sqref="O16:AX16">
    <cfRule type="cellIs" dxfId="688" priority="77" operator="between">
      <formula>$H$16</formula>
      <formula>$L$16</formula>
    </cfRule>
    <cfRule type="cellIs" dxfId="687" priority="78" operator="lessThan">
      <formula>$G$16</formula>
    </cfRule>
    <cfRule type="cellIs" dxfId="686" priority="79" operator="greaterThan">
      <formula>$N$16</formula>
    </cfRule>
  </conditionalFormatting>
  <conditionalFormatting sqref="O19:AX19">
    <cfRule type="cellIs" dxfId="685" priority="62" operator="between">
      <formula>60</formula>
      <formula>60</formula>
    </cfRule>
    <cfRule type="cellIs" dxfId="684" priority="61" operator="lessThan">
      <formula>60</formula>
    </cfRule>
    <cfRule type="cellIs" dxfId="683" priority="63" operator="greaterThan">
      <formula>60</formula>
    </cfRule>
  </conditionalFormatting>
  <conditionalFormatting sqref="O20:AX20">
    <cfRule type="cellIs" dxfId="682" priority="52" operator="between">
      <formula>#REF!</formula>
      <formula>#REF!</formula>
    </cfRule>
    <cfRule type="cellIs" dxfId="681" priority="51" operator="greaterThan">
      <formula>#REF!</formula>
    </cfRule>
    <cfRule type="cellIs" dxfId="680" priority="49" operator="greaterThan">
      <formula>$N$20</formula>
    </cfRule>
    <cfRule type="cellIs" dxfId="679" priority="48" operator="lessThan">
      <formula>$H$20</formula>
    </cfRule>
    <cfRule type="cellIs" dxfId="678" priority="47" operator="between">
      <formula>$H$20</formula>
      <formula>$L$20</formula>
    </cfRule>
    <cfRule type="cellIs" dxfId="677" priority="50" operator="lessThan">
      <formula>#REF!</formula>
    </cfRule>
  </conditionalFormatting>
  <conditionalFormatting sqref="O21:BD21">
    <cfRule type="cellIs" dxfId="676" priority="60" operator="between">
      <formula>#REF!</formula>
      <formula>#REF!</formula>
    </cfRule>
    <cfRule type="cellIs" dxfId="675" priority="59" operator="greaterThan">
      <formula>#REF!</formula>
    </cfRule>
    <cfRule type="cellIs" dxfId="674" priority="58" operator="lessThan">
      <formula>#REF!</formula>
    </cfRule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6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conditionalFormatting sqref="O21:BK21">
    <cfRule type="cellIs" dxfId="673" priority="19" operator="greaterThan">
      <formula>$N$21</formula>
    </cfRule>
    <cfRule type="cellIs" dxfId="672" priority="17" operator="between">
      <formula>$H$21</formula>
      <formula>$L$21</formula>
    </cfRule>
    <cfRule type="cellIs" dxfId="671" priority="18" operator="lessThan">
      <formula>$H$21</formula>
    </cfRule>
  </conditionalFormatting>
  <conditionalFormatting sqref="AU18">
    <cfRule type="cellIs" dxfId="670" priority="64" operator="lessThan">
      <formula>#REF!</formula>
    </cfRule>
    <cfRule type="cellIs" dxfId="669" priority="65" operator="greaterThan">
      <formula>#REF!</formula>
    </cfRule>
    <cfRule type="cellIs" dxfId="668" priority="66" operator="between">
      <formula>#REF!</formula>
      <formula>#REF!</formula>
    </cfRule>
  </conditionalFormatting>
  <conditionalFormatting sqref="AZ13:BK13">
    <cfRule type="cellIs" dxfId="667" priority="39" operator="lessThan">
      <formula>$N$13</formula>
    </cfRule>
    <cfRule type="cellIs" dxfId="666" priority="40" operator="greaterThan">
      <formula>$G$13</formula>
    </cfRule>
    <cfRule type="cellIs" dxfId="665" priority="37" operator="greaterThan">
      <formula>$G$13</formula>
    </cfRule>
    <cfRule type="cellIs" dxfId="664" priority="38" operator="between">
      <formula>$H$13</formula>
      <formula>$L$13</formula>
    </cfRule>
  </conditionalFormatting>
  <conditionalFormatting sqref="AZ13:BK16 AZ18:BB18 BD18:BF18">
    <cfRule type="cellIs" dxfId="663" priority="45" operator="greaterThan">
      <formula>#REF!</formula>
    </cfRule>
    <cfRule type="cellIs" dxfId="662" priority="46" operator="between">
      <formula>#REF!</formula>
      <formula>#REF!</formula>
    </cfRule>
    <cfRule type="cellIs" dxfId="661" priority="44" operator="lessThan">
      <formula>#REF!</formula>
    </cfRule>
  </conditionalFormatting>
  <conditionalFormatting sqref="AZ14:BK14">
    <cfRule type="cellIs" dxfId="660" priority="36" operator="greaterThan">
      <formula>$N$14</formula>
    </cfRule>
    <cfRule type="cellIs" dxfId="659" priority="35" operator="lessThan">
      <formula>$G$14</formula>
    </cfRule>
    <cfRule type="cellIs" dxfId="658" priority="34" operator="between">
      <formula>$H$14</formula>
      <formula>$L$14</formula>
    </cfRule>
  </conditionalFormatting>
  <conditionalFormatting sqref="AZ15:BK15">
    <cfRule type="cellIs" dxfId="657" priority="33" operator="lessThan">
      <formula>$N$15</formula>
    </cfRule>
    <cfRule type="cellIs" dxfId="656" priority="32" operator="greaterThan">
      <formula>$G$15</formula>
    </cfRule>
    <cfRule type="cellIs" dxfId="655" priority="31" operator="between">
      <formula>$H$15</formula>
      <formula>$L$15</formula>
    </cfRule>
  </conditionalFormatting>
  <conditionalFormatting sqref="AZ16:BK16">
    <cfRule type="cellIs" dxfId="654" priority="43" operator="greaterThan">
      <formula>$N$16</formula>
    </cfRule>
    <cfRule type="cellIs" dxfId="653" priority="42" operator="lessThan">
      <formula>$G$16</formula>
    </cfRule>
    <cfRule type="cellIs" dxfId="652" priority="41" operator="between">
      <formula>$H$16</formula>
      <formula>$L$16</formula>
    </cfRule>
  </conditionalFormatting>
  <conditionalFormatting sqref="AZ19:BK19">
    <cfRule type="cellIs" dxfId="651" priority="26" operator="between">
      <formula>60</formula>
      <formula>60</formula>
    </cfRule>
    <cfRule type="cellIs" dxfId="650" priority="25" operator="lessThan">
      <formula>60</formula>
    </cfRule>
    <cfRule type="cellIs" dxfId="649" priority="27" operator="greaterThan">
      <formula>60</formula>
    </cfRule>
  </conditionalFormatting>
  <conditionalFormatting sqref="AZ20:BK20">
    <cfRule type="cellIs" dxfId="648" priority="1" operator="between">
      <formula>$H$20</formula>
      <formula>$L$20</formula>
    </cfRule>
    <cfRule type="cellIs" dxfId="647" priority="6" operator="between">
      <formula>#REF!</formula>
      <formula>#REF!</formula>
    </cfRule>
    <cfRule type="cellIs" dxfId="646" priority="5" operator="greaterThan">
      <formula>#REF!</formula>
    </cfRule>
    <cfRule type="cellIs" dxfId="645" priority="4" operator="lessThan">
      <formula>#REF!</formula>
    </cfRule>
    <cfRule type="cellIs" dxfId="644" priority="3" operator="greaterThan">
      <formula>$N$20</formula>
    </cfRule>
    <cfRule type="cellIs" dxfId="643" priority="2" operator="lessThan">
      <formula>$H$20</formula>
    </cfRule>
  </conditionalFormatting>
  <conditionalFormatting sqref="BE21:BK21">
    <cfRule type="cellIs" dxfId="642" priority="24" operator="between">
      <formula>#REF!</formula>
      <formula>#REF!</formula>
    </cfRule>
    <cfRule type="cellIs" dxfId="641" priority="23" operator="greaterThan">
      <formula>#REF!</formula>
    </cfRule>
    <cfRule type="cellIs" dxfId="640" priority="22" operator="lessThan">
      <formula>#REF!</formula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conditionalFormatting sqref="BH18">
    <cfRule type="cellIs" dxfId="639" priority="30" operator="between">
      <formula>#REF!</formula>
      <formula>#REF!</formula>
    </cfRule>
    <cfRule type="cellIs" dxfId="638" priority="29" operator="greaterThan">
      <formula>#REF!</formula>
    </cfRule>
    <cfRule type="cellIs" dxfId="637" priority="28" operator="lessThan">
      <formula>#REF!</formula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D943-2D70-42C6-AAA2-E7E3084DC829}">
  <dimension ref="A1:BK25"/>
  <sheetViews>
    <sheetView topLeftCell="C1" zoomScale="70" zoomScaleNormal="70" workbookViewId="0">
      <pane xSplit="12" topLeftCell="AS1" activePane="topRight" state="frozen"/>
      <selection activeCell="C2" sqref="C2"/>
      <selection pane="topRight" activeCell="AV46" sqref="AV46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hidden="1" customWidth="1"/>
  </cols>
  <sheetData>
    <row r="1" spans="1:63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65"/>
    </row>
    <row r="3" spans="1:63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66"/>
    </row>
    <row r="4" spans="1:63" hidden="1" x14ac:dyDescent="0.25">
      <c r="A4" s="88" t="s">
        <v>1</v>
      </c>
      <c r="B4" s="89"/>
      <c r="C4" s="89"/>
      <c r="D4" s="89"/>
      <c r="E4" s="90"/>
      <c r="F4" s="97" t="s">
        <v>2</v>
      </c>
      <c r="G4" s="97"/>
      <c r="H4" s="97"/>
      <c r="I4" s="5"/>
      <c r="J4" s="98" t="s">
        <v>3</v>
      </c>
      <c r="K4" s="98"/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5"/>
      <c r="J5" s="98" t="s">
        <v>4</v>
      </c>
      <c r="K5" s="98"/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5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7"/>
      <c r="G7" s="97"/>
      <c r="H7" s="97"/>
      <c r="I7" s="7"/>
      <c r="J7" s="98" t="s">
        <v>7</v>
      </c>
      <c r="K7" s="98" t="s">
        <v>6</v>
      </c>
      <c r="L7" s="98"/>
      <c r="M7" s="98"/>
      <c r="N7" s="9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97"/>
      <c r="G8" s="97"/>
      <c r="H8" s="97"/>
      <c r="I8" s="7"/>
      <c r="J8" s="98" t="s">
        <v>8</v>
      </c>
      <c r="K8" s="98" t="s">
        <v>6</v>
      </c>
      <c r="L8" s="98"/>
      <c r="M8" s="98"/>
      <c r="N8" s="9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99" t="s">
        <v>9</v>
      </c>
      <c r="G9" s="100"/>
      <c r="H9" s="101"/>
      <c r="I9" s="8"/>
      <c r="J9" s="109" t="s">
        <v>10</v>
      </c>
      <c r="K9" s="110"/>
      <c r="L9" s="110"/>
      <c r="M9" s="110"/>
      <c r="N9" s="11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09" t="s">
        <v>11</v>
      </c>
      <c r="K10" s="110"/>
      <c r="L10" s="110"/>
      <c r="M10" s="110"/>
      <c r="N10" s="11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1"/>
      <c r="B11" s="92"/>
      <c r="C11" s="92"/>
      <c r="D11" s="92"/>
      <c r="E11" s="93"/>
      <c r="F11" s="102"/>
      <c r="G11" s="103"/>
      <c r="H11" s="104"/>
      <c r="I11" s="8"/>
      <c r="J11" s="112" t="s">
        <v>12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hidden="1" x14ac:dyDescent="0.25">
      <c r="A12" s="91"/>
      <c r="B12" s="92"/>
      <c r="C12" s="92"/>
      <c r="D12" s="92"/>
      <c r="E12" s="93"/>
      <c r="F12" s="102"/>
      <c r="G12" s="103"/>
      <c r="H12" s="104"/>
      <c r="I12" s="8"/>
      <c r="J12" s="112" t="s">
        <v>13</v>
      </c>
      <c r="K12" s="112" t="s">
        <v>6</v>
      </c>
      <c r="L12" s="112"/>
      <c r="M12" s="112"/>
      <c r="N12" s="11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7"/>
    </row>
    <row r="13" spans="1:63" hidden="1" x14ac:dyDescent="0.25">
      <c r="A13" s="94"/>
      <c r="B13" s="95"/>
      <c r="C13" s="95"/>
      <c r="D13" s="95"/>
      <c r="E13" s="96"/>
      <c r="F13" s="105"/>
      <c r="G13" s="106"/>
      <c r="H13" s="107"/>
      <c r="I13" s="8"/>
      <c r="J13" s="112" t="s">
        <v>14</v>
      </c>
      <c r="K13" s="112" t="s">
        <v>6</v>
      </c>
      <c r="L13" s="112"/>
      <c r="M13" s="112"/>
      <c r="N13" s="11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7"/>
    </row>
    <row r="14" spans="1:63" x14ac:dyDescent="0.25">
      <c r="A14" s="9"/>
      <c r="B14" s="9" t="s">
        <v>15</v>
      </c>
      <c r="C14" s="9" t="s">
        <v>16</v>
      </c>
      <c r="D14" s="9" t="s">
        <v>17</v>
      </c>
      <c r="E14" s="9" t="s">
        <v>18</v>
      </c>
      <c r="F14" s="114" t="s">
        <v>19</v>
      </c>
      <c r="G14" s="114"/>
      <c r="H14" s="115" t="s">
        <v>20</v>
      </c>
      <c r="I14" s="115"/>
      <c r="J14" s="115"/>
      <c r="K14" s="115"/>
      <c r="L14" s="115"/>
      <c r="M14" s="116" t="s">
        <v>21</v>
      </c>
      <c r="N14" s="116"/>
      <c r="O14" s="2">
        <v>44927</v>
      </c>
      <c r="P14" s="2">
        <v>44958</v>
      </c>
      <c r="Q14" s="2">
        <v>44986</v>
      </c>
      <c r="R14" s="2">
        <v>45017</v>
      </c>
      <c r="S14" s="2">
        <v>45047</v>
      </c>
      <c r="T14" s="2">
        <v>45078</v>
      </c>
      <c r="U14" s="2">
        <v>45108</v>
      </c>
      <c r="V14" s="2">
        <v>45139</v>
      </c>
      <c r="W14" s="2">
        <v>45170</v>
      </c>
      <c r="X14" s="2">
        <v>45200</v>
      </c>
      <c r="Y14" s="2">
        <v>45231</v>
      </c>
      <c r="Z14" s="2">
        <v>45261</v>
      </c>
      <c r="AA14" s="2">
        <v>45292</v>
      </c>
      <c r="AB14" s="2">
        <v>45323</v>
      </c>
      <c r="AC14" s="2">
        <v>45352</v>
      </c>
      <c r="AD14" s="2">
        <v>45383</v>
      </c>
      <c r="AE14" s="2">
        <v>45413</v>
      </c>
      <c r="AF14" s="2">
        <v>45444</v>
      </c>
      <c r="AG14" s="2">
        <v>45474</v>
      </c>
      <c r="AH14" s="2">
        <v>45505</v>
      </c>
      <c r="AI14" s="2">
        <v>45536</v>
      </c>
      <c r="AJ14" s="2">
        <v>45566</v>
      </c>
      <c r="AK14" s="2">
        <v>45597</v>
      </c>
      <c r="AL14" s="2">
        <v>45627</v>
      </c>
      <c r="AM14" s="2">
        <v>45658</v>
      </c>
      <c r="AN14" s="2">
        <v>45689</v>
      </c>
      <c r="AO14" s="2">
        <v>45717</v>
      </c>
      <c r="AP14" s="2">
        <v>45748</v>
      </c>
      <c r="AQ14" s="2">
        <v>45778</v>
      </c>
      <c r="AR14" s="2">
        <v>45809</v>
      </c>
      <c r="AS14" s="2">
        <v>45839</v>
      </c>
      <c r="AT14" s="2">
        <v>45870</v>
      </c>
      <c r="AU14" s="2">
        <v>45901</v>
      </c>
      <c r="AV14" s="2">
        <v>45931</v>
      </c>
      <c r="AW14" s="2">
        <v>45962</v>
      </c>
      <c r="AX14" s="2">
        <v>45992</v>
      </c>
      <c r="AY14" s="60" t="s">
        <v>53</v>
      </c>
      <c r="AZ14" s="2">
        <v>46023</v>
      </c>
      <c r="BA14" s="2">
        <v>46054</v>
      </c>
      <c r="BB14" s="2">
        <v>46082</v>
      </c>
      <c r="BC14" s="2">
        <v>46113</v>
      </c>
      <c r="BD14" s="2">
        <v>46143</v>
      </c>
      <c r="BE14" s="2">
        <v>46174</v>
      </c>
      <c r="BF14" s="2">
        <v>46204</v>
      </c>
      <c r="BG14" s="2">
        <v>46235</v>
      </c>
      <c r="BH14" s="2">
        <v>46266</v>
      </c>
      <c r="BI14" s="2">
        <v>46296</v>
      </c>
      <c r="BJ14" s="2">
        <v>46327</v>
      </c>
      <c r="BK14" s="2">
        <v>46357</v>
      </c>
    </row>
    <row r="15" spans="1:63" ht="24" x14ac:dyDescent="0.25">
      <c r="A15" s="117" t="s">
        <v>22</v>
      </c>
      <c r="B15" s="17">
        <v>1</v>
      </c>
      <c r="C15" s="32" t="s">
        <v>23</v>
      </c>
      <c r="D15" s="38" t="s">
        <v>23</v>
      </c>
      <c r="E15" s="20" t="s">
        <v>24</v>
      </c>
      <c r="F15" s="10" t="s">
        <v>25</v>
      </c>
      <c r="G15" s="11">
        <f>+H15</f>
        <v>139.62285714285713</v>
      </c>
      <c r="H15" s="12">
        <f>AVERAGE($O$15:$AW$15)-(0.05*AVERAGE($O$15:$AW$15))</f>
        <v>139.62285714285713</v>
      </c>
      <c r="I15" s="12" t="s">
        <v>49</v>
      </c>
      <c r="J15" s="12" t="s">
        <v>27</v>
      </c>
      <c r="K15" s="13" t="s">
        <v>26</v>
      </c>
      <c r="L15" s="12">
        <f>AVERAGE($O$15:$AW$15)+(0.05*AVERAGE($O$15:$AW$15))</f>
        <v>154.32</v>
      </c>
      <c r="M15" s="14" t="s">
        <v>28</v>
      </c>
      <c r="N15" s="15">
        <f>+L15</f>
        <v>154.32</v>
      </c>
      <c r="O15" s="37">
        <v>99</v>
      </c>
      <c r="P15" s="37">
        <v>110</v>
      </c>
      <c r="Q15" s="37">
        <v>134</v>
      </c>
      <c r="R15" s="37">
        <v>137</v>
      </c>
      <c r="S15" s="37">
        <v>164</v>
      </c>
      <c r="T15" s="37">
        <f>157 + 9</f>
        <v>166</v>
      </c>
      <c r="U15" s="37">
        <f>74+100</f>
        <v>174</v>
      </c>
      <c r="V15" s="37">
        <v>187</v>
      </c>
      <c r="W15" s="37">
        <v>181</v>
      </c>
      <c r="X15" s="37">
        <v>187</v>
      </c>
      <c r="Y15" s="37">
        <v>208</v>
      </c>
      <c r="Z15" s="37">
        <v>133</v>
      </c>
      <c r="AA15" s="37">
        <v>55</v>
      </c>
      <c r="AB15" s="37">
        <v>191</v>
      </c>
      <c r="AC15" s="37">
        <v>124</v>
      </c>
      <c r="AD15" s="37">
        <v>235</v>
      </c>
      <c r="AE15" s="37">
        <v>144</v>
      </c>
      <c r="AF15" s="37">
        <v>120</v>
      </c>
      <c r="AG15" s="37">
        <v>125</v>
      </c>
      <c r="AH15" s="37">
        <v>136</v>
      </c>
      <c r="AI15" s="37">
        <v>75</v>
      </c>
      <c r="AJ15" s="37">
        <v>189</v>
      </c>
      <c r="AK15" s="37">
        <v>167</v>
      </c>
      <c r="AL15" s="37">
        <v>118</v>
      </c>
      <c r="AM15" s="37">
        <v>143</v>
      </c>
      <c r="AN15" s="37">
        <v>128</v>
      </c>
      <c r="AO15" s="37">
        <v>155</v>
      </c>
      <c r="AP15" s="37">
        <v>88</v>
      </c>
      <c r="AQ15" s="37">
        <v>187</v>
      </c>
      <c r="AR15" s="37">
        <v>137</v>
      </c>
      <c r="AS15" s="37">
        <v>171</v>
      </c>
      <c r="AT15" s="37">
        <v>110</v>
      </c>
      <c r="AU15" s="37">
        <v>167</v>
      </c>
      <c r="AV15" s="37">
        <v>174</v>
      </c>
      <c r="AW15" s="37">
        <v>125</v>
      </c>
      <c r="AX15" s="37">
        <v>56</v>
      </c>
      <c r="AY15" s="60">
        <f>AVERAGE(O15:AU15)</f>
        <v>146.81818181818181</v>
      </c>
      <c r="AZ15" s="84">
        <v>119</v>
      </c>
      <c r="BA15" s="84">
        <v>158</v>
      </c>
      <c r="BB15" s="84">
        <v>187</v>
      </c>
      <c r="BC15" s="84">
        <v>135</v>
      </c>
      <c r="BD15" s="84">
        <v>155</v>
      </c>
      <c r="BE15" s="37"/>
      <c r="BF15" s="37"/>
      <c r="BG15" s="37"/>
      <c r="BH15" s="37"/>
      <c r="BI15" s="37"/>
      <c r="BJ15" s="37"/>
      <c r="BK15" s="37"/>
    </row>
    <row r="16" spans="1:63" ht="24" x14ac:dyDescent="0.25">
      <c r="A16" s="117"/>
      <c r="B16" s="17">
        <v>2</v>
      </c>
      <c r="C16" s="18" t="s">
        <v>29</v>
      </c>
      <c r="D16" s="38" t="s">
        <v>46</v>
      </c>
      <c r="E16" s="20" t="s">
        <v>24</v>
      </c>
      <c r="F16" s="10" t="s">
        <v>28</v>
      </c>
      <c r="G16" s="11">
        <f t="shared" ref="G16:G17" si="0">+H16</f>
        <v>195.18428571428572</v>
      </c>
      <c r="H16" s="12">
        <f>AVERAGE($O$16:$AW$16)-(0.05*AVERAGE($O$16:$AW$16))</f>
        <v>195.18428571428572</v>
      </c>
      <c r="I16" s="12" t="s">
        <v>49</v>
      </c>
      <c r="J16" s="12" t="s">
        <v>27</v>
      </c>
      <c r="K16" s="13" t="s">
        <v>26</v>
      </c>
      <c r="L16" s="12">
        <f t="shared" ref="L16:L17" si="1">AVERAGE($O$15:$AW$15)+(0.05*AVERAGE($O$15:$AW$15))</f>
        <v>154.32</v>
      </c>
      <c r="M16" s="14" t="s">
        <v>25</v>
      </c>
      <c r="N16" s="15">
        <f>+H16</f>
        <v>195.18428571428572</v>
      </c>
      <c r="O16" s="16">
        <v>166</v>
      </c>
      <c r="P16" s="16">
        <v>95</v>
      </c>
      <c r="Q16" s="16">
        <v>406</v>
      </c>
      <c r="R16" s="16">
        <v>215</v>
      </c>
      <c r="S16" s="16">
        <v>233</v>
      </c>
      <c r="T16" s="16">
        <v>220</v>
      </c>
      <c r="U16" s="16">
        <f>93+126</f>
        <v>219</v>
      </c>
      <c r="V16" s="16">
        <v>211</v>
      </c>
      <c r="W16" s="16">
        <v>241</v>
      </c>
      <c r="X16" s="16">
        <v>150</v>
      </c>
      <c r="Y16" s="16">
        <v>96</v>
      </c>
      <c r="Z16" s="16">
        <v>86</v>
      </c>
      <c r="AA16" s="16">
        <v>68</v>
      </c>
      <c r="AB16" s="16">
        <v>558</v>
      </c>
      <c r="AC16" s="16">
        <v>134</v>
      </c>
      <c r="AD16" s="16">
        <v>278</v>
      </c>
      <c r="AE16" s="16">
        <v>238</v>
      </c>
      <c r="AF16" s="16">
        <v>161</v>
      </c>
      <c r="AG16" s="16">
        <v>246</v>
      </c>
      <c r="AH16" s="16">
        <v>210</v>
      </c>
      <c r="AI16" s="16">
        <v>230</v>
      </c>
      <c r="AJ16" s="16">
        <v>144</v>
      </c>
      <c r="AK16" s="16">
        <v>86</v>
      </c>
      <c r="AL16" s="16">
        <v>152</v>
      </c>
      <c r="AM16" s="16">
        <v>195</v>
      </c>
      <c r="AN16" s="16">
        <v>183</v>
      </c>
      <c r="AO16" s="16">
        <v>125</v>
      </c>
      <c r="AP16" s="16">
        <v>189</v>
      </c>
      <c r="AQ16" s="16">
        <v>149</v>
      </c>
      <c r="AR16" s="16">
        <v>342</v>
      </c>
      <c r="AS16" s="16">
        <v>118</v>
      </c>
      <c r="AT16" s="16">
        <v>125</v>
      </c>
      <c r="AU16" s="16">
        <v>527</v>
      </c>
      <c r="AV16" s="16">
        <v>267</v>
      </c>
      <c r="AW16" s="16">
        <v>128</v>
      </c>
      <c r="AX16" s="16">
        <v>63</v>
      </c>
      <c r="AY16" s="60">
        <f t="shared" ref="AY16:AY22" si="2">AVERAGE(O16:AU16)</f>
        <v>205.93939393939394</v>
      </c>
      <c r="AZ16" s="84">
        <v>119</v>
      </c>
      <c r="BA16" s="84">
        <v>135</v>
      </c>
      <c r="BB16" s="84">
        <v>171</v>
      </c>
      <c r="BC16" s="84">
        <v>127</v>
      </c>
      <c r="BD16" s="84">
        <v>151</v>
      </c>
      <c r="BE16" s="16"/>
      <c r="BF16" s="16"/>
      <c r="BG16" s="16"/>
      <c r="BH16" s="16"/>
      <c r="BI16" s="16"/>
      <c r="BJ16" s="16"/>
      <c r="BK16" s="16"/>
    </row>
    <row r="17" spans="1:63" ht="24" x14ac:dyDescent="0.25">
      <c r="A17" s="117"/>
      <c r="B17" s="17">
        <v>3</v>
      </c>
      <c r="C17" s="18" t="s">
        <v>30</v>
      </c>
      <c r="D17" s="39" t="s">
        <v>31</v>
      </c>
      <c r="E17" s="21" t="s">
        <v>24</v>
      </c>
      <c r="F17" s="10" t="s">
        <v>25</v>
      </c>
      <c r="G17" s="11">
        <f t="shared" si="0"/>
        <v>12.295714285714286</v>
      </c>
      <c r="H17" s="12">
        <f>AVERAGE($O$17:$AW$17)-(0.05*AVERAGE($O$17:$AW$17))</f>
        <v>12.295714285714286</v>
      </c>
      <c r="I17" s="12" t="s">
        <v>49</v>
      </c>
      <c r="J17" s="12" t="s">
        <v>27</v>
      </c>
      <c r="K17" s="13" t="s">
        <v>26</v>
      </c>
      <c r="L17" s="12">
        <f t="shared" si="1"/>
        <v>154.32</v>
      </c>
      <c r="M17" s="15" t="s">
        <v>28</v>
      </c>
      <c r="N17" s="15">
        <f>+H17</f>
        <v>12.295714285714286</v>
      </c>
      <c r="O17" s="37">
        <v>1</v>
      </c>
      <c r="P17" s="37">
        <v>16</v>
      </c>
      <c r="Q17" s="37">
        <v>11</v>
      </c>
      <c r="R17" s="37">
        <v>5</v>
      </c>
      <c r="S17" s="37">
        <v>24</v>
      </c>
      <c r="T17" s="37">
        <v>9</v>
      </c>
      <c r="U17" s="37">
        <v>15</v>
      </c>
      <c r="V17" s="37">
        <v>5</v>
      </c>
      <c r="W17" s="37">
        <v>9</v>
      </c>
      <c r="X17" s="37">
        <v>2</v>
      </c>
      <c r="Y17" s="37">
        <v>6</v>
      </c>
      <c r="Z17" s="37">
        <v>2</v>
      </c>
      <c r="AA17" s="37">
        <v>3</v>
      </c>
      <c r="AB17" s="37">
        <v>17</v>
      </c>
      <c r="AC17" s="37">
        <v>2</v>
      </c>
      <c r="AD17" s="37">
        <v>12</v>
      </c>
      <c r="AE17" s="37">
        <v>43</v>
      </c>
      <c r="AF17" s="37">
        <v>8</v>
      </c>
      <c r="AG17" s="37">
        <v>3</v>
      </c>
      <c r="AH17" s="37">
        <v>19</v>
      </c>
      <c r="AI17" s="37">
        <v>25</v>
      </c>
      <c r="AJ17" s="37">
        <v>20</v>
      </c>
      <c r="AK17" s="37">
        <v>22</v>
      </c>
      <c r="AL17" s="37">
        <v>1</v>
      </c>
      <c r="AM17" s="37">
        <v>11</v>
      </c>
      <c r="AN17" s="37">
        <v>3</v>
      </c>
      <c r="AO17" s="37">
        <v>13</v>
      </c>
      <c r="AP17" s="37">
        <v>29</v>
      </c>
      <c r="AQ17" s="37">
        <v>23</v>
      </c>
      <c r="AR17" s="37">
        <v>17</v>
      </c>
      <c r="AS17" s="37">
        <v>35</v>
      </c>
      <c r="AT17" s="37">
        <v>1</v>
      </c>
      <c r="AU17" s="37">
        <v>22</v>
      </c>
      <c r="AV17" s="37">
        <v>11</v>
      </c>
      <c r="AW17" s="37">
        <v>8</v>
      </c>
      <c r="AX17" s="37">
        <v>1</v>
      </c>
      <c r="AY17" s="60">
        <f t="shared" si="2"/>
        <v>13.151515151515152</v>
      </c>
      <c r="AZ17" s="80">
        <v>1</v>
      </c>
      <c r="BA17" s="74">
        <v>24</v>
      </c>
      <c r="BB17" s="80">
        <v>40</v>
      </c>
      <c r="BC17" s="74">
        <v>48</v>
      </c>
      <c r="BD17" s="74">
        <v>52</v>
      </c>
      <c r="BE17" s="37"/>
      <c r="BF17" s="37"/>
      <c r="BG17" s="37"/>
      <c r="BH17" s="37"/>
      <c r="BI17" s="37"/>
      <c r="BJ17" s="37"/>
      <c r="BK17" s="37"/>
    </row>
    <row r="18" spans="1:63" ht="24" x14ac:dyDescent="0.25">
      <c r="A18" s="117"/>
      <c r="B18" s="17">
        <v>4</v>
      </c>
      <c r="C18" s="18" t="s">
        <v>32</v>
      </c>
      <c r="D18" s="38" t="s">
        <v>33</v>
      </c>
      <c r="E18" s="22" t="s">
        <v>34</v>
      </c>
      <c r="F18" s="10" t="s">
        <v>28</v>
      </c>
      <c r="G18" s="23">
        <v>0.9</v>
      </c>
      <c r="H18" s="24">
        <f>G18</f>
        <v>0.9</v>
      </c>
      <c r="I18" s="12" t="s">
        <v>26</v>
      </c>
      <c r="J18" s="12" t="s">
        <v>27</v>
      </c>
      <c r="K18" s="13" t="s">
        <v>26</v>
      </c>
      <c r="L18" s="24">
        <f>N18</f>
        <v>1</v>
      </c>
      <c r="M18" s="14" t="s">
        <v>25</v>
      </c>
      <c r="N18" s="25">
        <v>1</v>
      </c>
      <c r="O18" s="48">
        <f t="shared" ref="O18:AX18" si="3">IF(O15=0,0,(O16/O15))</f>
        <v>1.6767676767676767</v>
      </c>
      <c r="P18" s="48">
        <f t="shared" si="3"/>
        <v>0.86363636363636365</v>
      </c>
      <c r="Q18" s="48">
        <f t="shared" si="3"/>
        <v>3.0298507462686568</v>
      </c>
      <c r="R18" s="48">
        <f>IF(R15=0,0,(R16/R15))</f>
        <v>1.5693430656934306</v>
      </c>
      <c r="S18" s="48">
        <f>IF(S15=0,0,(S16/S15))</f>
        <v>1.4207317073170731</v>
      </c>
      <c r="T18" s="48">
        <f t="shared" si="3"/>
        <v>1.3253012048192772</v>
      </c>
      <c r="U18" s="48">
        <f t="shared" si="3"/>
        <v>1.2586206896551724</v>
      </c>
      <c r="V18" s="48">
        <f t="shared" si="3"/>
        <v>1.1283422459893049</v>
      </c>
      <c r="W18" s="48">
        <f t="shared" si="3"/>
        <v>1.3314917127071824</v>
      </c>
      <c r="X18" s="48">
        <f t="shared" si="3"/>
        <v>0.80213903743315507</v>
      </c>
      <c r="Y18" s="48">
        <f t="shared" si="3"/>
        <v>0.46153846153846156</v>
      </c>
      <c r="Z18" s="48">
        <f t="shared" si="3"/>
        <v>0.64661654135338342</v>
      </c>
      <c r="AA18" s="48">
        <f t="shared" si="3"/>
        <v>1.2363636363636363</v>
      </c>
      <c r="AB18" s="48">
        <f t="shared" si="3"/>
        <v>2.9214659685863875</v>
      </c>
      <c r="AC18" s="48">
        <f t="shared" si="3"/>
        <v>1.0806451612903225</v>
      </c>
      <c r="AD18" s="48">
        <f t="shared" si="3"/>
        <v>1.1829787234042553</v>
      </c>
      <c r="AE18" s="48">
        <f t="shared" si="3"/>
        <v>1.6527777777777777</v>
      </c>
      <c r="AF18" s="48">
        <f>IF(AF15=0,0,(AF16/AF15))</f>
        <v>1.3416666666666666</v>
      </c>
      <c r="AG18" s="48">
        <f>IF(AG15=0,0,(AG16/AG15))</f>
        <v>1.968</v>
      </c>
      <c r="AH18" s="48">
        <f>IF(AH15=0,0,(AH16/AH15))</f>
        <v>1.5441176470588236</v>
      </c>
      <c r="AI18" s="48">
        <f t="shared" si="3"/>
        <v>3.0666666666666669</v>
      </c>
      <c r="AJ18" s="48">
        <f t="shared" si="3"/>
        <v>0.76190476190476186</v>
      </c>
      <c r="AK18" s="48">
        <f t="shared" si="3"/>
        <v>0.51497005988023947</v>
      </c>
      <c r="AL18" s="48">
        <f t="shared" si="3"/>
        <v>1.2881355932203389</v>
      </c>
      <c r="AM18" s="48">
        <f t="shared" si="3"/>
        <v>1.3636363636363635</v>
      </c>
      <c r="AN18" s="48">
        <f t="shared" si="3"/>
        <v>1.4296875</v>
      </c>
      <c r="AO18" s="48">
        <f t="shared" si="3"/>
        <v>0.80645161290322576</v>
      </c>
      <c r="AP18" s="48">
        <f t="shared" si="3"/>
        <v>2.1477272727272729</v>
      </c>
      <c r="AQ18" s="48">
        <f t="shared" si="3"/>
        <v>0.79679144385026734</v>
      </c>
      <c r="AR18" s="48">
        <f t="shared" si="3"/>
        <v>2.4963503649635035</v>
      </c>
      <c r="AS18" s="48">
        <f t="shared" si="3"/>
        <v>0.6900584795321637</v>
      </c>
      <c r="AT18" s="48">
        <f t="shared" si="3"/>
        <v>1.1363636363636365</v>
      </c>
      <c r="AU18" s="48">
        <f t="shared" si="3"/>
        <v>3.1556886227544911</v>
      </c>
      <c r="AV18" s="48">
        <f t="shared" si="3"/>
        <v>1.5344827586206897</v>
      </c>
      <c r="AW18" s="48">
        <f t="shared" si="3"/>
        <v>1.024</v>
      </c>
      <c r="AX18" s="48">
        <f t="shared" si="3"/>
        <v>1.125</v>
      </c>
      <c r="AY18" s="61">
        <f t="shared" si="2"/>
        <v>1.4574796185675738</v>
      </c>
      <c r="AZ18" s="48">
        <f>+AZ16/AZ15</f>
        <v>1</v>
      </c>
      <c r="BA18" s="48">
        <f t="shared" ref="BA18:BD18" si="4">+BA16/BA15</f>
        <v>0.85443037974683544</v>
      </c>
      <c r="BB18" s="48">
        <f t="shared" si="4"/>
        <v>0.91443850267379678</v>
      </c>
      <c r="BC18" s="48">
        <f t="shared" si="4"/>
        <v>0.94074074074074077</v>
      </c>
      <c r="BD18" s="48">
        <f t="shared" si="4"/>
        <v>0.97419354838709682</v>
      </c>
      <c r="BE18" s="48"/>
      <c r="BF18" s="48"/>
      <c r="BG18" s="48"/>
      <c r="BH18" s="48"/>
      <c r="BI18" s="48"/>
      <c r="BJ18" s="48"/>
      <c r="BK18" s="48"/>
    </row>
    <row r="19" spans="1:63" s="46" customFormat="1" ht="14.45" customHeight="1" x14ac:dyDescent="0.25">
      <c r="A19" s="118"/>
      <c r="B19" s="120" t="s">
        <v>36</v>
      </c>
      <c r="C19" s="121"/>
      <c r="D19" s="121"/>
      <c r="E19" s="122"/>
      <c r="F19" s="113" t="s">
        <v>50</v>
      </c>
      <c r="G19" s="113"/>
      <c r="H19" s="113"/>
      <c r="I19" s="113"/>
      <c r="J19" s="113"/>
      <c r="K19" s="113"/>
      <c r="L19" s="113"/>
      <c r="M19" s="113"/>
      <c r="N19" s="113"/>
      <c r="O19" s="49">
        <v>44957</v>
      </c>
      <c r="P19" s="49">
        <v>44985</v>
      </c>
      <c r="Q19" s="49">
        <v>45016</v>
      </c>
      <c r="R19" s="49">
        <v>45046</v>
      </c>
      <c r="S19" s="49">
        <v>45077</v>
      </c>
      <c r="T19" s="49">
        <v>45107</v>
      </c>
      <c r="U19" s="49">
        <v>45138</v>
      </c>
      <c r="V19" s="49">
        <v>45169</v>
      </c>
      <c r="W19" s="49">
        <v>45199</v>
      </c>
      <c r="X19" s="49">
        <v>45230</v>
      </c>
      <c r="Y19" s="49">
        <v>45260</v>
      </c>
      <c r="Z19" s="49">
        <v>45291</v>
      </c>
      <c r="AA19" s="49">
        <v>45322</v>
      </c>
      <c r="AB19" s="49">
        <v>45351</v>
      </c>
      <c r="AC19" s="49">
        <v>45382</v>
      </c>
      <c r="AD19" s="49">
        <v>45412</v>
      </c>
      <c r="AE19" s="49">
        <v>45443</v>
      </c>
      <c r="AF19" s="49">
        <v>45473</v>
      </c>
      <c r="AG19" s="49">
        <v>45504</v>
      </c>
      <c r="AH19" s="49">
        <v>45535</v>
      </c>
      <c r="AI19" s="49">
        <v>45565</v>
      </c>
      <c r="AJ19" s="49">
        <v>45596</v>
      </c>
      <c r="AK19" s="49">
        <v>45626</v>
      </c>
      <c r="AL19" s="49">
        <v>45657</v>
      </c>
      <c r="AM19" s="49">
        <v>45688</v>
      </c>
      <c r="AN19" s="49">
        <v>45716</v>
      </c>
      <c r="AO19" s="49">
        <v>45747</v>
      </c>
      <c r="AP19" s="49">
        <v>45777</v>
      </c>
      <c r="AQ19" s="49">
        <v>45808</v>
      </c>
      <c r="AR19" s="49">
        <v>45838</v>
      </c>
      <c r="AS19" s="49">
        <v>45869</v>
      </c>
      <c r="AT19" s="49">
        <v>45900</v>
      </c>
      <c r="AU19" s="49">
        <v>45930</v>
      </c>
      <c r="AV19" s="49">
        <v>45961</v>
      </c>
      <c r="AW19" s="49">
        <v>45989</v>
      </c>
      <c r="AX19" s="68">
        <v>46028</v>
      </c>
      <c r="AY19" s="127"/>
      <c r="AZ19" s="49">
        <v>46052</v>
      </c>
      <c r="BA19" s="49">
        <v>46083</v>
      </c>
      <c r="BB19" s="49">
        <v>46118</v>
      </c>
      <c r="BC19" s="49">
        <v>46146</v>
      </c>
      <c r="BD19" s="49">
        <v>46179</v>
      </c>
      <c r="BE19" s="49"/>
      <c r="BF19" s="49"/>
      <c r="BG19" s="49"/>
      <c r="BH19" s="49"/>
      <c r="BI19" s="49"/>
      <c r="BJ19" s="49"/>
      <c r="BK19" s="68"/>
    </row>
    <row r="20" spans="1:63" s="46" customFormat="1" ht="24.6" customHeight="1" x14ac:dyDescent="0.25">
      <c r="A20" s="118"/>
      <c r="B20" s="123"/>
      <c r="C20" s="124"/>
      <c r="D20" s="124"/>
      <c r="E20" s="125"/>
      <c r="F20" s="113" t="s">
        <v>51</v>
      </c>
      <c r="G20" s="113"/>
      <c r="H20" s="113"/>
      <c r="I20" s="113"/>
      <c r="J20" s="113"/>
      <c r="K20" s="113"/>
      <c r="L20" s="113"/>
      <c r="M20" s="113"/>
      <c r="N20" s="113"/>
      <c r="O20" s="49">
        <v>44957</v>
      </c>
      <c r="P20" s="49">
        <v>44985</v>
      </c>
      <c r="Q20" s="49">
        <v>45016</v>
      </c>
      <c r="R20" s="49">
        <v>45046</v>
      </c>
      <c r="S20" s="49">
        <v>45077</v>
      </c>
      <c r="T20" s="49">
        <v>45107</v>
      </c>
      <c r="U20" s="49">
        <v>45138</v>
      </c>
      <c r="V20" s="49">
        <v>45169</v>
      </c>
      <c r="W20" s="49">
        <v>45199</v>
      </c>
      <c r="X20" s="49">
        <v>45230</v>
      </c>
      <c r="Y20" s="49">
        <v>45260</v>
      </c>
      <c r="Z20" s="49">
        <v>45291</v>
      </c>
      <c r="AA20" s="49">
        <v>45322</v>
      </c>
      <c r="AB20" s="49">
        <v>45351</v>
      </c>
      <c r="AC20" s="49">
        <v>45382</v>
      </c>
      <c r="AD20" s="49">
        <v>45412</v>
      </c>
      <c r="AE20" s="49">
        <v>45443</v>
      </c>
      <c r="AF20" s="55">
        <v>45459</v>
      </c>
      <c r="AG20" s="55">
        <v>45494</v>
      </c>
      <c r="AH20" s="55">
        <v>45513</v>
      </c>
      <c r="AI20" s="49">
        <v>45565</v>
      </c>
      <c r="AJ20" s="55">
        <v>45580</v>
      </c>
      <c r="AK20" s="49">
        <v>45626</v>
      </c>
      <c r="AL20" s="55">
        <v>45632</v>
      </c>
      <c r="AM20" s="56">
        <v>45645</v>
      </c>
      <c r="AN20" s="49">
        <v>45716</v>
      </c>
      <c r="AO20" s="55">
        <v>45747</v>
      </c>
      <c r="AP20" s="49">
        <v>45777</v>
      </c>
      <c r="AQ20" s="55">
        <v>45806</v>
      </c>
      <c r="AR20" s="55">
        <v>45838</v>
      </c>
      <c r="AS20" s="55">
        <v>45860</v>
      </c>
      <c r="AT20" s="49">
        <v>45900</v>
      </c>
      <c r="AU20" s="55">
        <v>45901</v>
      </c>
      <c r="AV20" s="49">
        <v>45961</v>
      </c>
      <c r="AW20" s="49">
        <v>45989</v>
      </c>
      <c r="AX20" s="68">
        <v>46028</v>
      </c>
      <c r="AY20" s="128"/>
      <c r="AZ20" s="56"/>
      <c r="BA20" s="49">
        <v>46070</v>
      </c>
      <c r="BB20" s="55"/>
      <c r="BC20" s="49">
        <v>46122</v>
      </c>
      <c r="BD20" s="55" t="s">
        <v>57</v>
      </c>
      <c r="BE20" s="55"/>
      <c r="BF20" s="55"/>
      <c r="BG20" s="49"/>
      <c r="BH20" s="55"/>
      <c r="BI20" s="49"/>
      <c r="BJ20" s="49"/>
      <c r="BK20" s="68"/>
    </row>
    <row r="21" spans="1:63" ht="48" x14ac:dyDescent="0.25">
      <c r="A21" s="118"/>
      <c r="B21" s="17">
        <v>5</v>
      </c>
      <c r="C21" s="32" t="s">
        <v>41</v>
      </c>
      <c r="D21" s="40" t="s">
        <v>47</v>
      </c>
      <c r="E21" s="36" t="s">
        <v>37</v>
      </c>
      <c r="F21" s="10" t="s">
        <v>25</v>
      </c>
      <c r="G21" s="26">
        <v>60</v>
      </c>
      <c r="H21" s="12">
        <v>60</v>
      </c>
      <c r="I21" s="12" t="s">
        <v>52</v>
      </c>
      <c r="J21" s="12" t="s">
        <v>27</v>
      </c>
      <c r="K21" s="12" t="s">
        <v>52</v>
      </c>
      <c r="L21" s="12">
        <v>60</v>
      </c>
      <c r="M21" s="15" t="s">
        <v>28</v>
      </c>
      <c r="N21" s="27">
        <f>+H21</f>
        <v>60</v>
      </c>
      <c r="O21" s="52">
        <f t="shared" ref="O21:AX21" si="5">+O19-O20</f>
        <v>0</v>
      </c>
      <c r="P21" s="52">
        <f t="shared" si="5"/>
        <v>0</v>
      </c>
      <c r="Q21" s="52">
        <f t="shared" si="5"/>
        <v>0</v>
      </c>
      <c r="R21" s="52">
        <f t="shared" si="5"/>
        <v>0</v>
      </c>
      <c r="S21" s="52">
        <f t="shared" si="5"/>
        <v>0</v>
      </c>
      <c r="T21" s="52">
        <f t="shared" si="5"/>
        <v>0</v>
      </c>
      <c r="U21" s="52">
        <f t="shared" si="5"/>
        <v>0</v>
      </c>
      <c r="V21" s="52">
        <f t="shared" si="5"/>
        <v>0</v>
      </c>
      <c r="W21" s="52">
        <f t="shared" si="5"/>
        <v>0</v>
      </c>
      <c r="X21" s="52">
        <f t="shared" si="5"/>
        <v>0</v>
      </c>
      <c r="Y21" s="52">
        <f t="shared" si="5"/>
        <v>0</v>
      </c>
      <c r="Z21" s="52">
        <f t="shared" si="5"/>
        <v>0</v>
      </c>
      <c r="AA21" s="52">
        <f t="shared" si="5"/>
        <v>0</v>
      </c>
      <c r="AB21" s="52">
        <f t="shared" si="5"/>
        <v>0</v>
      </c>
      <c r="AC21" s="52">
        <f t="shared" si="5"/>
        <v>0</v>
      </c>
      <c r="AD21" s="52">
        <f t="shared" si="5"/>
        <v>0</v>
      </c>
      <c r="AE21" s="52">
        <f t="shared" si="5"/>
        <v>0</v>
      </c>
      <c r="AF21" s="52">
        <f t="shared" si="5"/>
        <v>14</v>
      </c>
      <c r="AG21" s="52">
        <f t="shared" si="5"/>
        <v>10</v>
      </c>
      <c r="AH21" s="52">
        <f t="shared" si="5"/>
        <v>22</v>
      </c>
      <c r="AI21" s="52">
        <f t="shared" si="5"/>
        <v>0</v>
      </c>
      <c r="AJ21" s="52">
        <f t="shared" si="5"/>
        <v>16</v>
      </c>
      <c r="AK21" s="52">
        <f t="shared" si="5"/>
        <v>0</v>
      </c>
      <c r="AL21" s="52">
        <f t="shared" si="5"/>
        <v>25</v>
      </c>
      <c r="AM21" s="52">
        <f t="shared" si="5"/>
        <v>43</v>
      </c>
      <c r="AN21" s="52">
        <f t="shared" si="5"/>
        <v>0</v>
      </c>
      <c r="AO21" s="52">
        <f t="shared" si="5"/>
        <v>0</v>
      </c>
      <c r="AP21" s="52">
        <f t="shared" si="5"/>
        <v>0</v>
      </c>
      <c r="AQ21" s="52">
        <f t="shared" si="5"/>
        <v>2</v>
      </c>
      <c r="AR21" s="52">
        <f t="shared" si="5"/>
        <v>0</v>
      </c>
      <c r="AS21" s="52">
        <f t="shared" si="5"/>
        <v>9</v>
      </c>
      <c r="AT21" s="52">
        <f t="shared" si="5"/>
        <v>0</v>
      </c>
      <c r="AU21" s="52">
        <f t="shared" si="5"/>
        <v>29</v>
      </c>
      <c r="AV21" s="52">
        <f t="shared" si="5"/>
        <v>0</v>
      </c>
      <c r="AW21" s="52">
        <f t="shared" si="5"/>
        <v>0</v>
      </c>
      <c r="AX21" s="52">
        <f t="shared" si="5"/>
        <v>0</v>
      </c>
      <c r="AY21" s="62">
        <f t="shared" si="2"/>
        <v>5.1515151515151514</v>
      </c>
      <c r="AZ21" s="52">
        <v>0</v>
      </c>
      <c r="BA21" s="52">
        <v>14</v>
      </c>
      <c r="BB21" s="52">
        <v>0</v>
      </c>
      <c r="BC21" s="52">
        <v>24</v>
      </c>
      <c r="BD21" s="52">
        <v>17</v>
      </c>
      <c r="BE21" s="52"/>
      <c r="BF21" s="52"/>
      <c r="BG21" s="52"/>
      <c r="BH21" s="52"/>
      <c r="BI21" s="52"/>
      <c r="BJ21" s="52"/>
      <c r="BK21" s="52"/>
    </row>
    <row r="22" spans="1:63" ht="24" x14ac:dyDescent="0.3">
      <c r="A22" s="119" t="s">
        <v>44</v>
      </c>
      <c r="B22" s="17">
        <v>8</v>
      </c>
      <c r="C22" s="33" t="s">
        <v>48</v>
      </c>
      <c r="D22" s="35" t="s">
        <v>43</v>
      </c>
      <c r="E22" s="34" t="s">
        <v>38</v>
      </c>
      <c r="F22" s="10" t="s">
        <v>28</v>
      </c>
      <c r="G22" s="26">
        <v>20</v>
      </c>
      <c r="H22" s="12">
        <v>20</v>
      </c>
      <c r="I22" s="12" t="s">
        <v>26</v>
      </c>
      <c r="J22" s="12" t="s">
        <v>27</v>
      </c>
      <c r="K22" s="12" t="s">
        <v>26</v>
      </c>
      <c r="L22" s="12">
        <v>20</v>
      </c>
      <c r="M22" s="14" t="s">
        <v>25</v>
      </c>
      <c r="N22" s="15">
        <v>20</v>
      </c>
      <c r="O22" s="57">
        <v>15</v>
      </c>
      <c r="P22" s="57">
        <v>17</v>
      </c>
      <c r="Q22" s="57">
        <v>25</v>
      </c>
      <c r="R22" s="57">
        <v>22</v>
      </c>
      <c r="S22" s="57">
        <v>34</v>
      </c>
      <c r="T22" s="57">
        <v>51</v>
      </c>
      <c r="U22" s="57">
        <f>28+27</f>
        <v>55</v>
      </c>
      <c r="V22" s="57">
        <v>68</v>
      </c>
      <c r="W22" s="57">
        <v>70</v>
      </c>
      <c r="X22" s="58">
        <v>65</v>
      </c>
      <c r="Y22" s="57">
        <v>95</v>
      </c>
      <c r="Z22" s="57">
        <v>36</v>
      </c>
      <c r="AA22" s="57">
        <v>8</v>
      </c>
      <c r="AB22" s="57">
        <v>52</v>
      </c>
      <c r="AC22" s="57">
        <v>37</v>
      </c>
      <c r="AD22" s="57">
        <v>16</v>
      </c>
      <c r="AE22" s="57">
        <v>20</v>
      </c>
      <c r="AF22" s="57">
        <v>30</v>
      </c>
      <c r="AG22" s="57">
        <v>37</v>
      </c>
      <c r="AH22" s="57">
        <v>42</v>
      </c>
      <c r="AI22" s="57">
        <v>31</v>
      </c>
      <c r="AJ22" s="57">
        <v>69</v>
      </c>
      <c r="AK22" s="57">
        <v>75</v>
      </c>
      <c r="AL22" s="57">
        <v>45</v>
      </c>
      <c r="AM22" s="57">
        <v>45</v>
      </c>
      <c r="AN22" s="57">
        <v>42</v>
      </c>
      <c r="AO22" s="57">
        <v>43</v>
      </c>
      <c r="AP22" s="57">
        <v>47</v>
      </c>
      <c r="AQ22" s="57">
        <v>44</v>
      </c>
      <c r="AR22" s="57">
        <v>77</v>
      </c>
      <c r="AS22" s="57">
        <v>27</v>
      </c>
      <c r="AT22" s="57">
        <v>35</v>
      </c>
      <c r="AU22" s="58">
        <v>53</v>
      </c>
      <c r="AV22" s="58">
        <v>53</v>
      </c>
      <c r="AW22" s="37">
        <v>39</v>
      </c>
      <c r="AX22" s="37">
        <v>21</v>
      </c>
      <c r="AY22" s="62">
        <f t="shared" si="2"/>
        <v>43.272727272727273</v>
      </c>
      <c r="AZ22" s="37">
        <v>36</v>
      </c>
      <c r="BA22" s="37">
        <v>44</v>
      </c>
      <c r="BB22" s="37">
        <v>38</v>
      </c>
      <c r="BC22" s="37">
        <v>34</v>
      </c>
      <c r="BD22" s="37">
        <v>29</v>
      </c>
      <c r="BE22" s="57"/>
      <c r="BF22" s="57"/>
      <c r="BG22" s="57"/>
      <c r="BH22" s="58"/>
      <c r="BI22" s="58"/>
      <c r="BJ22" s="37"/>
      <c r="BK22" s="37"/>
    </row>
    <row r="23" spans="1:63" ht="36" x14ac:dyDescent="0.25">
      <c r="A23" s="119"/>
      <c r="B23" s="19">
        <v>9</v>
      </c>
      <c r="C23" s="18" t="s">
        <v>42</v>
      </c>
      <c r="D23" s="35" t="s">
        <v>40</v>
      </c>
      <c r="E23" s="34" t="s">
        <v>39</v>
      </c>
      <c r="F23" s="10" t="s">
        <v>28</v>
      </c>
      <c r="G23" s="23">
        <v>0.95</v>
      </c>
      <c r="H23" s="24">
        <f t="shared" ref="H23" si="6">G23</f>
        <v>0.95</v>
      </c>
      <c r="I23" s="12" t="s">
        <v>26</v>
      </c>
      <c r="J23" s="12" t="s">
        <v>27</v>
      </c>
      <c r="K23" s="12" t="s">
        <v>26</v>
      </c>
      <c r="L23" s="24">
        <f t="shared" ref="L23" si="7">N23</f>
        <v>1</v>
      </c>
      <c r="M23" s="14" t="s">
        <v>25</v>
      </c>
      <c r="N23" s="25">
        <v>1</v>
      </c>
      <c r="O23" s="48">
        <f>+O22/$N$22</f>
        <v>0.75</v>
      </c>
      <c r="P23" s="48">
        <f t="shared" ref="P23:BD23" si="8">+P22/$N$22</f>
        <v>0.85</v>
      </c>
      <c r="Q23" s="48">
        <f t="shared" si="8"/>
        <v>1.25</v>
      </c>
      <c r="R23" s="48">
        <f t="shared" si="8"/>
        <v>1.1000000000000001</v>
      </c>
      <c r="S23" s="48">
        <f t="shared" si="8"/>
        <v>1.7</v>
      </c>
      <c r="T23" s="48">
        <f t="shared" si="8"/>
        <v>2.5499999999999998</v>
      </c>
      <c r="U23" s="48">
        <f t="shared" si="8"/>
        <v>2.75</v>
      </c>
      <c r="V23" s="48">
        <f t="shared" si="8"/>
        <v>3.4</v>
      </c>
      <c r="W23" s="48">
        <f t="shared" si="8"/>
        <v>3.5</v>
      </c>
      <c r="X23" s="48">
        <f t="shared" si="8"/>
        <v>3.25</v>
      </c>
      <c r="Y23" s="48">
        <f t="shared" si="8"/>
        <v>4.75</v>
      </c>
      <c r="Z23" s="48">
        <f t="shared" si="8"/>
        <v>1.8</v>
      </c>
      <c r="AA23" s="48">
        <f t="shared" si="8"/>
        <v>0.4</v>
      </c>
      <c r="AB23" s="48">
        <f t="shared" si="8"/>
        <v>2.6</v>
      </c>
      <c r="AC23" s="48">
        <f t="shared" si="8"/>
        <v>1.85</v>
      </c>
      <c r="AD23" s="48">
        <f t="shared" si="8"/>
        <v>0.8</v>
      </c>
      <c r="AE23" s="48">
        <f t="shared" si="8"/>
        <v>1</v>
      </c>
      <c r="AF23" s="48">
        <f t="shared" si="8"/>
        <v>1.5</v>
      </c>
      <c r="AG23" s="48">
        <f t="shared" si="8"/>
        <v>1.85</v>
      </c>
      <c r="AH23" s="48">
        <f t="shared" si="8"/>
        <v>2.1</v>
      </c>
      <c r="AI23" s="48">
        <f t="shared" si="8"/>
        <v>1.55</v>
      </c>
      <c r="AJ23" s="48">
        <f t="shared" si="8"/>
        <v>3.45</v>
      </c>
      <c r="AK23" s="48">
        <f t="shared" si="8"/>
        <v>3.75</v>
      </c>
      <c r="AL23" s="48">
        <f t="shared" si="8"/>
        <v>2.25</v>
      </c>
      <c r="AM23" s="48">
        <f t="shared" si="8"/>
        <v>2.25</v>
      </c>
      <c r="AN23" s="48">
        <f t="shared" si="8"/>
        <v>2.1</v>
      </c>
      <c r="AO23" s="48">
        <f t="shared" si="8"/>
        <v>2.15</v>
      </c>
      <c r="AP23" s="48">
        <f t="shared" si="8"/>
        <v>2.35</v>
      </c>
      <c r="AQ23" s="48">
        <f t="shared" si="8"/>
        <v>2.2000000000000002</v>
      </c>
      <c r="AR23" s="48">
        <f t="shared" si="8"/>
        <v>3.85</v>
      </c>
      <c r="AS23" s="48">
        <f t="shared" si="8"/>
        <v>1.35</v>
      </c>
      <c r="AT23" s="48">
        <f t="shared" si="8"/>
        <v>1.75</v>
      </c>
      <c r="AU23" s="48">
        <f t="shared" si="8"/>
        <v>2.65</v>
      </c>
      <c r="AV23" s="48">
        <f t="shared" si="8"/>
        <v>2.65</v>
      </c>
      <c r="AW23" s="48">
        <f t="shared" si="8"/>
        <v>1.95</v>
      </c>
      <c r="AX23" s="48">
        <f t="shared" si="8"/>
        <v>1.05</v>
      </c>
      <c r="AY23" s="48">
        <f t="shared" si="8"/>
        <v>2.1636363636363636</v>
      </c>
      <c r="AZ23" s="48">
        <f t="shared" si="8"/>
        <v>1.8</v>
      </c>
      <c r="BA23" s="48">
        <f t="shared" si="8"/>
        <v>2.2000000000000002</v>
      </c>
      <c r="BB23" s="48">
        <f t="shared" si="8"/>
        <v>1.9</v>
      </c>
      <c r="BC23" s="48">
        <f t="shared" si="8"/>
        <v>1.7</v>
      </c>
      <c r="BD23" s="48">
        <f t="shared" si="8"/>
        <v>1.45</v>
      </c>
      <c r="BE23" s="48"/>
      <c r="BF23" s="48"/>
      <c r="BG23" s="48"/>
      <c r="BH23" s="48"/>
      <c r="BI23" s="48"/>
      <c r="BJ23" s="48"/>
      <c r="BK23" s="48"/>
    </row>
    <row r="24" spans="1:63" x14ac:dyDescent="0.25">
      <c r="C24" s="63" t="s">
        <v>54</v>
      </c>
    </row>
    <row r="25" spans="1:63" x14ac:dyDescent="0.25">
      <c r="I25" s="108"/>
      <c r="J25" s="108"/>
    </row>
  </sheetData>
  <mergeCells count="26">
    <mergeCell ref="A15:A18"/>
    <mergeCell ref="A19:A21"/>
    <mergeCell ref="A22:A23"/>
    <mergeCell ref="B19:E20"/>
    <mergeCell ref="AY19:AY20"/>
    <mergeCell ref="I25:J25"/>
    <mergeCell ref="J9:N9"/>
    <mergeCell ref="J10:N10"/>
    <mergeCell ref="J11:N11"/>
    <mergeCell ref="J12:N12"/>
    <mergeCell ref="J13:N13"/>
    <mergeCell ref="F19:N19"/>
    <mergeCell ref="F20:N20"/>
    <mergeCell ref="F14:G14"/>
    <mergeCell ref="H14:L14"/>
    <mergeCell ref="M14:N14"/>
    <mergeCell ref="A1:N2"/>
    <mergeCell ref="A3:N3"/>
    <mergeCell ref="A4:E13"/>
    <mergeCell ref="F4:H8"/>
    <mergeCell ref="J4:N4"/>
    <mergeCell ref="J5:N5"/>
    <mergeCell ref="J6:N6"/>
    <mergeCell ref="J7:N7"/>
    <mergeCell ref="J8:N8"/>
    <mergeCell ref="F9:H13"/>
  </mergeCells>
  <conditionalFormatting sqref="O15:AX15">
    <cfRule type="cellIs" dxfId="41" priority="44" operator="lessThan">
      <formula>$N$15</formula>
    </cfRule>
    <cfRule type="cellIs" dxfId="40" priority="43" operator="between">
      <formula>$H$15</formula>
      <formula>$L$15</formula>
    </cfRule>
    <cfRule type="cellIs" dxfId="39" priority="42" operator="greaterThan">
      <formula>$G$15</formula>
    </cfRule>
  </conditionalFormatting>
  <conditionalFormatting sqref="O16:AX16">
    <cfRule type="cellIs" dxfId="38" priority="48" operator="lessThan">
      <formula>#REF!</formula>
    </cfRule>
    <cfRule type="cellIs" dxfId="37" priority="45" operator="between">
      <formula>$H$14</formula>
      <formula>$L$14</formula>
    </cfRule>
    <cfRule type="cellIs" dxfId="36" priority="46" operator="lessThan">
      <formula>$G$14</formula>
    </cfRule>
    <cfRule type="cellIs" dxfId="35" priority="47" operator="greaterThan">
      <formula>$N$14</formula>
    </cfRule>
    <cfRule type="cellIs" dxfId="34" priority="49" operator="greaterThan">
      <formula>#REF!</formula>
    </cfRule>
    <cfRule type="cellIs" dxfId="33" priority="50" operator="between">
      <formula>#REF!</formula>
      <formula>#REF!</formula>
    </cfRule>
  </conditionalFormatting>
  <conditionalFormatting sqref="O17:AX17">
    <cfRule type="cellIs" dxfId="32" priority="41" operator="lessThan">
      <formula>$N$17</formula>
    </cfRule>
    <cfRule type="cellIs" dxfId="31" priority="40" operator="between">
      <formula>$H$17</formula>
      <formula>$L$17</formula>
    </cfRule>
    <cfRule type="cellIs" dxfId="30" priority="39" operator="greaterThan">
      <formula>$G$17</formula>
    </cfRule>
  </conditionalFormatting>
  <conditionalFormatting sqref="O18:AX18 AF20:AH20 AJ20 AL20 AO20 AQ20:AS20 AU20 O22:AX22">
    <cfRule type="cellIs" dxfId="29" priority="51" operator="lessThan">
      <formula>#REF!</formula>
    </cfRule>
    <cfRule type="cellIs" dxfId="28" priority="52" operator="greaterThan">
      <formula>#REF!</formula>
    </cfRule>
    <cfRule type="cellIs" dxfId="27" priority="53" operator="between">
      <formula>#REF!</formula>
      <formula>#REF!</formula>
    </cfRule>
  </conditionalFormatting>
  <conditionalFormatting sqref="O21:AX21">
    <cfRule type="cellIs" dxfId="26" priority="31" operator="between">
      <formula>60</formula>
      <formula>60</formula>
    </cfRule>
    <cfRule type="cellIs" dxfId="25" priority="30" operator="lessThan">
      <formula>60</formula>
    </cfRule>
    <cfRule type="cellIs" dxfId="24" priority="32" operator="greaterThan">
      <formula>60</formula>
    </cfRule>
  </conditionalFormatting>
  <conditionalFormatting sqref="O23:BK23">
    <cfRule type="cellIs" dxfId="23" priority="8" operator="greaterThan">
      <formula>$N$23</formula>
    </cfRule>
    <cfRule type="cellIs" dxfId="22" priority="6" operator="between">
      <formula>$H$23</formula>
      <formula>$L$23</formula>
    </cfRule>
    <cfRule type="cellIs" dxfId="21" priority="7" operator="lessThan">
      <formula>$H$23</formula>
    </cfRule>
  </conditionalFormatting>
  <conditionalFormatting sqref="AZ15:BK15">
    <cfRule type="cellIs" dxfId="20" priority="15" operator="greaterThan">
      <formula>$G$15</formula>
    </cfRule>
    <cfRule type="cellIs" dxfId="19" priority="16" operator="between">
      <formula>$H$15</formula>
      <formula>$L$15</formula>
    </cfRule>
    <cfRule type="cellIs" dxfId="18" priority="17" operator="lessThan">
      <formula>$N$15</formula>
    </cfRule>
  </conditionalFormatting>
  <conditionalFormatting sqref="AZ16:BK16">
    <cfRule type="cellIs" dxfId="17" priority="21" operator="lessThan">
      <formula>#REF!</formula>
    </cfRule>
    <cfRule type="cellIs" dxfId="16" priority="22" operator="greaterThan">
      <formula>#REF!</formula>
    </cfRule>
    <cfRule type="cellIs" dxfId="15" priority="23" operator="between">
      <formula>#REF!</formula>
      <formula>#REF!</formula>
    </cfRule>
    <cfRule type="cellIs" dxfId="14" priority="19" operator="lessThan">
      <formula>$G$14</formula>
    </cfRule>
    <cfRule type="cellIs" dxfId="13" priority="18" operator="between">
      <formula>$H$14</formula>
      <formula>$L$14</formula>
    </cfRule>
    <cfRule type="cellIs" dxfId="12" priority="20" operator="greaterThan">
      <formula>$N$14</formula>
    </cfRule>
  </conditionalFormatting>
  <conditionalFormatting sqref="AZ17:BK17">
    <cfRule type="cellIs" dxfId="11" priority="14" operator="lessThan">
      <formula>$N$17</formula>
    </cfRule>
    <cfRule type="cellIs" dxfId="10" priority="13" operator="between">
      <formula>$H$17</formula>
      <formula>$L$17</formula>
    </cfRule>
    <cfRule type="cellIs" dxfId="9" priority="12" operator="greaterThan">
      <formula>$G$17</formula>
    </cfRule>
  </conditionalFormatting>
  <conditionalFormatting sqref="AZ18:BK18 BB20 BD20:BF20 BH20">
    <cfRule type="cellIs" dxfId="8" priority="25" operator="greaterThan">
      <formula>#REF!</formula>
    </cfRule>
    <cfRule type="cellIs" dxfId="7" priority="26" operator="between">
      <formula>#REF!</formula>
      <formula>#REF!</formula>
    </cfRule>
    <cfRule type="cellIs" dxfId="6" priority="24" operator="lessThan">
      <formula>#REF!</formula>
    </cfRule>
  </conditionalFormatting>
  <conditionalFormatting sqref="AZ21:BK21">
    <cfRule type="cellIs" dxfId="5" priority="9" operator="lessThan">
      <formula>60</formula>
    </cfRule>
    <cfRule type="cellIs" dxfId="4" priority="11" operator="greaterThan">
      <formula>60</formula>
    </cfRule>
    <cfRule type="cellIs" dxfId="3" priority="10" operator="between">
      <formula>60</formula>
      <formula>60</formula>
    </cfRule>
  </conditionalFormatting>
  <conditionalFormatting sqref="AZ22:BK22">
    <cfRule type="cellIs" dxfId="2" priority="3" operator="between">
      <formula>#REF!</formula>
      <formula>#REF!</formula>
    </cfRule>
    <cfRule type="cellIs" dxfId="1" priority="2" operator="greaterThan">
      <formula>#REF!</formula>
    </cfRule>
    <cfRule type="cellIs" dxfId="0" priority="1" operator="lessThan">
      <formula>#REF!</formula>
    </cfRule>
  </conditionalFormatting>
  <dataValidations disablePrompts="1" count="1">
    <dataValidation type="whole" allowBlank="1" showInputMessage="1" showErrorMessage="1" errorTitle="Dato inválido" error="De conformidad con la Circular 307-2023 de fecha 05/12/2023 de la Secretaría General de la Corte, el máximo de días hábiles laborales no debe exceder la cantidad de 21 días" sqref="O3:AX3" xr:uid="{639074EB-FFDB-4697-A317-C0E1D4ECAD9F}">
      <formula1>0</formula1>
      <formula2>21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E710-4B09-41BB-9212-01BE40CE2B52}">
  <dimension ref="A1:FB23"/>
  <sheetViews>
    <sheetView topLeftCell="C1" zoomScale="85" zoomScaleNormal="85" workbookViewId="0">
      <pane xSplit="12" topLeftCell="AX1" activePane="topRight" state="frozen"/>
      <selection activeCell="P28" sqref="P28"/>
      <selection pane="topRight" activeCell="K39" sqref="K39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158" width="10.85546875" style="46"/>
  </cols>
  <sheetData>
    <row r="1" spans="1:63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135.38636363636363</v>
      </c>
      <c r="H13" s="12">
        <f>AVERAGE($O$13:$AU$13)-(0.05*AVERAGE($O$13:$AU$13))</f>
        <v>122.49242424242424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135.38636363636363</v>
      </c>
      <c r="M13" s="14" t="s">
        <v>28</v>
      </c>
      <c r="N13" s="15">
        <f>+H13</f>
        <v>122.49242424242424</v>
      </c>
      <c r="O13" s="37">
        <v>74</v>
      </c>
      <c r="P13" s="37">
        <v>72</v>
      </c>
      <c r="Q13" s="37">
        <v>211</v>
      </c>
      <c r="R13" s="37">
        <v>92</v>
      </c>
      <c r="S13" s="37">
        <v>99</v>
      </c>
      <c r="T13" s="37">
        <v>136</v>
      </c>
      <c r="U13" s="37">
        <v>122</v>
      </c>
      <c r="V13" s="37">
        <v>169</v>
      </c>
      <c r="W13" s="37">
        <v>160</v>
      </c>
      <c r="X13" s="37">
        <v>110</v>
      </c>
      <c r="Y13" s="37">
        <v>113</v>
      </c>
      <c r="Z13" s="37">
        <v>73</v>
      </c>
      <c r="AA13" s="37">
        <v>149</v>
      </c>
      <c r="AB13" s="37">
        <v>218</v>
      </c>
      <c r="AC13" s="37">
        <v>78</v>
      </c>
      <c r="AD13" s="37">
        <v>176</v>
      </c>
      <c r="AE13" s="37">
        <v>145</v>
      </c>
      <c r="AF13" s="37">
        <v>126</v>
      </c>
      <c r="AG13" s="37">
        <v>140</v>
      </c>
      <c r="AH13" s="37">
        <v>78</v>
      </c>
      <c r="AI13" s="37">
        <v>125</v>
      </c>
      <c r="AJ13" s="37">
        <v>168</v>
      </c>
      <c r="AK13" s="37">
        <v>118</v>
      </c>
      <c r="AL13" s="37">
        <v>91</v>
      </c>
      <c r="AM13" s="37">
        <v>161</v>
      </c>
      <c r="AN13" s="37">
        <v>252</v>
      </c>
      <c r="AO13" s="37">
        <v>117</v>
      </c>
      <c r="AP13" s="37">
        <v>110</v>
      </c>
      <c r="AQ13" s="37">
        <v>99</v>
      </c>
      <c r="AR13" s="37">
        <v>106</v>
      </c>
      <c r="AS13" s="37">
        <v>76</v>
      </c>
      <c r="AT13" s="37">
        <v>159</v>
      </c>
      <c r="AU13" s="37">
        <v>132</v>
      </c>
      <c r="AV13" s="37">
        <v>127</v>
      </c>
      <c r="AW13" s="37">
        <v>114</v>
      </c>
      <c r="AX13" s="37">
        <v>84</v>
      </c>
      <c r="AY13" s="75">
        <f>AVERAGE(O13:AX13)</f>
        <v>127.22222222222223</v>
      </c>
      <c r="AZ13" s="71">
        <v>95</v>
      </c>
      <c r="BA13" s="71">
        <v>138</v>
      </c>
      <c r="BB13" s="71">
        <v>123</v>
      </c>
      <c r="BC13" s="71">
        <v>127</v>
      </c>
      <c r="BD13" s="71">
        <v>129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127.932</v>
      </c>
      <c r="H14" s="12">
        <f>AVERAGE(O14:AM14)-(0.05*AVERAGE(O14:AM14))</f>
        <v>115.748</v>
      </c>
      <c r="I14" s="12" t="s">
        <v>49</v>
      </c>
      <c r="J14" s="12" t="s">
        <v>27</v>
      </c>
      <c r="K14" s="13" t="s">
        <v>26</v>
      </c>
      <c r="L14" s="12">
        <f>AVERAGE(O14:AM14)+(0.05*AVERAGE(O14:AM14))</f>
        <v>127.932</v>
      </c>
      <c r="M14" s="14" t="s">
        <v>25</v>
      </c>
      <c r="N14" s="15">
        <f>+H14</f>
        <v>115.748</v>
      </c>
      <c r="O14" s="16">
        <v>34</v>
      </c>
      <c r="P14" s="16">
        <v>58</v>
      </c>
      <c r="Q14" s="16">
        <v>72</v>
      </c>
      <c r="R14" s="16">
        <v>137</v>
      </c>
      <c r="S14" s="16">
        <v>139</v>
      </c>
      <c r="T14" s="16">
        <v>118</v>
      </c>
      <c r="U14" s="16">
        <v>125</v>
      </c>
      <c r="V14" s="16">
        <v>120</v>
      </c>
      <c r="W14" s="16">
        <v>178</v>
      </c>
      <c r="X14" s="16">
        <v>170</v>
      </c>
      <c r="Y14" s="16">
        <v>81</v>
      </c>
      <c r="Z14" s="16">
        <v>130</v>
      </c>
      <c r="AA14" s="16">
        <v>66</v>
      </c>
      <c r="AB14" s="16">
        <v>217</v>
      </c>
      <c r="AC14" s="16">
        <v>89</v>
      </c>
      <c r="AD14" s="16">
        <v>185</v>
      </c>
      <c r="AE14" s="16">
        <v>128</v>
      </c>
      <c r="AF14" s="16">
        <v>190</v>
      </c>
      <c r="AG14" s="16">
        <v>94</v>
      </c>
      <c r="AH14" s="16">
        <v>80</v>
      </c>
      <c r="AI14" s="16">
        <v>121</v>
      </c>
      <c r="AJ14" s="16">
        <v>176</v>
      </c>
      <c r="AK14" s="16">
        <v>153</v>
      </c>
      <c r="AL14" s="16">
        <v>71</v>
      </c>
      <c r="AM14" s="16">
        <v>114</v>
      </c>
      <c r="AN14" s="16">
        <v>303</v>
      </c>
      <c r="AO14" s="16">
        <v>192</v>
      </c>
      <c r="AP14" s="16">
        <v>118</v>
      </c>
      <c r="AQ14" s="16">
        <v>124</v>
      </c>
      <c r="AR14" s="16">
        <v>88</v>
      </c>
      <c r="AS14" s="16">
        <v>81</v>
      </c>
      <c r="AT14" s="16">
        <v>124</v>
      </c>
      <c r="AU14" s="16">
        <v>78</v>
      </c>
      <c r="AV14" s="16">
        <v>138</v>
      </c>
      <c r="AW14" s="16">
        <v>98</v>
      </c>
      <c r="AX14" s="16">
        <v>44</v>
      </c>
      <c r="AY14" s="75">
        <f>AVERAGE(O14:AX14)</f>
        <v>123.16666666666667</v>
      </c>
      <c r="AZ14" s="71">
        <v>90</v>
      </c>
      <c r="BA14" s="71">
        <v>132</v>
      </c>
      <c r="BB14" s="79">
        <v>125</v>
      </c>
      <c r="BC14" s="71">
        <v>124</v>
      </c>
      <c r="BD14" s="71">
        <v>104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270.77272727272725</v>
      </c>
      <c r="H15" s="12">
        <f>+H13*2</f>
        <v>244.98484848484847</v>
      </c>
      <c r="I15" s="12" t="s">
        <v>49</v>
      </c>
      <c r="J15" s="12" t="s">
        <v>27</v>
      </c>
      <c r="K15" s="13" t="s">
        <v>26</v>
      </c>
      <c r="L15" s="12">
        <f>+L13*2</f>
        <v>270.77272727272725</v>
      </c>
      <c r="M15" s="15" t="s">
        <v>28</v>
      </c>
      <c r="N15" s="15">
        <f>+H15</f>
        <v>244.98484848484847</v>
      </c>
      <c r="O15" s="16">
        <v>141</v>
      </c>
      <c r="P15" s="16">
        <v>115</v>
      </c>
      <c r="Q15" s="16">
        <v>254</v>
      </c>
      <c r="R15" s="16">
        <v>209</v>
      </c>
      <c r="S15" s="16">
        <v>169</v>
      </c>
      <c r="T15" s="16">
        <v>187</v>
      </c>
      <c r="U15" s="16">
        <v>184</v>
      </c>
      <c r="V15" s="16">
        <v>233</v>
      </c>
      <c r="W15" s="16">
        <v>215</v>
      </c>
      <c r="X15" s="16">
        <v>155</v>
      </c>
      <c r="Y15" s="16">
        <v>187</v>
      </c>
      <c r="Z15" s="16">
        <v>130</v>
      </c>
      <c r="AA15" s="16">
        <v>213</v>
      </c>
      <c r="AB15" s="16">
        <v>214</v>
      </c>
      <c r="AC15" s="16">
        <v>203</v>
      </c>
      <c r="AD15" s="16">
        <v>194</v>
      </c>
      <c r="AE15" s="16">
        <v>211</v>
      </c>
      <c r="AF15" s="16">
        <v>147</v>
      </c>
      <c r="AG15" s="16">
        <v>193</v>
      </c>
      <c r="AH15" s="16">
        <v>191</v>
      </c>
      <c r="AI15" s="16">
        <v>195</v>
      </c>
      <c r="AJ15" s="16">
        <v>186</v>
      </c>
      <c r="AK15" s="16">
        <v>152</v>
      </c>
      <c r="AL15" s="16">
        <v>172</v>
      </c>
      <c r="AM15" s="16">
        <v>219</v>
      </c>
      <c r="AN15" s="16">
        <v>168</v>
      </c>
      <c r="AO15" s="16">
        <v>93</v>
      </c>
      <c r="AP15" s="16">
        <v>85</v>
      </c>
      <c r="AQ15" s="16">
        <v>60</v>
      </c>
      <c r="AR15" s="16">
        <v>78</v>
      </c>
      <c r="AS15" s="16">
        <v>73</v>
      </c>
      <c r="AT15" s="16">
        <v>108</v>
      </c>
      <c r="AU15" s="16">
        <v>162</v>
      </c>
      <c r="AV15" s="16">
        <v>151</v>
      </c>
      <c r="AW15" s="16">
        <v>171</v>
      </c>
      <c r="AX15" s="16">
        <v>207</v>
      </c>
      <c r="AY15" s="75">
        <f>AVERAGE(O15:AX15)</f>
        <v>167.36111111111111</v>
      </c>
      <c r="AZ15" s="74">
        <v>212</v>
      </c>
      <c r="BA15" s="74">
        <v>218</v>
      </c>
      <c r="BB15" s="74">
        <v>195</v>
      </c>
      <c r="BC15" s="74">
        <v>198</v>
      </c>
      <c r="BD15" s="74">
        <v>223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X16" si="0">IF(O13=0,0,(O14/O13))</f>
        <v>0.45945945945945948</v>
      </c>
      <c r="P16" s="48">
        <f t="shared" si="0"/>
        <v>0.80555555555555558</v>
      </c>
      <c r="Q16" s="48">
        <f t="shared" si="0"/>
        <v>0.34123222748815168</v>
      </c>
      <c r="R16" s="48">
        <f>IF(R13=0,0,(R14/R13))</f>
        <v>1.4891304347826086</v>
      </c>
      <c r="S16" s="48">
        <f>IF(S13=0,0,(S14/S13))</f>
        <v>1.404040404040404</v>
      </c>
      <c r="T16" s="48">
        <f t="shared" si="0"/>
        <v>0.86764705882352944</v>
      </c>
      <c r="U16" s="48">
        <f t="shared" si="0"/>
        <v>1.0245901639344261</v>
      </c>
      <c r="V16" s="48">
        <f t="shared" si="0"/>
        <v>0.7100591715976331</v>
      </c>
      <c r="W16" s="48">
        <f t="shared" si="0"/>
        <v>1.1125</v>
      </c>
      <c r="X16" s="48">
        <f t="shared" si="0"/>
        <v>1.5454545454545454</v>
      </c>
      <c r="Y16" s="48">
        <f t="shared" si="0"/>
        <v>0.7168141592920354</v>
      </c>
      <c r="Z16" s="48">
        <f t="shared" si="0"/>
        <v>1.7808219178082192</v>
      </c>
      <c r="AA16" s="48">
        <f t="shared" si="0"/>
        <v>0.44295302013422821</v>
      </c>
      <c r="AB16" s="48">
        <f t="shared" si="0"/>
        <v>0.99541284403669728</v>
      </c>
      <c r="AC16" s="48">
        <f t="shared" si="0"/>
        <v>1.141025641025641</v>
      </c>
      <c r="AD16" s="48">
        <f t="shared" si="0"/>
        <v>1.0511363636363635</v>
      </c>
      <c r="AE16" s="48">
        <f t="shared" si="0"/>
        <v>0.88275862068965516</v>
      </c>
      <c r="AF16" s="48">
        <f>IF(AF13=0,0,(AF14/AF13))</f>
        <v>1.5079365079365079</v>
      </c>
      <c r="AG16" s="48">
        <f>IF(AG13=0,0,(AG14/AG13))</f>
        <v>0.67142857142857137</v>
      </c>
      <c r="AH16" s="48">
        <f>IF(AH13=0,0,(AH14/AH13))</f>
        <v>1.0256410256410255</v>
      </c>
      <c r="AI16" s="48">
        <f t="shared" si="0"/>
        <v>0.96799999999999997</v>
      </c>
      <c r="AJ16" s="48">
        <f t="shared" si="0"/>
        <v>1.0476190476190477</v>
      </c>
      <c r="AK16" s="48">
        <f t="shared" si="0"/>
        <v>1.2966101694915255</v>
      </c>
      <c r="AL16" s="48">
        <f t="shared" si="0"/>
        <v>0.78021978021978022</v>
      </c>
      <c r="AM16" s="48">
        <f t="shared" si="0"/>
        <v>0.70807453416149069</v>
      </c>
      <c r="AN16" s="48">
        <f t="shared" si="0"/>
        <v>1.2023809523809523</v>
      </c>
      <c r="AO16" s="48">
        <f t="shared" si="0"/>
        <v>1.641025641025641</v>
      </c>
      <c r="AP16" s="48">
        <f t="shared" si="0"/>
        <v>1.0727272727272728</v>
      </c>
      <c r="AQ16" s="48">
        <f t="shared" si="0"/>
        <v>1.2525252525252526</v>
      </c>
      <c r="AR16" s="48">
        <f t="shared" si="0"/>
        <v>0.83018867924528306</v>
      </c>
      <c r="AS16" s="48">
        <f t="shared" si="0"/>
        <v>1.0657894736842106</v>
      </c>
      <c r="AT16" s="48">
        <f t="shared" si="0"/>
        <v>0.77987421383647804</v>
      </c>
      <c r="AU16" s="48">
        <f t="shared" si="0"/>
        <v>0.59090909090909094</v>
      </c>
      <c r="AV16" s="48">
        <f t="shared" si="0"/>
        <v>1.0866141732283465</v>
      </c>
      <c r="AW16" s="48">
        <f t="shared" si="0"/>
        <v>0.85964912280701755</v>
      </c>
      <c r="AX16" s="48">
        <f t="shared" si="0"/>
        <v>0.52380952380952384</v>
      </c>
      <c r="AY16" s="76">
        <f t="shared" ref="AY16:AY20" si="1">AVERAGE(O16:AU16)</f>
        <v>1.0064103575936754</v>
      </c>
      <c r="AZ16" s="48">
        <f>+AZ14/AZ13</f>
        <v>0.94736842105263153</v>
      </c>
      <c r="BA16" s="48">
        <f t="shared" ref="BA16:BD16" si="2">+BA14/BA13</f>
        <v>0.95652173913043481</v>
      </c>
      <c r="BB16" s="48">
        <f t="shared" si="2"/>
        <v>1.0162601626016261</v>
      </c>
      <c r="BC16" s="48">
        <f t="shared" si="2"/>
        <v>0.97637795275590555</v>
      </c>
      <c r="BD16" s="48">
        <f t="shared" si="2"/>
        <v>0.80620155038759689</v>
      </c>
      <c r="BE16" s="48"/>
      <c r="BF16" s="48"/>
      <c r="BG16" s="48"/>
      <c r="BH16" s="48"/>
      <c r="BI16" s="48"/>
      <c r="BJ16" s="48"/>
      <c r="BK16" s="48"/>
    </row>
    <row r="17" spans="1:63" ht="20.100000000000001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53">
        <v>45371</v>
      </c>
      <c r="AD18" s="50">
        <v>45393</v>
      </c>
      <c r="AE18" s="49">
        <v>45443</v>
      </c>
      <c r="AF18" s="50">
        <v>45459</v>
      </c>
      <c r="AG18" s="50">
        <v>45494</v>
      </c>
      <c r="AH18" s="50">
        <v>45513</v>
      </c>
      <c r="AI18" s="49">
        <v>45565</v>
      </c>
      <c r="AJ18" s="50">
        <v>45580</v>
      </c>
      <c r="AK18" s="49">
        <v>45626</v>
      </c>
      <c r="AL18" s="50">
        <v>45632</v>
      </c>
      <c r="AM18" s="51">
        <v>45645</v>
      </c>
      <c r="AN18" s="50">
        <v>45691</v>
      </c>
      <c r="AO18" s="50">
        <v>45747</v>
      </c>
      <c r="AP18" s="49">
        <v>45777</v>
      </c>
      <c r="AQ18" s="50">
        <v>45806</v>
      </c>
      <c r="AR18" s="50">
        <v>45838</v>
      </c>
      <c r="AS18" s="50">
        <v>45860</v>
      </c>
      <c r="AT18" s="49">
        <v>45900</v>
      </c>
      <c r="AU18" s="50">
        <v>45901</v>
      </c>
      <c r="AV18" s="49">
        <v>45961</v>
      </c>
      <c r="AW18" s="49">
        <v>45989</v>
      </c>
      <c r="AX18" s="49">
        <v>46028</v>
      </c>
      <c r="AY18" s="126"/>
      <c r="AZ18" s="78">
        <v>46027</v>
      </c>
      <c r="BA18" s="50">
        <v>46027</v>
      </c>
      <c r="BB18" s="50">
        <v>46046</v>
      </c>
      <c r="BC18" s="49">
        <v>46136</v>
      </c>
      <c r="BD18" s="50">
        <v>46163</v>
      </c>
      <c r="BE18" s="50"/>
      <c r="BF18" s="50"/>
      <c r="BG18" s="49"/>
      <c r="BH18" s="50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0</v>
      </c>
      <c r="AC19" s="52">
        <f t="shared" si="3"/>
        <v>11</v>
      </c>
      <c r="AD19" s="52">
        <f t="shared" si="3"/>
        <v>19</v>
      </c>
      <c r="AE19" s="52">
        <f t="shared" si="3"/>
        <v>0</v>
      </c>
      <c r="AF19" s="52">
        <f t="shared" si="3"/>
        <v>14</v>
      </c>
      <c r="AG19" s="52">
        <f t="shared" si="3"/>
        <v>10</v>
      </c>
      <c r="AH19" s="52">
        <f t="shared" si="3"/>
        <v>22</v>
      </c>
      <c r="AI19" s="52">
        <f t="shared" si="3"/>
        <v>0</v>
      </c>
      <c r="AJ19" s="52">
        <f t="shared" si="3"/>
        <v>16</v>
      </c>
      <c r="AK19" s="52">
        <f t="shared" si="3"/>
        <v>0</v>
      </c>
      <c r="AL19" s="52">
        <f t="shared" si="3"/>
        <v>25</v>
      </c>
      <c r="AM19" s="52">
        <f t="shared" si="3"/>
        <v>43</v>
      </c>
      <c r="AN19" s="52">
        <f t="shared" si="3"/>
        <v>25</v>
      </c>
      <c r="AO19" s="52">
        <f t="shared" si="3"/>
        <v>0</v>
      </c>
      <c r="AP19" s="52">
        <f t="shared" si="3"/>
        <v>0</v>
      </c>
      <c r="AQ19" s="52">
        <f t="shared" si="3"/>
        <v>2</v>
      </c>
      <c r="AR19" s="52">
        <f t="shared" si="3"/>
        <v>0</v>
      </c>
      <c r="AS19" s="52">
        <f t="shared" si="3"/>
        <v>9</v>
      </c>
      <c r="AT19" s="52">
        <f t="shared" si="3"/>
        <v>0</v>
      </c>
      <c r="AU19" s="52">
        <f t="shared" si="3"/>
        <v>29</v>
      </c>
      <c r="AV19" s="52">
        <f t="shared" si="3"/>
        <v>0</v>
      </c>
      <c r="AW19" s="52">
        <f t="shared" si="3"/>
        <v>0</v>
      </c>
      <c r="AX19" s="52">
        <f t="shared" si="3"/>
        <v>0</v>
      </c>
      <c r="AY19" s="77">
        <f t="shared" si="1"/>
        <v>6.8181818181818183</v>
      </c>
      <c r="AZ19" s="52">
        <v>26</v>
      </c>
      <c r="BA19" s="52">
        <v>57</v>
      </c>
      <c r="BB19" s="52">
        <v>72</v>
      </c>
      <c r="BC19" s="52">
        <v>10</v>
      </c>
      <c r="BD19" s="52">
        <v>10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15</v>
      </c>
      <c r="H20" s="12">
        <v>15</v>
      </c>
      <c r="I20" s="12" t="s">
        <v>52</v>
      </c>
      <c r="J20" s="12" t="s">
        <v>27</v>
      </c>
      <c r="K20" s="12" t="s">
        <v>52</v>
      </c>
      <c r="L20" s="12">
        <v>15</v>
      </c>
      <c r="M20" s="14" t="s">
        <v>25</v>
      </c>
      <c r="N20" s="15">
        <v>15</v>
      </c>
      <c r="O20" s="16">
        <v>16</v>
      </c>
      <c r="P20" s="16">
        <v>25</v>
      </c>
      <c r="Q20" s="16">
        <v>26</v>
      </c>
      <c r="R20" s="16">
        <v>22</v>
      </c>
      <c r="S20" s="16">
        <v>20</v>
      </c>
      <c r="T20" s="16">
        <v>34</v>
      </c>
      <c r="U20" s="16">
        <v>46</v>
      </c>
      <c r="V20" s="16">
        <v>44</v>
      </c>
      <c r="W20" s="16">
        <v>23</v>
      </c>
      <c r="X20" s="16">
        <v>26</v>
      </c>
      <c r="Y20" s="16">
        <v>31</v>
      </c>
      <c r="Z20" s="16">
        <v>16</v>
      </c>
      <c r="AA20" s="16">
        <v>17</v>
      </c>
      <c r="AB20" s="16">
        <v>27</v>
      </c>
      <c r="AC20" s="16">
        <v>31</v>
      </c>
      <c r="AD20" s="16">
        <v>40</v>
      </c>
      <c r="AE20" s="16">
        <v>36</v>
      </c>
      <c r="AF20" s="16">
        <v>40</v>
      </c>
      <c r="AG20" s="16">
        <v>35</v>
      </c>
      <c r="AH20" s="16">
        <v>41</v>
      </c>
      <c r="AI20" s="16">
        <v>33</v>
      </c>
      <c r="AJ20" s="16">
        <v>29</v>
      </c>
      <c r="AK20" s="16">
        <v>34</v>
      </c>
      <c r="AL20" s="16">
        <v>21</v>
      </c>
      <c r="AM20" s="16">
        <v>15</v>
      </c>
      <c r="AN20" s="16">
        <v>24</v>
      </c>
      <c r="AO20" s="16">
        <v>40</v>
      </c>
      <c r="AP20" s="16">
        <v>28</v>
      </c>
      <c r="AQ20" s="16">
        <v>35</v>
      </c>
      <c r="AR20" s="16">
        <v>45</v>
      </c>
      <c r="AS20" s="16">
        <v>19</v>
      </c>
      <c r="AT20" s="16">
        <v>32</v>
      </c>
      <c r="AU20" s="16">
        <v>35</v>
      </c>
      <c r="AV20" s="16">
        <v>33</v>
      </c>
      <c r="AW20" s="16">
        <v>25</v>
      </c>
      <c r="AX20" s="16">
        <v>15</v>
      </c>
      <c r="AY20" s="77">
        <f t="shared" si="1"/>
        <v>29.878787878787879</v>
      </c>
      <c r="AZ20" s="16">
        <v>21</v>
      </c>
      <c r="BA20" s="16">
        <v>27</v>
      </c>
      <c r="BB20" s="16">
        <v>29</v>
      </c>
      <c r="BC20" s="16">
        <v>22</v>
      </c>
      <c r="BD20" s="16">
        <v>34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>+O20/$N$20</f>
        <v>1.0666666666666667</v>
      </c>
      <c r="P21" s="48">
        <f t="shared" ref="P21:BD21" si="6">+P20/$N$20</f>
        <v>1.6666666666666667</v>
      </c>
      <c r="Q21" s="48">
        <f t="shared" si="6"/>
        <v>1.7333333333333334</v>
      </c>
      <c r="R21" s="48">
        <f t="shared" si="6"/>
        <v>1.4666666666666666</v>
      </c>
      <c r="S21" s="48">
        <f t="shared" si="6"/>
        <v>1.3333333333333333</v>
      </c>
      <c r="T21" s="48">
        <f t="shared" si="6"/>
        <v>2.2666666666666666</v>
      </c>
      <c r="U21" s="48">
        <f t="shared" si="6"/>
        <v>3.0666666666666669</v>
      </c>
      <c r="V21" s="48">
        <f t="shared" si="6"/>
        <v>2.9333333333333331</v>
      </c>
      <c r="W21" s="48">
        <f t="shared" si="6"/>
        <v>1.5333333333333334</v>
      </c>
      <c r="X21" s="48">
        <f t="shared" si="6"/>
        <v>1.7333333333333334</v>
      </c>
      <c r="Y21" s="48">
        <f t="shared" si="6"/>
        <v>2.0666666666666669</v>
      </c>
      <c r="Z21" s="48">
        <f t="shared" si="6"/>
        <v>1.0666666666666667</v>
      </c>
      <c r="AA21" s="48">
        <f t="shared" si="6"/>
        <v>1.1333333333333333</v>
      </c>
      <c r="AB21" s="48">
        <f t="shared" si="6"/>
        <v>1.8</v>
      </c>
      <c r="AC21" s="48">
        <f t="shared" si="6"/>
        <v>2.0666666666666669</v>
      </c>
      <c r="AD21" s="48">
        <f t="shared" si="6"/>
        <v>2.6666666666666665</v>
      </c>
      <c r="AE21" s="48">
        <f t="shared" si="6"/>
        <v>2.4</v>
      </c>
      <c r="AF21" s="48">
        <f t="shared" si="6"/>
        <v>2.6666666666666665</v>
      </c>
      <c r="AG21" s="48">
        <f t="shared" si="6"/>
        <v>2.3333333333333335</v>
      </c>
      <c r="AH21" s="48">
        <f t="shared" si="6"/>
        <v>2.7333333333333334</v>
      </c>
      <c r="AI21" s="48">
        <f t="shared" si="6"/>
        <v>2.2000000000000002</v>
      </c>
      <c r="AJ21" s="48">
        <f t="shared" si="6"/>
        <v>1.9333333333333333</v>
      </c>
      <c r="AK21" s="48">
        <f t="shared" si="6"/>
        <v>2.2666666666666666</v>
      </c>
      <c r="AL21" s="48">
        <f t="shared" si="6"/>
        <v>1.4</v>
      </c>
      <c r="AM21" s="48">
        <f t="shared" si="6"/>
        <v>1</v>
      </c>
      <c r="AN21" s="48">
        <f t="shared" si="6"/>
        <v>1.6</v>
      </c>
      <c r="AO21" s="48">
        <f t="shared" si="6"/>
        <v>2.6666666666666665</v>
      </c>
      <c r="AP21" s="48">
        <f t="shared" si="6"/>
        <v>1.8666666666666667</v>
      </c>
      <c r="AQ21" s="48">
        <f t="shared" si="6"/>
        <v>2.3333333333333335</v>
      </c>
      <c r="AR21" s="48">
        <f t="shared" si="6"/>
        <v>3</v>
      </c>
      <c r="AS21" s="48">
        <f t="shared" si="6"/>
        <v>1.2666666666666666</v>
      </c>
      <c r="AT21" s="48">
        <f t="shared" si="6"/>
        <v>2.1333333333333333</v>
      </c>
      <c r="AU21" s="48">
        <f t="shared" si="6"/>
        <v>2.3333333333333335</v>
      </c>
      <c r="AV21" s="48">
        <f t="shared" si="6"/>
        <v>2.2000000000000002</v>
      </c>
      <c r="AW21" s="48">
        <f t="shared" si="6"/>
        <v>1.6666666666666667</v>
      </c>
      <c r="AX21" s="48">
        <f t="shared" si="6"/>
        <v>1</v>
      </c>
      <c r="AY21" s="48">
        <f t="shared" si="6"/>
        <v>1.9919191919191919</v>
      </c>
      <c r="AZ21" s="48">
        <f t="shared" si="6"/>
        <v>1.4</v>
      </c>
      <c r="BA21" s="48">
        <f t="shared" si="6"/>
        <v>1.8</v>
      </c>
      <c r="BB21" s="48">
        <f t="shared" si="6"/>
        <v>1.9333333333333333</v>
      </c>
      <c r="BC21" s="48">
        <f t="shared" si="6"/>
        <v>1.4666666666666666</v>
      </c>
      <c r="BD21" s="48">
        <f t="shared" si="6"/>
        <v>2.2666666666666666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C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X13">
    <cfRule type="cellIs" dxfId="636" priority="82" operator="between">
      <formula>$H$13</formula>
      <formula>$L$13</formula>
    </cfRule>
    <cfRule type="cellIs" dxfId="635" priority="81" operator="greaterThan">
      <formula>$G$13</formula>
    </cfRule>
    <cfRule type="cellIs" dxfId="634" priority="85" operator="lessThan">
      <formula>#REF!</formula>
    </cfRule>
    <cfRule type="cellIs" dxfId="633" priority="84" operator="greaterThan">
      <formula>$G$13</formula>
    </cfRule>
    <cfRule type="cellIs" dxfId="632" priority="83" operator="lessThan">
      <formula>$N$13</formula>
    </cfRule>
    <cfRule type="cellIs" dxfId="631" priority="86" operator="greaterThan">
      <formula>#REF!</formula>
    </cfRule>
    <cfRule type="cellIs" dxfId="630" priority="87" operator="between">
      <formula>#REF!</formula>
      <formula>#REF!</formula>
    </cfRule>
  </conditionalFormatting>
  <conditionalFormatting sqref="O14:AX14">
    <cfRule type="cellIs" dxfId="629" priority="78" operator="lessThan">
      <formula>#REF!</formula>
    </cfRule>
    <cfRule type="cellIs" dxfId="628" priority="76" operator="lessThan">
      <formula>$G$14</formula>
    </cfRule>
    <cfRule type="cellIs" dxfId="627" priority="80" operator="between">
      <formula>#REF!</formula>
      <formula>#REF!</formula>
    </cfRule>
    <cfRule type="cellIs" dxfId="626" priority="79" operator="greaterThan">
      <formula>#REF!</formula>
    </cfRule>
    <cfRule type="cellIs" dxfId="625" priority="77" operator="greaterThan">
      <formula>$N$14</formula>
    </cfRule>
    <cfRule type="cellIs" dxfId="624" priority="75" operator="between">
      <formula>$H$14</formula>
      <formula>$L$14</formula>
    </cfRule>
  </conditionalFormatting>
  <conditionalFormatting sqref="O15:AX15">
    <cfRule type="cellIs" dxfId="623" priority="74" operator="between">
      <formula>#REF!</formula>
      <formula>#REF!</formula>
    </cfRule>
    <cfRule type="cellIs" dxfId="622" priority="73" operator="greaterThan">
      <formula>#REF!</formula>
    </cfRule>
    <cfRule type="cellIs" dxfId="621" priority="72" operator="lessThan">
      <formula>#REF!</formula>
    </cfRule>
    <cfRule type="cellIs" dxfId="620" priority="71" operator="lessThan">
      <formula>$N$15</formula>
    </cfRule>
    <cfRule type="cellIs" dxfId="619" priority="70" operator="greaterThan">
      <formula>$G$15</formula>
    </cfRule>
    <cfRule type="cellIs" dxfId="618" priority="69" operator="between">
      <formula>$H$15</formula>
      <formula>$L$15</formula>
    </cfRule>
  </conditionalFormatting>
  <conditionalFormatting sqref="O16:AX16">
    <cfRule type="cellIs" dxfId="617" priority="59" operator="greaterThan">
      <formula>$N$16</formula>
    </cfRule>
    <cfRule type="cellIs" dxfId="616" priority="61" operator="greaterThan">
      <formula>#REF!</formula>
    </cfRule>
    <cfRule type="cellIs" dxfId="615" priority="62" operator="between">
      <formula>#REF!</formula>
      <formula>#REF!</formula>
    </cfRule>
    <cfRule type="cellIs" dxfId="614" priority="60" operator="lessThan">
      <formula>#REF!</formula>
    </cfRule>
    <cfRule type="cellIs" dxfId="613" priority="58" operator="lessThan">
      <formula>$G$16</formula>
    </cfRule>
    <cfRule type="cellIs" dxfId="612" priority="57" operator="between">
      <formula>$H$16</formula>
      <formula>$L$16</formula>
    </cfRule>
  </conditionalFormatting>
  <conditionalFormatting sqref="O19:AX19">
    <cfRule type="cellIs" dxfId="611" priority="96" operator="lessThan">
      <formula>60</formula>
    </cfRule>
    <cfRule type="cellIs" dxfId="610" priority="97" operator="between">
      <formula>60</formula>
      <formula>60</formula>
    </cfRule>
    <cfRule type="cellIs" dxfId="609" priority="98" operator="greaterThan">
      <formula>60</formula>
    </cfRule>
  </conditionalFormatting>
  <conditionalFormatting sqref="O20:AX20">
    <cfRule type="cellIs" dxfId="608" priority="64" operator="lessThan">
      <formula>$H$20</formula>
    </cfRule>
    <cfRule type="cellIs" dxfId="607" priority="65" operator="greaterThan">
      <formula>$N$20</formula>
    </cfRule>
    <cfRule type="cellIs" dxfId="606" priority="67" operator="greaterThan">
      <formula>#REF!</formula>
    </cfRule>
    <cfRule type="cellIs" dxfId="605" priority="66" operator="lessThan">
      <formula>#REF!</formula>
    </cfRule>
    <cfRule type="cellIs" dxfId="604" priority="68" operator="between">
      <formula>#REF!</formula>
      <formula>#REF!</formula>
    </cfRule>
    <cfRule type="cellIs" dxfId="603" priority="63" operator="between">
      <formula>$H$20</formula>
      <formula>$L$20</formula>
    </cfRule>
  </conditionalFormatting>
  <conditionalFormatting sqref="O21:BD21">
    <cfRule type="cellIs" dxfId="602" priority="93" operator="lessThan">
      <formula>#REF!</formula>
    </cfRule>
    <cfRule type="colorScale" priority="91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601" priority="94" operator="greaterThan">
      <formula>#REF!</formula>
    </cfRule>
    <cfRule type="cellIs" dxfId="600" priority="95" operator="between">
      <formula>#REF!</formula>
      <formula>#REF!</formula>
    </cfRule>
  </conditionalFormatting>
  <conditionalFormatting sqref="O21:BK21">
    <cfRule type="cellIs" dxfId="599" priority="42" operator="greaterThan">
      <formula>$N$21</formula>
    </cfRule>
    <cfRule type="cellIs" dxfId="598" priority="40" operator="between">
      <formula>$H$21</formula>
      <formula>$L$21</formula>
    </cfRule>
    <cfRule type="cellIs" dxfId="597" priority="41" operator="lessThan">
      <formula>$H$21</formula>
    </cfRule>
  </conditionalFormatting>
  <conditionalFormatting sqref="AC18:AD18 AU18">
    <cfRule type="cellIs" dxfId="596" priority="99" operator="lessThan">
      <formula>#REF!</formula>
    </cfRule>
    <cfRule type="cellIs" dxfId="595" priority="100" operator="greaterThan">
      <formula>#REF!</formula>
    </cfRule>
    <cfRule type="cellIs" dxfId="594" priority="101" operator="between">
      <formula>#REF!</formula>
      <formula>#REF!</formula>
    </cfRule>
  </conditionalFormatting>
  <conditionalFormatting sqref="AF18:AH18 AJ18 AL18 AN18:AO18 AQ18:AS18 AU18">
    <cfRule type="cellIs" dxfId="593" priority="103" operator="greaterThan">
      <formula>#REF!</formula>
    </cfRule>
    <cfRule type="cellIs" dxfId="592" priority="104" operator="between">
      <formula>#REF!</formula>
      <formula>#REF!</formula>
    </cfRule>
  </conditionalFormatting>
  <conditionalFormatting sqref="AU18 AF18:AH18 AJ18 AL18 AN18:AO18 AQ18:AS18">
    <cfRule type="cellIs" dxfId="591" priority="102" operator="lessThan">
      <formula>#REF!</formula>
    </cfRule>
  </conditionalFormatting>
  <conditionalFormatting sqref="AZ13:BK13">
    <cfRule type="cellIs" dxfId="590" priority="39" operator="between">
      <formula>#REF!</formula>
      <formula>#REF!</formula>
    </cfRule>
    <cfRule type="cellIs" dxfId="589" priority="38" operator="greaterThan">
      <formula>#REF!</formula>
    </cfRule>
    <cfRule type="cellIs" dxfId="588" priority="37" operator="lessThan">
      <formula>#REF!</formula>
    </cfRule>
    <cfRule type="cellIs" dxfId="587" priority="36" operator="greaterThan">
      <formula>$G$13</formula>
    </cfRule>
    <cfRule type="cellIs" dxfId="586" priority="35" operator="lessThan">
      <formula>$N$13</formula>
    </cfRule>
    <cfRule type="cellIs" dxfId="585" priority="33" operator="greaterThan">
      <formula>$G$13</formula>
    </cfRule>
    <cfRule type="cellIs" dxfId="584" priority="34" operator="between">
      <formula>$H$13</formula>
      <formula>$L$13</formula>
    </cfRule>
  </conditionalFormatting>
  <conditionalFormatting sqref="AZ14:BK14">
    <cfRule type="cellIs" dxfId="583" priority="30" operator="lessThan">
      <formula>#REF!</formula>
    </cfRule>
    <cfRule type="cellIs" dxfId="582" priority="29" operator="greaterThan">
      <formula>$N$14</formula>
    </cfRule>
    <cfRule type="cellIs" dxfId="581" priority="28" operator="lessThan">
      <formula>$G$14</formula>
    </cfRule>
    <cfRule type="cellIs" dxfId="580" priority="27" operator="between">
      <formula>$H$14</formula>
      <formula>$L$14</formula>
    </cfRule>
    <cfRule type="cellIs" dxfId="579" priority="31" operator="greaterThan">
      <formula>#REF!</formula>
    </cfRule>
    <cfRule type="cellIs" dxfId="578" priority="32" operator="between">
      <formula>#REF!</formula>
      <formula>#REF!</formula>
    </cfRule>
  </conditionalFormatting>
  <conditionalFormatting sqref="AZ15:BK15">
    <cfRule type="cellIs" dxfId="577" priority="26" operator="between">
      <formula>#REF!</formula>
      <formula>#REF!</formula>
    </cfRule>
    <cfRule type="cellIs" dxfId="576" priority="25" operator="greaterThan">
      <formula>#REF!</formula>
    </cfRule>
    <cfRule type="cellIs" dxfId="575" priority="24" operator="lessThan">
      <formula>#REF!</formula>
    </cfRule>
    <cfRule type="cellIs" dxfId="574" priority="23" operator="lessThan">
      <formula>$N$15</formula>
    </cfRule>
    <cfRule type="cellIs" dxfId="573" priority="22" operator="greaterThan">
      <formula>$G$15</formula>
    </cfRule>
    <cfRule type="cellIs" dxfId="572" priority="21" operator="between">
      <formula>$H$15</formula>
      <formula>$L$15</formula>
    </cfRule>
  </conditionalFormatting>
  <conditionalFormatting sqref="AZ16:BK16">
    <cfRule type="cellIs" dxfId="571" priority="11" operator="greaterThan">
      <formula>$N$16</formula>
    </cfRule>
    <cfRule type="cellIs" dxfId="570" priority="12" operator="lessThan">
      <formula>#REF!</formula>
    </cfRule>
    <cfRule type="cellIs" dxfId="569" priority="13" operator="greaterThan">
      <formula>#REF!</formula>
    </cfRule>
    <cfRule type="cellIs" dxfId="568" priority="14" operator="between">
      <formula>#REF!</formula>
      <formula>#REF!</formula>
    </cfRule>
    <cfRule type="cellIs" dxfId="567" priority="9" operator="between">
      <formula>$H$16</formula>
      <formula>$L$16</formula>
    </cfRule>
    <cfRule type="cellIs" dxfId="566" priority="10" operator="lessThan">
      <formula>$G$16</formula>
    </cfRule>
  </conditionalFormatting>
  <conditionalFormatting sqref="AZ19:BK19">
    <cfRule type="cellIs" dxfId="565" priority="48" operator="lessThan">
      <formula>60</formula>
    </cfRule>
    <cfRule type="cellIs" dxfId="564" priority="50" operator="greaterThan">
      <formula>60</formula>
    </cfRule>
    <cfRule type="cellIs" dxfId="563" priority="49" operator="between">
      <formula>60</formula>
      <formula>60</formula>
    </cfRule>
  </conditionalFormatting>
  <conditionalFormatting sqref="AZ20:BK20">
    <cfRule type="cellIs" dxfId="562" priority="1" operator="between">
      <formula>$H$20</formula>
      <formula>$L$20</formula>
    </cfRule>
    <cfRule type="cellIs" dxfId="561" priority="6" operator="between">
      <formula>#REF!</formula>
      <formula>#REF!</formula>
    </cfRule>
    <cfRule type="cellIs" dxfId="560" priority="5" operator="greaterThan">
      <formula>#REF!</formula>
    </cfRule>
    <cfRule type="cellIs" dxfId="559" priority="4" operator="lessThan">
      <formula>#REF!</formula>
    </cfRule>
    <cfRule type="cellIs" dxfId="558" priority="3" operator="greaterThan">
      <formula>$N$20</formula>
    </cfRule>
    <cfRule type="cellIs" dxfId="557" priority="2" operator="lessThan">
      <formula>$H$20</formula>
    </cfRule>
  </conditionalFormatting>
  <conditionalFormatting sqref="BA18:BB18 BD18:BF18 BH18">
    <cfRule type="cellIs" dxfId="556" priority="55" operator="greaterThan">
      <formula>#REF!</formula>
    </cfRule>
    <cfRule type="cellIs" dxfId="555" priority="56" operator="between">
      <formula>#REF!</formula>
      <formula>#REF!</formula>
    </cfRule>
  </conditionalFormatting>
  <conditionalFormatting sqref="BE21:BK21">
    <cfRule type="cellIs" dxfId="554" priority="47" operator="between">
      <formula>#REF!</formula>
      <formula>#REF!</formula>
    </cfRule>
    <cfRule type="cellIs" dxfId="553" priority="46" operator="greaterThan">
      <formula>#REF!</formula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552" priority="45" operator="lessThan">
      <formula>#REF!</formula>
    </cfRule>
    <cfRule type="colorScale" priority="43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conditionalFormatting sqref="BH18 BA18:BB18 BD18:BF18">
    <cfRule type="cellIs" dxfId="551" priority="54" operator="lessThan">
      <formula>#REF!</formula>
    </cfRule>
  </conditionalFormatting>
  <conditionalFormatting sqref="BH18">
    <cfRule type="cellIs" dxfId="550" priority="53" operator="between">
      <formula>#REF!</formula>
      <formula>#REF!</formula>
    </cfRule>
    <cfRule type="cellIs" dxfId="549" priority="52" operator="greaterThan">
      <formula>#REF!</formula>
    </cfRule>
    <cfRule type="cellIs" dxfId="548" priority="51" operator="lessThan">
      <formula>#REF!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1802-E167-4074-94FE-6F1F718D7FF1}">
  <dimension ref="A1:EH23"/>
  <sheetViews>
    <sheetView topLeftCell="B1" zoomScale="85" zoomScaleNormal="85" workbookViewId="0">
      <pane xSplit="13" ySplit="11" topLeftCell="AW12" activePane="bottomRight" state="frozen"/>
      <selection activeCell="P28" sqref="P28"/>
      <selection pane="topRight" activeCell="P28" sqref="P28"/>
      <selection pane="bottomLeft" activeCell="P28" sqref="P28"/>
      <selection pane="bottomRight" activeCell="AZ29" sqref="AZ29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138" width="10.85546875" style="46"/>
  </cols>
  <sheetData>
    <row r="1" spans="1:63" ht="33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57.463636363636361</v>
      </c>
      <c r="H13" s="12">
        <f>AVERAGE($O$13:$AU$13)-(0.05*AVERAGE($O$13:$AU$13))</f>
        <v>51.990909090909092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57.463636363636361</v>
      </c>
      <c r="M13" s="14" t="s">
        <v>28</v>
      </c>
      <c r="N13" s="15">
        <f>+H13</f>
        <v>51.990909090909092</v>
      </c>
      <c r="O13" s="37">
        <v>37</v>
      </c>
      <c r="P13" s="37">
        <v>23</v>
      </c>
      <c r="Q13" s="37">
        <v>44</v>
      </c>
      <c r="R13" s="37">
        <v>29</v>
      </c>
      <c r="S13" s="37">
        <v>41</v>
      </c>
      <c r="T13" s="37">
        <v>9</v>
      </c>
      <c r="U13" s="37">
        <v>172</v>
      </c>
      <c r="V13" s="37">
        <v>34</v>
      </c>
      <c r="W13" s="37">
        <v>40</v>
      </c>
      <c r="X13" s="37">
        <v>35</v>
      </c>
      <c r="Y13" s="37">
        <v>39</v>
      </c>
      <c r="Z13" s="37">
        <v>29</v>
      </c>
      <c r="AA13" s="37">
        <v>36</v>
      </c>
      <c r="AB13" s="37">
        <v>76</v>
      </c>
      <c r="AC13" s="37">
        <v>37</v>
      </c>
      <c r="AD13" s="37">
        <v>201</v>
      </c>
      <c r="AE13" s="37">
        <v>173</v>
      </c>
      <c r="AF13" s="37">
        <v>67</v>
      </c>
      <c r="AG13" s="37">
        <v>75</v>
      </c>
      <c r="AH13" s="37">
        <v>48</v>
      </c>
      <c r="AI13" s="37">
        <v>54</v>
      </c>
      <c r="AJ13" s="37">
        <v>44</v>
      </c>
      <c r="AK13" s="37">
        <v>46</v>
      </c>
      <c r="AL13" s="37">
        <v>34</v>
      </c>
      <c r="AM13" s="37">
        <v>30</v>
      </c>
      <c r="AN13" s="37">
        <v>9</v>
      </c>
      <c r="AO13" s="37">
        <v>52</v>
      </c>
      <c r="AP13" s="37">
        <v>39</v>
      </c>
      <c r="AQ13" s="37">
        <v>40</v>
      </c>
      <c r="AR13" s="37">
        <v>76</v>
      </c>
      <c r="AS13" s="37">
        <v>50</v>
      </c>
      <c r="AT13" s="37">
        <v>35</v>
      </c>
      <c r="AU13" s="37">
        <v>52</v>
      </c>
      <c r="AV13" s="37">
        <v>45</v>
      </c>
      <c r="AW13" s="37">
        <v>210</v>
      </c>
      <c r="AX13" s="37">
        <v>37</v>
      </c>
      <c r="AY13" s="75">
        <f>AVERAGE(O13:AX13)</f>
        <v>58.277777777777779</v>
      </c>
      <c r="AZ13" s="71">
        <v>79</v>
      </c>
      <c r="BA13" s="71">
        <v>56</v>
      </c>
      <c r="BB13" s="71">
        <v>34</v>
      </c>
      <c r="BC13" s="71">
        <v>56</v>
      </c>
      <c r="BD13" s="71">
        <v>59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53.836363636363636</v>
      </c>
      <c r="H14" s="12">
        <f>AVERAGE(O14:AU14)-(0.05*AVERAGE(O14:AU14))</f>
        <v>48.709090909090911</v>
      </c>
      <c r="I14" s="12" t="s">
        <v>49</v>
      </c>
      <c r="J14" s="12" t="s">
        <v>27</v>
      </c>
      <c r="K14" s="13" t="s">
        <v>26</v>
      </c>
      <c r="L14" s="12">
        <f>AVERAGE(O14:AU14)+(0.05*AVERAGE(O14:AU14))</f>
        <v>53.836363636363636</v>
      </c>
      <c r="M14" s="14" t="s">
        <v>25</v>
      </c>
      <c r="N14" s="15">
        <f>+H14</f>
        <v>48.709090909090911</v>
      </c>
      <c r="O14" s="16">
        <v>12</v>
      </c>
      <c r="P14" s="16">
        <v>28</v>
      </c>
      <c r="Q14" s="16">
        <v>22</v>
      </c>
      <c r="R14" s="16">
        <v>22</v>
      </c>
      <c r="S14" s="16">
        <v>37</v>
      </c>
      <c r="T14" s="16">
        <v>200</v>
      </c>
      <c r="U14" s="16">
        <v>33</v>
      </c>
      <c r="V14" s="16">
        <v>12</v>
      </c>
      <c r="W14" s="16">
        <v>41</v>
      </c>
      <c r="X14" s="16">
        <v>38</v>
      </c>
      <c r="Y14" s="16">
        <v>69</v>
      </c>
      <c r="Z14" s="16">
        <v>22</v>
      </c>
      <c r="AA14" s="16">
        <v>32</v>
      </c>
      <c r="AB14" s="16">
        <v>84</v>
      </c>
      <c r="AC14" s="16">
        <v>20</v>
      </c>
      <c r="AD14" s="16">
        <v>117</v>
      </c>
      <c r="AE14" s="16">
        <v>234</v>
      </c>
      <c r="AF14" s="16">
        <v>13</v>
      </c>
      <c r="AG14" s="16">
        <v>79</v>
      </c>
      <c r="AH14" s="16">
        <v>48</v>
      </c>
      <c r="AI14" s="16">
        <v>39</v>
      </c>
      <c r="AJ14" s="16">
        <v>29</v>
      </c>
      <c r="AK14" s="16">
        <v>19</v>
      </c>
      <c r="AL14" s="16">
        <v>94</v>
      </c>
      <c r="AM14" s="16">
        <v>40</v>
      </c>
      <c r="AN14" s="16">
        <v>25</v>
      </c>
      <c r="AO14" s="16">
        <v>53</v>
      </c>
      <c r="AP14" s="16">
        <v>15</v>
      </c>
      <c r="AQ14" s="16">
        <v>40</v>
      </c>
      <c r="AR14" s="16">
        <v>21</v>
      </c>
      <c r="AS14" s="16">
        <v>73</v>
      </c>
      <c r="AT14" s="16">
        <v>61</v>
      </c>
      <c r="AU14" s="16">
        <v>20</v>
      </c>
      <c r="AV14" s="16">
        <v>291</v>
      </c>
      <c r="AW14" s="16">
        <v>10</v>
      </c>
      <c r="AX14" s="16">
        <v>10</v>
      </c>
      <c r="AY14" s="75">
        <f>AVERAGE(O14:AX14)</f>
        <v>55.638888888888886</v>
      </c>
      <c r="AZ14" s="71">
        <v>41</v>
      </c>
      <c r="BA14" s="71">
        <v>90</v>
      </c>
      <c r="BB14" s="79">
        <v>7</v>
      </c>
      <c r="BC14" s="71">
        <v>39</v>
      </c>
      <c r="BD14" s="71">
        <v>72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114.92727272727272</v>
      </c>
      <c r="H15" s="12">
        <f>+H13*2</f>
        <v>103.98181818181818</v>
      </c>
      <c r="I15" s="12" t="s">
        <v>49</v>
      </c>
      <c r="J15" s="12" t="s">
        <v>27</v>
      </c>
      <c r="K15" s="13" t="s">
        <v>26</v>
      </c>
      <c r="L15" s="12">
        <f>+L13*2</f>
        <v>114.92727272727272</v>
      </c>
      <c r="M15" s="15" t="s">
        <v>28</v>
      </c>
      <c r="N15" s="15">
        <f>+H15</f>
        <v>103.98181818181818</v>
      </c>
      <c r="O15" s="16">
        <v>164</v>
      </c>
      <c r="P15" s="16">
        <v>159</v>
      </c>
      <c r="Q15" s="16">
        <v>181</v>
      </c>
      <c r="R15" s="16">
        <v>188</v>
      </c>
      <c r="S15" s="16">
        <v>192</v>
      </c>
      <c r="T15" s="16">
        <v>1</v>
      </c>
      <c r="U15" s="16">
        <v>140</v>
      </c>
      <c r="V15" s="16">
        <v>162</v>
      </c>
      <c r="W15" s="16">
        <v>161</v>
      </c>
      <c r="X15" s="16">
        <v>158</v>
      </c>
      <c r="Y15" s="16">
        <v>128</v>
      </c>
      <c r="Z15" s="16">
        <v>135</v>
      </c>
      <c r="AA15" s="16">
        <v>139</v>
      </c>
      <c r="AB15" s="16">
        <v>131</v>
      </c>
      <c r="AC15" s="16">
        <v>148</v>
      </c>
      <c r="AD15" s="16">
        <v>232</v>
      </c>
      <c r="AE15" s="16">
        <v>171</v>
      </c>
      <c r="AF15" s="16">
        <v>226</v>
      </c>
      <c r="AG15" s="16">
        <v>221</v>
      </c>
      <c r="AH15" s="16">
        <v>221</v>
      </c>
      <c r="AI15" s="16">
        <v>236</v>
      </c>
      <c r="AJ15" s="16">
        <v>251</v>
      </c>
      <c r="AK15" s="16">
        <v>278</v>
      </c>
      <c r="AL15" s="16">
        <v>218</v>
      </c>
      <c r="AM15" s="16">
        <v>208</v>
      </c>
      <c r="AN15" s="16">
        <v>192</v>
      </c>
      <c r="AO15" s="16">
        <v>191</v>
      </c>
      <c r="AP15" s="16">
        <v>215</v>
      </c>
      <c r="AQ15" s="16">
        <v>215</v>
      </c>
      <c r="AR15" s="16">
        <v>270</v>
      </c>
      <c r="AS15" s="16">
        <v>247</v>
      </c>
      <c r="AT15" s="16">
        <v>221</v>
      </c>
      <c r="AU15" s="16">
        <v>253</v>
      </c>
      <c r="AV15" s="16">
        <v>203</v>
      </c>
      <c r="AW15" s="16">
        <v>200</v>
      </c>
      <c r="AX15" s="16">
        <v>227</v>
      </c>
      <c r="AY15" s="75">
        <f>AVERAGE(O15:AX15)</f>
        <v>191.19444444444446</v>
      </c>
      <c r="AZ15" s="74">
        <v>265</v>
      </c>
      <c r="BA15" s="74">
        <v>231</v>
      </c>
      <c r="BB15" s="80">
        <v>258</v>
      </c>
      <c r="BC15" s="74">
        <v>275</v>
      </c>
      <c r="BD15" s="74">
        <v>262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X16" si="0">IF(O13=0,0,(O14/O13))</f>
        <v>0.32432432432432434</v>
      </c>
      <c r="P16" s="48">
        <f>IF(P13=0,0,(P14/P13))</f>
        <v>1.2173913043478262</v>
      </c>
      <c r="Q16" s="48">
        <f t="shared" si="0"/>
        <v>0.5</v>
      </c>
      <c r="R16" s="48">
        <f t="shared" si="0"/>
        <v>0.75862068965517238</v>
      </c>
      <c r="S16" s="48">
        <f t="shared" si="0"/>
        <v>0.90243902439024393</v>
      </c>
      <c r="T16" s="48">
        <f t="shared" si="0"/>
        <v>22.222222222222221</v>
      </c>
      <c r="U16" s="48">
        <f t="shared" si="0"/>
        <v>0.19186046511627908</v>
      </c>
      <c r="V16" s="48">
        <f t="shared" si="0"/>
        <v>0.35294117647058826</v>
      </c>
      <c r="W16" s="48">
        <f t="shared" si="0"/>
        <v>1.0249999999999999</v>
      </c>
      <c r="X16" s="48">
        <f t="shared" si="0"/>
        <v>1.0857142857142856</v>
      </c>
      <c r="Y16" s="48">
        <f t="shared" si="0"/>
        <v>1.7692307692307692</v>
      </c>
      <c r="Z16" s="48">
        <f t="shared" si="0"/>
        <v>0.75862068965517238</v>
      </c>
      <c r="AA16" s="48">
        <f t="shared" si="0"/>
        <v>0.88888888888888884</v>
      </c>
      <c r="AB16" s="48">
        <f t="shared" si="0"/>
        <v>1.1052631578947369</v>
      </c>
      <c r="AC16" s="48">
        <f t="shared" si="0"/>
        <v>0.54054054054054057</v>
      </c>
      <c r="AD16" s="48">
        <f t="shared" si="0"/>
        <v>0.58208955223880599</v>
      </c>
      <c r="AE16" s="48">
        <f t="shared" si="0"/>
        <v>1.3526011560693643</v>
      </c>
      <c r="AF16" s="48">
        <f t="shared" si="0"/>
        <v>0.19402985074626866</v>
      </c>
      <c r="AG16" s="48">
        <f t="shared" si="0"/>
        <v>1.0533333333333332</v>
      </c>
      <c r="AH16" s="48">
        <f t="shared" si="0"/>
        <v>1</v>
      </c>
      <c r="AI16" s="48">
        <f t="shared" si="0"/>
        <v>0.72222222222222221</v>
      </c>
      <c r="AJ16" s="48">
        <f t="shared" si="0"/>
        <v>0.65909090909090906</v>
      </c>
      <c r="AK16" s="48">
        <f t="shared" si="0"/>
        <v>0.41304347826086957</v>
      </c>
      <c r="AL16" s="48">
        <f t="shared" si="0"/>
        <v>2.7647058823529411</v>
      </c>
      <c r="AM16" s="48">
        <f t="shared" si="0"/>
        <v>1.3333333333333333</v>
      </c>
      <c r="AN16" s="48">
        <f t="shared" si="0"/>
        <v>2.7777777777777777</v>
      </c>
      <c r="AO16" s="48">
        <f t="shared" si="0"/>
        <v>1.0192307692307692</v>
      </c>
      <c r="AP16" s="48">
        <f t="shared" si="0"/>
        <v>0.38461538461538464</v>
      </c>
      <c r="AQ16" s="48">
        <f t="shared" si="0"/>
        <v>1</v>
      </c>
      <c r="AR16" s="48">
        <f t="shared" si="0"/>
        <v>0.27631578947368424</v>
      </c>
      <c r="AS16" s="48">
        <f t="shared" si="0"/>
        <v>1.46</v>
      </c>
      <c r="AT16" s="48">
        <f t="shared" si="0"/>
        <v>1.7428571428571429</v>
      </c>
      <c r="AU16" s="48">
        <f t="shared" si="0"/>
        <v>0.38461538461538464</v>
      </c>
      <c r="AV16" s="48">
        <f t="shared" si="0"/>
        <v>6.4666666666666668</v>
      </c>
      <c r="AW16" s="48">
        <f t="shared" si="0"/>
        <v>4.7619047619047616E-2</v>
      </c>
      <c r="AX16" s="48">
        <f t="shared" si="0"/>
        <v>0.27027027027027029</v>
      </c>
      <c r="AY16" s="76">
        <f t="shared" ref="AY16:AY20" si="1">AVERAGE(O16:AU16)</f>
        <v>1.5988763486263404</v>
      </c>
      <c r="AZ16" s="48">
        <f>+AZ14/AZ13</f>
        <v>0.51898734177215189</v>
      </c>
      <c r="BA16" s="48">
        <f t="shared" ref="BA16:BD16" si="2">+BA14/BA13</f>
        <v>1.6071428571428572</v>
      </c>
      <c r="BB16" s="48">
        <f t="shared" si="2"/>
        <v>0.20588235294117646</v>
      </c>
      <c r="BC16" s="48">
        <f t="shared" si="2"/>
        <v>0.6964285714285714</v>
      </c>
      <c r="BD16" s="48">
        <f t="shared" si="2"/>
        <v>1.2203389830508475</v>
      </c>
      <c r="BE16" s="48"/>
      <c r="BF16" s="48"/>
      <c r="BG16" s="48"/>
      <c r="BH16" s="48"/>
      <c r="BI16" s="48"/>
      <c r="BJ16" s="48"/>
      <c r="BK16" s="48"/>
    </row>
    <row r="17" spans="1:63" ht="14.45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2">
        <v>45239</v>
      </c>
      <c r="AC18" s="53">
        <v>45371</v>
      </c>
      <c r="AD18" s="49">
        <v>45412</v>
      </c>
      <c r="AE18" s="42">
        <v>45420</v>
      </c>
      <c r="AF18" s="49">
        <v>45473</v>
      </c>
      <c r="AG18" s="49">
        <v>45504</v>
      </c>
      <c r="AH18" s="42">
        <v>45534</v>
      </c>
      <c r="AI18" s="42">
        <v>45553</v>
      </c>
      <c r="AJ18" s="42">
        <v>45588</v>
      </c>
      <c r="AK18" s="42">
        <v>45588</v>
      </c>
      <c r="AL18" s="43">
        <v>45636</v>
      </c>
      <c r="AM18" s="42">
        <v>45636</v>
      </c>
      <c r="AN18" s="49">
        <v>45716</v>
      </c>
      <c r="AO18" s="42">
        <v>45725</v>
      </c>
      <c r="AP18" s="42">
        <v>45743</v>
      </c>
      <c r="AQ18" s="42">
        <v>45756</v>
      </c>
      <c r="AR18" s="42">
        <v>45817</v>
      </c>
      <c r="AS18" s="42">
        <v>45843</v>
      </c>
      <c r="AT18" s="49">
        <v>45900</v>
      </c>
      <c r="AU18" s="53">
        <v>45905</v>
      </c>
      <c r="AV18" s="49">
        <v>45961</v>
      </c>
      <c r="AW18" s="49">
        <v>45989</v>
      </c>
      <c r="AX18" s="49">
        <v>45982</v>
      </c>
      <c r="AY18" s="126"/>
      <c r="AZ18" s="42">
        <v>46050</v>
      </c>
      <c r="BA18" s="49">
        <v>46027</v>
      </c>
      <c r="BB18" s="42">
        <v>46052</v>
      </c>
      <c r="BC18" s="42">
        <v>46052</v>
      </c>
      <c r="BD18" s="42">
        <v>46139</v>
      </c>
      <c r="BE18" s="42"/>
      <c r="BF18" s="42"/>
      <c r="BG18" s="49"/>
      <c r="BH18" s="53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112</v>
      </c>
      <c r="AC19" s="52">
        <f t="shared" si="3"/>
        <v>11</v>
      </c>
      <c r="AD19" s="52">
        <f t="shared" si="3"/>
        <v>0</v>
      </c>
      <c r="AE19" s="52">
        <f t="shared" si="3"/>
        <v>23</v>
      </c>
      <c r="AF19" s="52">
        <f t="shared" si="3"/>
        <v>0</v>
      </c>
      <c r="AG19" s="52">
        <f t="shared" si="3"/>
        <v>0</v>
      </c>
      <c r="AH19" s="52">
        <f t="shared" si="3"/>
        <v>1</v>
      </c>
      <c r="AI19" s="52">
        <f t="shared" si="3"/>
        <v>12</v>
      </c>
      <c r="AJ19" s="52">
        <f t="shared" si="3"/>
        <v>8</v>
      </c>
      <c r="AK19" s="52">
        <f t="shared" si="3"/>
        <v>38</v>
      </c>
      <c r="AL19" s="52">
        <f t="shared" si="3"/>
        <v>21</v>
      </c>
      <c r="AM19" s="52">
        <f t="shared" si="3"/>
        <v>52</v>
      </c>
      <c r="AN19" s="52">
        <f t="shared" si="3"/>
        <v>0</v>
      </c>
      <c r="AO19" s="52">
        <f t="shared" si="3"/>
        <v>22</v>
      </c>
      <c r="AP19" s="52">
        <f t="shared" si="3"/>
        <v>34</v>
      </c>
      <c r="AQ19" s="52">
        <f t="shared" si="3"/>
        <v>52</v>
      </c>
      <c r="AR19" s="52">
        <f t="shared" si="3"/>
        <v>21</v>
      </c>
      <c r="AS19" s="52">
        <f t="shared" si="3"/>
        <v>26</v>
      </c>
      <c r="AT19" s="52">
        <f t="shared" si="3"/>
        <v>0</v>
      </c>
      <c r="AU19" s="52">
        <f t="shared" si="3"/>
        <v>25</v>
      </c>
      <c r="AV19" s="52">
        <f t="shared" si="3"/>
        <v>0</v>
      </c>
      <c r="AW19" s="52">
        <f t="shared" si="3"/>
        <v>0</v>
      </c>
      <c r="AX19" s="52">
        <f t="shared" si="3"/>
        <v>46</v>
      </c>
      <c r="AY19" s="77">
        <f t="shared" si="1"/>
        <v>13.878787878787879</v>
      </c>
      <c r="AZ19" s="52">
        <v>3</v>
      </c>
      <c r="BA19" s="52">
        <v>54</v>
      </c>
      <c r="BB19" s="52">
        <v>66</v>
      </c>
      <c r="BC19" s="52">
        <v>94</v>
      </c>
      <c r="BD19" s="52">
        <v>34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12</v>
      </c>
      <c r="H20" s="12">
        <v>12</v>
      </c>
      <c r="I20" s="12" t="s">
        <v>52</v>
      </c>
      <c r="J20" s="12" t="s">
        <v>27</v>
      </c>
      <c r="K20" s="12" t="s">
        <v>52</v>
      </c>
      <c r="L20" s="12">
        <v>12</v>
      </c>
      <c r="M20" s="14" t="s">
        <v>25</v>
      </c>
      <c r="N20" s="15">
        <v>12</v>
      </c>
      <c r="O20" s="16">
        <v>5</v>
      </c>
      <c r="P20" s="16">
        <v>5</v>
      </c>
      <c r="Q20" s="16">
        <v>13</v>
      </c>
      <c r="R20" s="16">
        <v>10</v>
      </c>
      <c r="S20" s="16">
        <v>14</v>
      </c>
      <c r="T20" s="16">
        <v>26</v>
      </c>
      <c r="U20" s="16">
        <v>15</v>
      </c>
      <c r="V20" s="16">
        <v>7</v>
      </c>
      <c r="W20" s="16">
        <v>9</v>
      </c>
      <c r="X20" s="16">
        <v>17</v>
      </c>
      <c r="Y20" s="16">
        <v>17</v>
      </c>
      <c r="Z20" s="16">
        <v>8</v>
      </c>
      <c r="AA20" s="16">
        <v>24</v>
      </c>
      <c r="AB20" s="16">
        <v>10</v>
      </c>
      <c r="AC20" s="16">
        <v>11</v>
      </c>
      <c r="AD20" s="16">
        <v>25</v>
      </c>
      <c r="AE20" s="16">
        <v>12</v>
      </c>
      <c r="AF20" s="16">
        <v>9</v>
      </c>
      <c r="AG20" s="16">
        <v>17</v>
      </c>
      <c r="AH20" s="16">
        <v>13</v>
      </c>
      <c r="AI20" s="16">
        <v>20</v>
      </c>
      <c r="AJ20" s="16">
        <v>9</v>
      </c>
      <c r="AK20" s="16">
        <v>7</v>
      </c>
      <c r="AL20" s="16">
        <v>14</v>
      </c>
      <c r="AM20" s="16">
        <v>8</v>
      </c>
      <c r="AN20" s="16">
        <v>18</v>
      </c>
      <c r="AO20" s="16"/>
      <c r="AP20" s="16">
        <v>15</v>
      </c>
      <c r="AQ20" s="16">
        <v>10</v>
      </c>
      <c r="AR20" s="16">
        <v>12</v>
      </c>
      <c r="AS20" s="16">
        <v>13</v>
      </c>
      <c r="AT20" s="16">
        <v>12</v>
      </c>
      <c r="AU20" s="16">
        <v>18</v>
      </c>
      <c r="AV20" s="16">
        <v>21</v>
      </c>
      <c r="AW20" s="16">
        <v>3</v>
      </c>
      <c r="AX20" s="16">
        <v>11</v>
      </c>
      <c r="AY20" s="77">
        <f t="shared" si="1"/>
        <v>13.21875</v>
      </c>
      <c r="AZ20" s="15">
        <v>14</v>
      </c>
      <c r="BA20" s="16">
        <v>8</v>
      </c>
      <c r="BB20" s="16">
        <v>13</v>
      </c>
      <c r="BC20" s="16">
        <v>15</v>
      </c>
      <c r="BD20" s="16">
        <v>15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>+O20/$N$20</f>
        <v>0.41666666666666669</v>
      </c>
      <c r="P21" s="48">
        <f t="shared" ref="P21:BD21" si="6">+P20/$N$20</f>
        <v>0.41666666666666669</v>
      </c>
      <c r="Q21" s="48">
        <f t="shared" si="6"/>
        <v>1.0833333333333333</v>
      </c>
      <c r="R21" s="48">
        <f t="shared" si="6"/>
        <v>0.83333333333333337</v>
      </c>
      <c r="S21" s="48">
        <f t="shared" si="6"/>
        <v>1.1666666666666667</v>
      </c>
      <c r="T21" s="48">
        <f t="shared" si="6"/>
        <v>2.1666666666666665</v>
      </c>
      <c r="U21" s="48">
        <f t="shared" si="6"/>
        <v>1.25</v>
      </c>
      <c r="V21" s="48">
        <f t="shared" si="6"/>
        <v>0.58333333333333337</v>
      </c>
      <c r="W21" s="48">
        <f t="shared" si="6"/>
        <v>0.75</v>
      </c>
      <c r="X21" s="48">
        <f t="shared" si="6"/>
        <v>1.4166666666666667</v>
      </c>
      <c r="Y21" s="48">
        <f t="shared" si="6"/>
        <v>1.4166666666666667</v>
      </c>
      <c r="Z21" s="48">
        <f t="shared" si="6"/>
        <v>0.66666666666666663</v>
      </c>
      <c r="AA21" s="48">
        <f t="shared" si="6"/>
        <v>2</v>
      </c>
      <c r="AB21" s="48">
        <f t="shared" si="6"/>
        <v>0.83333333333333337</v>
      </c>
      <c r="AC21" s="48">
        <f t="shared" si="6"/>
        <v>0.91666666666666663</v>
      </c>
      <c r="AD21" s="48">
        <f t="shared" si="6"/>
        <v>2.0833333333333335</v>
      </c>
      <c r="AE21" s="48">
        <f t="shared" si="6"/>
        <v>1</v>
      </c>
      <c r="AF21" s="48">
        <f t="shared" si="6"/>
        <v>0.75</v>
      </c>
      <c r="AG21" s="48">
        <f t="shared" si="6"/>
        <v>1.4166666666666667</v>
      </c>
      <c r="AH21" s="48">
        <f t="shared" si="6"/>
        <v>1.0833333333333333</v>
      </c>
      <c r="AI21" s="48">
        <f t="shared" si="6"/>
        <v>1.6666666666666667</v>
      </c>
      <c r="AJ21" s="48">
        <f t="shared" si="6"/>
        <v>0.75</v>
      </c>
      <c r="AK21" s="48">
        <f t="shared" si="6"/>
        <v>0.58333333333333337</v>
      </c>
      <c r="AL21" s="48">
        <f t="shared" si="6"/>
        <v>1.1666666666666667</v>
      </c>
      <c r="AM21" s="48">
        <f t="shared" si="6"/>
        <v>0.66666666666666663</v>
      </c>
      <c r="AN21" s="48">
        <f t="shared" si="6"/>
        <v>1.5</v>
      </c>
      <c r="AO21" s="48">
        <f t="shared" si="6"/>
        <v>0</v>
      </c>
      <c r="AP21" s="48">
        <f t="shared" si="6"/>
        <v>1.25</v>
      </c>
      <c r="AQ21" s="48">
        <f t="shared" si="6"/>
        <v>0.83333333333333337</v>
      </c>
      <c r="AR21" s="48">
        <f t="shared" si="6"/>
        <v>1</v>
      </c>
      <c r="AS21" s="48">
        <f t="shared" si="6"/>
        <v>1.0833333333333333</v>
      </c>
      <c r="AT21" s="48">
        <f t="shared" si="6"/>
        <v>1</v>
      </c>
      <c r="AU21" s="48">
        <f t="shared" si="6"/>
        <v>1.5</v>
      </c>
      <c r="AV21" s="48">
        <f t="shared" si="6"/>
        <v>1.75</v>
      </c>
      <c r="AW21" s="48">
        <f t="shared" si="6"/>
        <v>0.25</v>
      </c>
      <c r="AX21" s="48">
        <f t="shared" si="6"/>
        <v>0.91666666666666663</v>
      </c>
      <c r="AY21" s="48">
        <f t="shared" si="6"/>
        <v>1.1015625</v>
      </c>
      <c r="AZ21" s="48">
        <f t="shared" si="6"/>
        <v>1.1666666666666667</v>
      </c>
      <c r="BA21" s="48">
        <f t="shared" si="6"/>
        <v>0.66666666666666663</v>
      </c>
      <c r="BB21" s="48">
        <f t="shared" si="6"/>
        <v>1.0833333333333333</v>
      </c>
      <c r="BC21" s="48">
        <f t="shared" si="6"/>
        <v>1.25</v>
      </c>
      <c r="BD21" s="48">
        <f t="shared" si="6"/>
        <v>1.25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B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X13">
    <cfRule type="cellIs" dxfId="547" priority="84" operator="greaterThan">
      <formula>$G$13</formula>
    </cfRule>
    <cfRule type="cellIs" dxfId="546" priority="90" operator="between">
      <formula>#REF!</formula>
      <formula>#REF!</formula>
    </cfRule>
    <cfRule type="cellIs" dxfId="545" priority="89" operator="greaterThan">
      <formula>#REF!</formula>
    </cfRule>
    <cfRule type="cellIs" dxfId="544" priority="88" operator="lessThan">
      <formula>#REF!</formula>
    </cfRule>
    <cfRule type="cellIs" dxfId="543" priority="87" operator="greaterThan">
      <formula>$G$13</formula>
    </cfRule>
    <cfRule type="cellIs" dxfId="542" priority="86" operator="lessThan">
      <formula>$N$13</formula>
    </cfRule>
    <cfRule type="cellIs" dxfId="541" priority="85" operator="between">
      <formula>$H$13</formula>
      <formula>$L$13</formula>
    </cfRule>
  </conditionalFormatting>
  <conditionalFormatting sqref="O14:AX14">
    <cfRule type="cellIs" dxfId="540" priority="81" operator="lessThan">
      <formula>#REF!</formula>
    </cfRule>
    <cfRule type="cellIs" dxfId="539" priority="83" operator="between">
      <formula>#REF!</formula>
      <formula>#REF!</formula>
    </cfRule>
    <cfRule type="cellIs" dxfId="538" priority="82" operator="greaterThan">
      <formula>#REF!</formula>
    </cfRule>
    <cfRule type="cellIs" dxfId="537" priority="78" operator="between">
      <formula>$H$14</formula>
      <formula>$L$14</formula>
    </cfRule>
    <cfRule type="cellIs" dxfId="536" priority="80" operator="greaterThan">
      <formula>$N$14</formula>
    </cfRule>
    <cfRule type="cellIs" dxfId="535" priority="79" operator="lessThan">
      <formula>$G$14</formula>
    </cfRule>
  </conditionalFormatting>
  <conditionalFormatting sqref="O15:AX15">
    <cfRule type="cellIs" dxfId="534" priority="75" operator="lessThan">
      <formula>#REF!</formula>
    </cfRule>
    <cfRule type="cellIs" dxfId="533" priority="76" operator="greaterThan">
      <formula>#REF!</formula>
    </cfRule>
    <cfRule type="cellIs" dxfId="532" priority="77" operator="between">
      <formula>#REF!</formula>
      <formula>#REF!</formula>
    </cfRule>
    <cfRule type="cellIs" dxfId="531" priority="74" operator="lessThan">
      <formula>$N$15</formula>
    </cfRule>
    <cfRule type="cellIs" dxfId="530" priority="73" operator="greaterThan">
      <formula>$G$15</formula>
    </cfRule>
    <cfRule type="cellIs" dxfId="529" priority="72" operator="between">
      <formula>$H$15</formula>
      <formula>$L$15</formula>
    </cfRule>
  </conditionalFormatting>
  <conditionalFormatting sqref="O16:AX16">
    <cfRule type="cellIs" dxfId="528" priority="63" operator="lessThan">
      <formula>#REF!</formula>
    </cfRule>
    <cfRule type="cellIs" dxfId="527" priority="62" operator="greaterThan">
      <formula>$N$16</formula>
    </cfRule>
    <cfRule type="cellIs" dxfId="526" priority="61" operator="lessThan">
      <formula>$G$16</formula>
    </cfRule>
    <cfRule type="cellIs" dxfId="525" priority="60" operator="between">
      <formula>$H$16</formula>
      <formula>$L$16</formula>
    </cfRule>
    <cfRule type="cellIs" dxfId="524" priority="65" operator="between">
      <formula>#REF!</formula>
      <formula>#REF!</formula>
    </cfRule>
    <cfRule type="cellIs" dxfId="523" priority="64" operator="greaterThan">
      <formula>#REF!</formula>
    </cfRule>
  </conditionalFormatting>
  <conditionalFormatting sqref="O19:AX19">
    <cfRule type="cellIs" dxfId="522" priority="59" operator="greaterThan">
      <formula>60</formula>
    </cfRule>
    <cfRule type="cellIs" dxfId="521" priority="58" operator="between">
      <formula>60</formula>
      <formula>60</formula>
    </cfRule>
    <cfRule type="cellIs" dxfId="520" priority="57" operator="lessThan">
      <formula>60</formula>
    </cfRule>
  </conditionalFormatting>
  <conditionalFormatting sqref="O20:AX20">
    <cfRule type="cellIs" dxfId="519" priority="71" operator="between">
      <formula>#REF!</formula>
      <formula>#REF!</formula>
    </cfRule>
    <cfRule type="cellIs" dxfId="518" priority="70" operator="greaterThan">
      <formula>#REF!</formula>
    </cfRule>
    <cfRule type="cellIs" dxfId="517" priority="69" operator="lessThan">
      <formula>#REF!</formula>
    </cfRule>
    <cfRule type="cellIs" dxfId="516" priority="68" operator="greaterThan">
      <formula>$N$20</formula>
    </cfRule>
    <cfRule type="cellIs" dxfId="515" priority="67" operator="lessThan">
      <formula>$H$20</formula>
    </cfRule>
    <cfRule type="cellIs" dxfId="514" priority="66" operator="between">
      <formula>$H$20</formula>
      <formula>$L$20</formula>
    </cfRule>
  </conditionalFormatting>
  <conditionalFormatting sqref="O21:BD21">
    <cfRule type="colorScale" priority="94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513" priority="96" operator="lessThan">
      <formula>#REF!</formula>
    </cfRule>
    <cfRule type="cellIs" dxfId="512" priority="97" operator="greaterThan">
      <formula>#REF!</formula>
    </cfRule>
    <cfRule type="cellIs" dxfId="511" priority="98" operator="between">
      <formula>#REF!</formula>
      <formula>#REF!</formula>
    </cfRule>
  </conditionalFormatting>
  <conditionalFormatting sqref="O21:BK21">
    <cfRule type="cellIs" dxfId="510" priority="45" operator="greaterThan">
      <formula>$N$21</formula>
    </cfRule>
    <cfRule type="cellIs" dxfId="509" priority="44" operator="lessThan">
      <formula>$H$21</formula>
    </cfRule>
    <cfRule type="cellIs" dxfId="508" priority="43" operator="between">
      <formula>$H$21</formula>
      <formula>$L$21</formula>
    </cfRule>
  </conditionalFormatting>
  <conditionalFormatting sqref="AB18:AC18 AU18">
    <cfRule type="cellIs" dxfId="507" priority="101" operator="between">
      <formula>#REF!</formula>
      <formula>#REF!</formula>
    </cfRule>
    <cfRule type="cellIs" dxfId="506" priority="100" operator="greaterThan">
      <formula>#REF!</formula>
    </cfRule>
    <cfRule type="cellIs" dxfId="505" priority="99" operator="lessThan">
      <formula>#REF!</formula>
    </cfRule>
  </conditionalFormatting>
  <conditionalFormatting sqref="AE18 AH18:AK18 AM18 AO18:AS18">
    <cfRule type="cellIs" dxfId="504" priority="103" operator="greaterThan">
      <formula>#REF!</formula>
    </cfRule>
    <cfRule type="cellIs" dxfId="503" priority="102" operator="lessThan">
      <formula>#REF!</formula>
    </cfRule>
    <cfRule type="cellIs" dxfId="502" priority="104" operator="between">
      <formula>#REF!</formula>
      <formula>#REF!</formula>
    </cfRule>
  </conditionalFormatting>
  <conditionalFormatting sqref="AZ18 BB18:BF18">
    <cfRule type="cellIs" dxfId="501" priority="54" operator="lessThan">
      <formula>#REF!</formula>
    </cfRule>
    <cfRule type="cellIs" dxfId="500" priority="56" operator="between">
      <formula>#REF!</formula>
      <formula>#REF!</formula>
    </cfRule>
    <cfRule type="cellIs" dxfId="499" priority="55" operator="greaterThan">
      <formula>#REF!</formula>
    </cfRule>
  </conditionalFormatting>
  <conditionalFormatting sqref="AZ13:BK13">
    <cfRule type="cellIs" dxfId="498" priority="42" operator="between">
      <formula>#REF!</formula>
      <formula>#REF!</formula>
    </cfRule>
    <cfRule type="cellIs" dxfId="497" priority="41" operator="greaterThan">
      <formula>#REF!</formula>
    </cfRule>
    <cfRule type="cellIs" dxfId="496" priority="40" operator="lessThan">
      <formula>#REF!</formula>
    </cfRule>
    <cfRule type="cellIs" dxfId="495" priority="39" operator="greaterThan">
      <formula>$G$13</formula>
    </cfRule>
    <cfRule type="cellIs" dxfId="494" priority="38" operator="lessThan">
      <formula>$N$13</formula>
    </cfRule>
    <cfRule type="cellIs" dxfId="493" priority="37" operator="between">
      <formula>$H$13</formula>
      <formula>$L$13</formula>
    </cfRule>
    <cfRule type="cellIs" dxfId="492" priority="36" operator="greaterThan">
      <formula>$G$13</formula>
    </cfRule>
  </conditionalFormatting>
  <conditionalFormatting sqref="AZ14:BK14">
    <cfRule type="cellIs" dxfId="491" priority="30" operator="between">
      <formula>$H$14</formula>
      <formula>$L$14</formula>
    </cfRule>
    <cfRule type="cellIs" dxfId="490" priority="35" operator="between">
      <formula>#REF!</formula>
      <formula>#REF!</formula>
    </cfRule>
    <cfRule type="cellIs" dxfId="489" priority="34" operator="greaterThan">
      <formula>#REF!</formula>
    </cfRule>
    <cfRule type="cellIs" dxfId="488" priority="33" operator="lessThan">
      <formula>#REF!</formula>
    </cfRule>
    <cfRule type="cellIs" dxfId="487" priority="31" operator="lessThan">
      <formula>$G$14</formula>
    </cfRule>
    <cfRule type="cellIs" dxfId="486" priority="32" operator="greaterThan">
      <formula>$N$14</formula>
    </cfRule>
  </conditionalFormatting>
  <conditionalFormatting sqref="AZ15:BK15">
    <cfRule type="cellIs" dxfId="485" priority="29" operator="between">
      <formula>#REF!</formula>
      <formula>#REF!</formula>
    </cfRule>
    <cfRule type="cellIs" dxfId="484" priority="28" operator="greaterThan">
      <formula>#REF!</formula>
    </cfRule>
    <cfRule type="cellIs" dxfId="483" priority="27" operator="lessThan">
      <formula>#REF!</formula>
    </cfRule>
    <cfRule type="cellIs" dxfId="482" priority="26" operator="lessThan">
      <formula>$N$15</formula>
    </cfRule>
    <cfRule type="cellIs" dxfId="481" priority="25" operator="greaterThan">
      <formula>$G$15</formula>
    </cfRule>
    <cfRule type="cellIs" dxfId="480" priority="24" operator="between">
      <formula>$H$15</formula>
      <formula>$L$15</formula>
    </cfRule>
  </conditionalFormatting>
  <conditionalFormatting sqref="AZ16:BK16">
    <cfRule type="cellIs" dxfId="479" priority="17" operator="between">
      <formula>#REF!</formula>
      <formula>#REF!</formula>
    </cfRule>
    <cfRule type="cellIs" dxfId="478" priority="16" operator="greaterThan">
      <formula>#REF!</formula>
    </cfRule>
    <cfRule type="cellIs" dxfId="477" priority="15" operator="lessThan">
      <formula>#REF!</formula>
    </cfRule>
    <cfRule type="cellIs" dxfId="476" priority="14" operator="greaterThan">
      <formula>$N$16</formula>
    </cfRule>
    <cfRule type="cellIs" dxfId="475" priority="12" operator="between">
      <formula>$H$16</formula>
      <formula>$L$16</formula>
    </cfRule>
    <cfRule type="cellIs" dxfId="474" priority="13" operator="lessThan">
      <formula>$G$16</formula>
    </cfRule>
  </conditionalFormatting>
  <conditionalFormatting sqref="AZ19:BK19">
    <cfRule type="cellIs" dxfId="473" priority="11" operator="greaterThan">
      <formula>60</formula>
    </cfRule>
    <cfRule type="cellIs" dxfId="472" priority="10" operator="between">
      <formula>60</formula>
      <formula>60</formula>
    </cfRule>
    <cfRule type="cellIs" dxfId="471" priority="9" operator="lessThan">
      <formula>60</formula>
    </cfRule>
  </conditionalFormatting>
  <conditionalFormatting sqref="BA20:BK20">
    <cfRule type="cellIs" dxfId="470" priority="2" operator="lessThan">
      <formula>$H$20</formula>
    </cfRule>
    <cfRule type="cellIs" dxfId="469" priority="3" operator="greaterThan">
      <formula>$N$20</formula>
    </cfRule>
    <cfRule type="cellIs" dxfId="468" priority="4" operator="lessThan">
      <formula>#REF!</formula>
    </cfRule>
    <cfRule type="cellIs" dxfId="467" priority="5" operator="greaterThan">
      <formula>#REF!</formula>
    </cfRule>
    <cfRule type="cellIs" dxfId="466" priority="1" operator="between">
      <formula>$H$20</formula>
      <formula>$L$20</formula>
    </cfRule>
    <cfRule type="cellIs" dxfId="465" priority="6" operator="between">
      <formula>#REF!</formula>
      <formula>#REF!</formula>
    </cfRule>
  </conditionalFormatting>
  <conditionalFormatting sqref="BE21:BK21">
    <cfRule type="colorScale" priority="46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464" priority="48" operator="lessThan">
      <formula>#REF!</formula>
    </cfRule>
    <cfRule type="cellIs" dxfId="463" priority="49" operator="greaterThan">
      <formula>#REF!</formula>
    </cfRule>
    <cfRule type="cellIs" dxfId="462" priority="50" operator="between">
      <formula>#REF!</formula>
      <formula>#REF!</formula>
    </cfRule>
  </conditionalFormatting>
  <conditionalFormatting sqref="BH18">
    <cfRule type="cellIs" dxfId="461" priority="53" operator="between">
      <formula>#REF!</formula>
      <formula>#REF!</formula>
    </cfRule>
    <cfRule type="cellIs" dxfId="460" priority="52" operator="greaterThan">
      <formula>#REF!</formula>
    </cfRule>
    <cfRule type="cellIs" dxfId="459" priority="51" operator="lessThan">
      <formula>#REF!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A667-C5DA-4377-95C1-2FE476F1887A}">
  <dimension ref="A1:DF23"/>
  <sheetViews>
    <sheetView topLeftCell="C1" zoomScale="70" zoomScaleNormal="70" workbookViewId="0">
      <pane xSplit="12" ySplit="11" topLeftCell="AS12" activePane="bottomRight" state="frozen"/>
      <selection activeCell="P28" sqref="P28"/>
      <selection pane="topRight" activeCell="P28" sqref="P28"/>
      <selection pane="bottomLeft" activeCell="P28" sqref="P28"/>
      <selection pane="bottomRight" activeCell="AX31" sqref="AX31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110" width="10.85546875" style="46"/>
  </cols>
  <sheetData>
    <row r="1" spans="1:63" ht="36.6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41.968181818181819</v>
      </c>
      <c r="H13" s="12">
        <f>AVERAGE($O$13:$AU$13)-(0.05*AVERAGE($O$13:$AU$13))</f>
        <v>37.971212121212119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41.968181818181819</v>
      </c>
      <c r="M13" s="14" t="s">
        <v>28</v>
      </c>
      <c r="N13" s="15">
        <f>+H13</f>
        <v>37.971212121212119</v>
      </c>
      <c r="O13" s="37">
        <v>26</v>
      </c>
      <c r="P13" s="37">
        <v>28</v>
      </c>
      <c r="Q13" s="37">
        <v>50</v>
      </c>
      <c r="R13" s="37">
        <v>28</v>
      </c>
      <c r="S13" s="37">
        <v>37</v>
      </c>
      <c r="T13" s="37">
        <v>26</v>
      </c>
      <c r="U13" s="37">
        <v>140</v>
      </c>
      <c r="V13" s="37">
        <v>29</v>
      </c>
      <c r="W13" s="37">
        <v>25</v>
      </c>
      <c r="X13" s="37">
        <v>18</v>
      </c>
      <c r="Y13" s="37">
        <v>32</v>
      </c>
      <c r="Z13" s="37">
        <v>20</v>
      </c>
      <c r="AA13" s="37">
        <v>59</v>
      </c>
      <c r="AB13" s="37">
        <v>50</v>
      </c>
      <c r="AC13" s="37">
        <v>15</v>
      </c>
      <c r="AD13" s="37">
        <v>29</v>
      </c>
      <c r="AE13" s="37">
        <v>30</v>
      </c>
      <c r="AF13" s="37">
        <v>45</v>
      </c>
      <c r="AG13" s="37">
        <v>50</v>
      </c>
      <c r="AH13" s="37">
        <v>35</v>
      </c>
      <c r="AI13" s="37">
        <v>34</v>
      </c>
      <c r="AJ13" s="37">
        <v>123</v>
      </c>
      <c r="AK13" s="37">
        <v>46</v>
      </c>
      <c r="AL13" s="37">
        <v>25</v>
      </c>
      <c r="AM13" s="37">
        <v>36</v>
      </c>
      <c r="AN13" s="37">
        <v>45</v>
      </c>
      <c r="AO13" s="37">
        <v>34</v>
      </c>
      <c r="AP13" s="37">
        <v>14</v>
      </c>
      <c r="AQ13" s="37">
        <v>32</v>
      </c>
      <c r="AR13" s="37">
        <v>37</v>
      </c>
      <c r="AS13" s="37">
        <v>41</v>
      </c>
      <c r="AT13" s="37">
        <v>47</v>
      </c>
      <c r="AU13" s="37">
        <v>33</v>
      </c>
      <c r="AV13" s="37">
        <v>51</v>
      </c>
      <c r="AW13" s="37">
        <v>41</v>
      </c>
      <c r="AX13" s="37">
        <v>25</v>
      </c>
      <c r="AY13" s="75">
        <f>AVERAGE(O13:AX13)</f>
        <v>39.888888888888886</v>
      </c>
      <c r="AZ13" s="71">
        <v>45</v>
      </c>
      <c r="BA13" s="71">
        <v>49</v>
      </c>
      <c r="BB13" s="71">
        <v>46</v>
      </c>
      <c r="BC13" s="71">
        <v>56</v>
      </c>
      <c r="BD13" s="71">
        <v>27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38.659090909090914</v>
      </c>
      <c r="H14" s="12">
        <f>AVERAGE(O14:AU14)-(0.05*AVERAGE(O14:AU14))</f>
        <v>34.977272727272727</v>
      </c>
      <c r="I14" s="12" t="s">
        <v>49</v>
      </c>
      <c r="J14" s="12" t="s">
        <v>27</v>
      </c>
      <c r="K14" s="13" t="s">
        <v>26</v>
      </c>
      <c r="L14" s="12">
        <f>AVERAGE(O14:AU14)+(0.05*AVERAGE(O14:AU14))</f>
        <v>38.659090909090914</v>
      </c>
      <c r="M14" s="14" t="s">
        <v>25</v>
      </c>
      <c r="N14" s="15">
        <f>+H14</f>
        <v>34.977272727272727</v>
      </c>
      <c r="O14" s="16">
        <v>13</v>
      </c>
      <c r="P14" s="16">
        <v>27</v>
      </c>
      <c r="Q14" s="16">
        <v>34</v>
      </c>
      <c r="R14" s="16">
        <v>34</v>
      </c>
      <c r="S14" s="16">
        <v>37</v>
      </c>
      <c r="T14" s="16">
        <v>40</v>
      </c>
      <c r="U14" s="16">
        <v>138</v>
      </c>
      <c r="V14" s="16">
        <v>43</v>
      </c>
      <c r="W14" s="16">
        <v>28</v>
      </c>
      <c r="X14" s="16">
        <v>29</v>
      </c>
      <c r="Y14" s="16">
        <v>30</v>
      </c>
      <c r="Z14" s="16">
        <v>52</v>
      </c>
      <c r="AA14" s="16">
        <v>12</v>
      </c>
      <c r="AB14" s="16">
        <v>33</v>
      </c>
      <c r="AC14" s="16">
        <v>12</v>
      </c>
      <c r="AD14" s="16">
        <v>16</v>
      </c>
      <c r="AE14" s="16">
        <v>11</v>
      </c>
      <c r="AF14" s="16">
        <v>17</v>
      </c>
      <c r="AG14" s="16">
        <v>37</v>
      </c>
      <c r="AH14" s="16">
        <v>27</v>
      </c>
      <c r="AI14" s="16">
        <v>38</v>
      </c>
      <c r="AJ14" s="16">
        <v>134</v>
      </c>
      <c r="AK14" s="16">
        <v>29</v>
      </c>
      <c r="AL14" s="16">
        <v>8</v>
      </c>
      <c r="AM14" s="16">
        <v>24</v>
      </c>
      <c r="AN14" s="16">
        <v>76</v>
      </c>
      <c r="AO14" s="16">
        <v>13</v>
      </c>
      <c r="AP14" s="16">
        <v>53</v>
      </c>
      <c r="AQ14" s="16">
        <v>38</v>
      </c>
      <c r="AR14" s="16">
        <v>60</v>
      </c>
      <c r="AS14" s="16">
        <v>21</v>
      </c>
      <c r="AT14" s="16">
        <v>23</v>
      </c>
      <c r="AU14" s="16">
        <v>28</v>
      </c>
      <c r="AV14" s="16">
        <v>99</v>
      </c>
      <c r="AW14" s="16">
        <v>35</v>
      </c>
      <c r="AX14" s="16">
        <v>51</v>
      </c>
      <c r="AY14" s="75">
        <f>AVERAGE(O14:AX14)</f>
        <v>38.888888888888886</v>
      </c>
      <c r="AZ14" s="71">
        <v>44</v>
      </c>
      <c r="BA14" s="71">
        <v>46</v>
      </c>
      <c r="BB14" s="71">
        <v>56</v>
      </c>
      <c r="BC14" s="71">
        <v>66</v>
      </c>
      <c r="BD14" s="71">
        <v>29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83.936363636363637</v>
      </c>
      <c r="H15" s="12">
        <f>+H13*2</f>
        <v>75.942424242424238</v>
      </c>
      <c r="I15" s="12" t="s">
        <v>49</v>
      </c>
      <c r="J15" s="12" t="s">
        <v>27</v>
      </c>
      <c r="K15" s="13" t="s">
        <v>26</v>
      </c>
      <c r="L15" s="12">
        <f>+L13*2</f>
        <v>83.936363636363637</v>
      </c>
      <c r="M15" s="15" t="s">
        <v>28</v>
      </c>
      <c r="N15" s="15">
        <f>+H15</f>
        <v>75.942424242424238</v>
      </c>
      <c r="O15" s="16">
        <v>72</v>
      </c>
      <c r="P15" s="16">
        <v>73</v>
      </c>
      <c r="Q15" s="16">
        <v>89</v>
      </c>
      <c r="R15" s="16">
        <v>83</v>
      </c>
      <c r="S15" s="16">
        <v>83</v>
      </c>
      <c r="T15" s="16">
        <v>69</v>
      </c>
      <c r="U15" s="16">
        <v>71</v>
      </c>
      <c r="V15" s="16">
        <v>57</v>
      </c>
      <c r="W15" s="16">
        <v>54</v>
      </c>
      <c r="X15" s="16">
        <v>43</v>
      </c>
      <c r="Y15" s="16">
        <v>45</v>
      </c>
      <c r="Z15" s="16">
        <v>13</v>
      </c>
      <c r="AA15" s="16">
        <v>60</v>
      </c>
      <c r="AB15" s="16">
        <v>77</v>
      </c>
      <c r="AC15" s="16">
        <v>80</v>
      </c>
      <c r="AD15" s="16">
        <v>83</v>
      </c>
      <c r="AE15" s="16">
        <v>102</v>
      </c>
      <c r="AF15" s="16">
        <v>130</v>
      </c>
      <c r="AG15" s="16">
        <v>143</v>
      </c>
      <c r="AH15" s="16">
        <v>151</v>
      </c>
      <c r="AI15" s="16">
        <v>147</v>
      </c>
      <c r="AJ15" s="16">
        <v>136</v>
      </c>
      <c r="AK15" s="16">
        <v>153</v>
      </c>
      <c r="AL15" s="16">
        <v>170</v>
      </c>
      <c r="AM15" s="16">
        <v>182</v>
      </c>
      <c r="AN15" s="16">
        <v>151</v>
      </c>
      <c r="AO15" s="16">
        <v>172</v>
      </c>
      <c r="AP15" s="16">
        <v>133</v>
      </c>
      <c r="AQ15" s="16">
        <v>127</v>
      </c>
      <c r="AR15" s="16">
        <v>104</v>
      </c>
      <c r="AS15" s="16">
        <v>124</v>
      </c>
      <c r="AT15" s="16">
        <v>148</v>
      </c>
      <c r="AU15" s="16">
        <v>153</v>
      </c>
      <c r="AV15" s="16">
        <v>105</v>
      </c>
      <c r="AW15" s="16">
        <v>111</v>
      </c>
      <c r="AX15" s="16">
        <v>85</v>
      </c>
      <c r="AY15" s="75">
        <f>AVERAGE(O15:AX15)</f>
        <v>104.97222222222223</v>
      </c>
      <c r="AZ15" s="74">
        <v>86</v>
      </c>
      <c r="BA15" s="74">
        <v>89</v>
      </c>
      <c r="BB15" s="74">
        <v>79</v>
      </c>
      <c r="BC15" s="74">
        <v>69</v>
      </c>
      <c r="BD15" s="74">
        <v>67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X16" si="0">IF(O13=0,0,(O14/O13))</f>
        <v>0.5</v>
      </c>
      <c r="P16" s="48">
        <f>IF(P13=0,0,(P14/P13))</f>
        <v>0.9642857142857143</v>
      </c>
      <c r="Q16" s="48">
        <f>IF(Q13=0,0,(Q14/Q13))</f>
        <v>0.68</v>
      </c>
      <c r="R16" s="48">
        <f t="shared" si="0"/>
        <v>1.2142857142857142</v>
      </c>
      <c r="S16" s="48">
        <f t="shared" si="0"/>
        <v>1</v>
      </c>
      <c r="T16" s="48">
        <f t="shared" si="0"/>
        <v>1.5384615384615385</v>
      </c>
      <c r="U16" s="48">
        <f t="shared" si="0"/>
        <v>0.98571428571428577</v>
      </c>
      <c r="V16" s="48">
        <f t="shared" si="0"/>
        <v>1.4827586206896552</v>
      </c>
      <c r="W16" s="48">
        <f t="shared" si="0"/>
        <v>1.1200000000000001</v>
      </c>
      <c r="X16" s="48">
        <f t="shared" si="0"/>
        <v>1.6111111111111112</v>
      </c>
      <c r="Y16" s="48">
        <f t="shared" si="0"/>
        <v>0.9375</v>
      </c>
      <c r="Z16" s="48">
        <f t="shared" si="0"/>
        <v>2.6</v>
      </c>
      <c r="AA16" s="48">
        <f t="shared" si="0"/>
        <v>0.20338983050847459</v>
      </c>
      <c r="AB16" s="48">
        <f t="shared" si="0"/>
        <v>0.66</v>
      </c>
      <c r="AC16" s="48">
        <f t="shared" si="0"/>
        <v>0.8</v>
      </c>
      <c r="AD16" s="48">
        <f t="shared" si="0"/>
        <v>0.55172413793103448</v>
      </c>
      <c r="AE16" s="48">
        <f t="shared" si="0"/>
        <v>0.36666666666666664</v>
      </c>
      <c r="AF16" s="48">
        <f t="shared" si="0"/>
        <v>0.37777777777777777</v>
      </c>
      <c r="AG16" s="48">
        <f t="shared" si="0"/>
        <v>0.74</v>
      </c>
      <c r="AH16" s="48">
        <f t="shared" si="0"/>
        <v>0.77142857142857146</v>
      </c>
      <c r="AI16" s="48">
        <f t="shared" si="0"/>
        <v>1.1176470588235294</v>
      </c>
      <c r="AJ16" s="48">
        <f t="shared" si="0"/>
        <v>1.089430894308943</v>
      </c>
      <c r="AK16" s="48">
        <f t="shared" si="0"/>
        <v>0.63043478260869568</v>
      </c>
      <c r="AL16" s="48">
        <f t="shared" si="0"/>
        <v>0.32</v>
      </c>
      <c r="AM16" s="48">
        <f t="shared" si="0"/>
        <v>0.66666666666666663</v>
      </c>
      <c r="AN16" s="48">
        <f t="shared" si="0"/>
        <v>1.6888888888888889</v>
      </c>
      <c r="AO16" s="48">
        <f t="shared" si="0"/>
        <v>0.38235294117647056</v>
      </c>
      <c r="AP16" s="48">
        <f t="shared" si="0"/>
        <v>3.7857142857142856</v>
      </c>
      <c r="AQ16" s="48">
        <f t="shared" si="0"/>
        <v>1.1875</v>
      </c>
      <c r="AR16" s="48">
        <f t="shared" si="0"/>
        <v>1.6216216216216217</v>
      </c>
      <c r="AS16" s="48">
        <f t="shared" si="0"/>
        <v>0.51219512195121952</v>
      </c>
      <c r="AT16" s="48">
        <f t="shared" si="0"/>
        <v>0.48936170212765956</v>
      </c>
      <c r="AU16" s="48">
        <f t="shared" si="0"/>
        <v>0.84848484848484851</v>
      </c>
      <c r="AV16" s="48">
        <f t="shared" si="0"/>
        <v>1.9411764705882353</v>
      </c>
      <c r="AW16" s="48">
        <f t="shared" si="0"/>
        <v>0.85365853658536583</v>
      </c>
      <c r="AX16" s="48">
        <f t="shared" si="0"/>
        <v>2.04</v>
      </c>
      <c r="AY16" s="76">
        <f t="shared" ref="AY16:AY20" si="1">AVERAGE(O16:AU16)</f>
        <v>1.0134970539767689</v>
      </c>
      <c r="AZ16" s="48">
        <f>+AZ14/AZ13</f>
        <v>0.97777777777777775</v>
      </c>
      <c r="BA16" s="48">
        <f t="shared" ref="BA16:BD16" si="2">+BA14/BA13</f>
        <v>0.93877551020408168</v>
      </c>
      <c r="BB16" s="48">
        <f t="shared" si="2"/>
        <v>1.2173913043478262</v>
      </c>
      <c r="BC16" s="48">
        <f t="shared" si="2"/>
        <v>1.1785714285714286</v>
      </c>
      <c r="BD16" s="48">
        <f t="shared" si="2"/>
        <v>1.0740740740740742</v>
      </c>
      <c r="BE16" s="48"/>
      <c r="BF16" s="48"/>
      <c r="BG16" s="48"/>
      <c r="BH16" s="48"/>
      <c r="BI16" s="48"/>
      <c r="BJ16" s="48"/>
      <c r="BK16" s="48"/>
    </row>
    <row r="17" spans="1:63" ht="24.6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53">
        <v>45371</v>
      </c>
      <c r="AD18" s="49">
        <v>45412</v>
      </c>
      <c r="AE18" s="49">
        <v>45443</v>
      </c>
      <c r="AF18" s="49">
        <v>45473</v>
      </c>
      <c r="AG18" s="49">
        <v>45504</v>
      </c>
      <c r="AH18" s="49">
        <v>45535</v>
      </c>
      <c r="AI18" s="49">
        <v>45565</v>
      </c>
      <c r="AJ18" s="49">
        <v>45596</v>
      </c>
      <c r="AK18" s="49">
        <v>45626</v>
      </c>
      <c r="AL18" s="49">
        <v>45657</v>
      </c>
      <c r="AM18" s="49">
        <v>45688</v>
      </c>
      <c r="AN18" s="49">
        <v>45716</v>
      </c>
      <c r="AO18" s="53">
        <v>45720</v>
      </c>
      <c r="AP18" s="49">
        <v>45777</v>
      </c>
      <c r="AQ18" s="53">
        <v>45797</v>
      </c>
      <c r="AR18" s="53">
        <v>45807</v>
      </c>
      <c r="AS18" s="50">
        <v>45842</v>
      </c>
      <c r="AT18" s="49">
        <v>45900</v>
      </c>
      <c r="AU18" s="50">
        <v>45905</v>
      </c>
      <c r="AV18" s="49">
        <v>45961</v>
      </c>
      <c r="AW18" s="49">
        <v>45989</v>
      </c>
      <c r="AX18" s="49">
        <v>46028</v>
      </c>
      <c r="AY18" s="126"/>
      <c r="AZ18" s="49"/>
      <c r="BA18" s="49">
        <v>46073</v>
      </c>
      <c r="BB18" s="50">
        <v>46108</v>
      </c>
      <c r="BC18" s="49">
        <v>46133</v>
      </c>
      <c r="BD18" s="50">
        <v>46157</v>
      </c>
      <c r="BE18" s="53"/>
      <c r="BF18" s="53"/>
      <c r="BG18" s="49"/>
      <c r="BH18" s="53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0</v>
      </c>
      <c r="AC19" s="52">
        <f t="shared" si="3"/>
        <v>11</v>
      </c>
      <c r="AD19" s="52">
        <f t="shared" si="3"/>
        <v>0</v>
      </c>
      <c r="AE19" s="52">
        <f t="shared" si="3"/>
        <v>0</v>
      </c>
      <c r="AF19" s="52">
        <f t="shared" si="3"/>
        <v>0</v>
      </c>
      <c r="AG19" s="52">
        <f t="shared" si="3"/>
        <v>0</v>
      </c>
      <c r="AH19" s="52">
        <f t="shared" si="3"/>
        <v>0</v>
      </c>
      <c r="AI19" s="52">
        <f t="shared" si="3"/>
        <v>0</v>
      </c>
      <c r="AJ19" s="52">
        <f t="shared" si="3"/>
        <v>0</v>
      </c>
      <c r="AK19" s="52">
        <f t="shared" si="3"/>
        <v>0</v>
      </c>
      <c r="AL19" s="52">
        <f t="shared" si="3"/>
        <v>0</v>
      </c>
      <c r="AM19" s="52">
        <f t="shared" si="3"/>
        <v>0</v>
      </c>
      <c r="AN19" s="52">
        <f t="shared" si="3"/>
        <v>0</v>
      </c>
      <c r="AO19" s="52">
        <f t="shared" si="3"/>
        <v>27</v>
      </c>
      <c r="AP19" s="52">
        <f t="shared" si="3"/>
        <v>0</v>
      </c>
      <c r="AQ19" s="52">
        <f t="shared" si="3"/>
        <v>11</v>
      </c>
      <c r="AR19" s="52">
        <f t="shared" si="3"/>
        <v>31</v>
      </c>
      <c r="AS19" s="52">
        <f t="shared" si="3"/>
        <v>27</v>
      </c>
      <c r="AT19" s="52">
        <f t="shared" si="3"/>
        <v>0</v>
      </c>
      <c r="AU19" s="52">
        <f t="shared" si="3"/>
        <v>25</v>
      </c>
      <c r="AV19" s="52">
        <f t="shared" si="3"/>
        <v>0</v>
      </c>
      <c r="AW19" s="52">
        <f t="shared" si="3"/>
        <v>0</v>
      </c>
      <c r="AX19" s="52">
        <f t="shared" si="3"/>
        <v>0</v>
      </c>
      <c r="AY19" s="77">
        <f t="shared" si="1"/>
        <v>4</v>
      </c>
      <c r="AZ19" s="52">
        <v>0</v>
      </c>
      <c r="BA19" s="52">
        <v>10</v>
      </c>
      <c r="BB19" s="52">
        <v>10</v>
      </c>
      <c r="BC19" s="52">
        <v>13</v>
      </c>
      <c r="BD19" s="52">
        <v>16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9</v>
      </c>
      <c r="H20" s="12">
        <v>9</v>
      </c>
      <c r="I20" s="12" t="s">
        <v>52</v>
      </c>
      <c r="J20" s="12" t="s">
        <v>27</v>
      </c>
      <c r="K20" s="12" t="s">
        <v>52</v>
      </c>
      <c r="L20" s="12">
        <v>9</v>
      </c>
      <c r="M20" s="14" t="s">
        <v>25</v>
      </c>
      <c r="N20" s="15">
        <v>9</v>
      </c>
      <c r="O20" s="16">
        <v>6</v>
      </c>
      <c r="P20" s="16">
        <v>6</v>
      </c>
      <c r="Q20" s="16">
        <v>13</v>
      </c>
      <c r="R20" s="16">
        <v>8</v>
      </c>
      <c r="S20" s="16">
        <v>12</v>
      </c>
      <c r="T20" s="16">
        <v>17</v>
      </c>
      <c r="U20" s="16">
        <v>14</v>
      </c>
      <c r="V20" s="16">
        <v>6</v>
      </c>
      <c r="W20" s="16">
        <v>18</v>
      </c>
      <c r="X20" s="16">
        <v>9</v>
      </c>
      <c r="Y20" s="16">
        <v>14</v>
      </c>
      <c r="Z20" s="16">
        <v>4</v>
      </c>
      <c r="AA20" s="16">
        <v>5</v>
      </c>
      <c r="AB20" s="16">
        <v>13</v>
      </c>
      <c r="AC20" s="16">
        <v>11</v>
      </c>
      <c r="AD20" s="16">
        <v>6</v>
      </c>
      <c r="AE20" s="16">
        <v>3</v>
      </c>
      <c r="AF20" s="16">
        <v>4</v>
      </c>
      <c r="AG20" s="16">
        <v>8</v>
      </c>
      <c r="AH20" s="16">
        <v>14</v>
      </c>
      <c r="AI20" s="16">
        <v>6</v>
      </c>
      <c r="AJ20" s="16">
        <v>9</v>
      </c>
      <c r="AK20" s="16">
        <v>13</v>
      </c>
      <c r="AL20" s="16">
        <v>8</v>
      </c>
      <c r="AM20" s="16">
        <v>14</v>
      </c>
      <c r="AN20" s="16">
        <v>11</v>
      </c>
      <c r="AO20" s="16">
        <v>8</v>
      </c>
      <c r="AP20" s="16">
        <v>5</v>
      </c>
      <c r="AQ20" s="16">
        <v>11</v>
      </c>
      <c r="AR20" s="16">
        <v>11</v>
      </c>
      <c r="AS20" s="16">
        <v>9</v>
      </c>
      <c r="AT20" s="16">
        <v>11</v>
      </c>
      <c r="AU20" s="16">
        <v>53</v>
      </c>
      <c r="AV20" s="16">
        <v>11</v>
      </c>
      <c r="AW20" s="16">
        <v>9</v>
      </c>
      <c r="AX20" s="16">
        <v>9</v>
      </c>
      <c r="AY20" s="77">
        <f t="shared" si="1"/>
        <v>10.909090909090908</v>
      </c>
      <c r="AZ20" s="16">
        <v>10</v>
      </c>
      <c r="BA20" s="16">
        <v>7</v>
      </c>
      <c r="BB20" s="16">
        <v>4</v>
      </c>
      <c r="BC20" s="16">
        <v>14</v>
      </c>
      <c r="BD20" s="16">
        <v>10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 t="shared" ref="O21:AT21" si="6">+O20/$N$20</f>
        <v>0.66666666666666663</v>
      </c>
      <c r="P21" s="48">
        <f t="shared" si="6"/>
        <v>0.66666666666666663</v>
      </c>
      <c r="Q21" s="48">
        <f t="shared" si="6"/>
        <v>1.4444444444444444</v>
      </c>
      <c r="R21" s="48">
        <f t="shared" si="6"/>
        <v>0.88888888888888884</v>
      </c>
      <c r="S21" s="48">
        <f t="shared" si="6"/>
        <v>1.3333333333333333</v>
      </c>
      <c r="T21" s="48">
        <f t="shared" si="6"/>
        <v>1.8888888888888888</v>
      </c>
      <c r="U21" s="48">
        <f t="shared" si="6"/>
        <v>1.5555555555555556</v>
      </c>
      <c r="V21" s="48">
        <f t="shared" si="6"/>
        <v>0.66666666666666663</v>
      </c>
      <c r="W21" s="48">
        <f t="shared" si="6"/>
        <v>2</v>
      </c>
      <c r="X21" s="48">
        <f t="shared" si="6"/>
        <v>1</v>
      </c>
      <c r="Y21" s="48">
        <f t="shared" si="6"/>
        <v>1.5555555555555556</v>
      </c>
      <c r="Z21" s="48">
        <f t="shared" si="6"/>
        <v>0.44444444444444442</v>
      </c>
      <c r="AA21" s="48">
        <f t="shared" si="6"/>
        <v>0.55555555555555558</v>
      </c>
      <c r="AB21" s="48">
        <f t="shared" si="6"/>
        <v>1.4444444444444444</v>
      </c>
      <c r="AC21" s="48">
        <f t="shared" si="6"/>
        <v>1.2222222222222223</v>
      </c>
      <c r="AD21" s="48">
        <f t="shared" si="6"/>
        <v>0.66666666666666663</v>
      </c>
      <c r="AE21" s="48">
        <f t="shared" si="6"/>
        <v>0.33333333333333331</v>
      </c>
      <c r="AF21" s="48">
        <f t="shared" si="6"/>
        <v>0.44444444444444442</v>
      </c>
      <c r="AG21" s="48">
        <f t="shared" si="6"/>
        <v>0.88888888888888884</v>
      </c>
      <c r="AH21" s="48">
        <f t="shared" si="6"/>
        <v>1.5555555555555556</v>
      </c>
      <c r="AI21" s="48">
        <f t="shared" si="6"/>
        <v>0.66666666666666663</v>
      </c>
      <c r="AJ21" s="48">
        <f t="shared" si="6"/>
        <v>1</v>
      </c>
      <c r="AK21" s="48">
        <f t="shared" si="6"/>
        <v>1.4444444444444444</v>
      </c>
      <c r="AL21" s="48">
        <f t="shared" si="6"/>
        <v>0.88888888888888884</v>
      </c>
      <c r="AM21" s="48">
        <f t="shared" si="6"/>
        <v>1.5555555555555556</v>
      </c>
      <c r="AN21" s="48">
        <f t="shared" si="6"/>
        <v>1.2222222222222223</v>
      </c>
      <c r="AO21" s="48">
        <f t="shared" si="6"/>
        <v>0.88888888888888884</v>
      </c>
      <c r="AP21" s="48">
        <f t="shared" si="6"/>
        <v>0.55555555555555558</v>
      </c>
      <c r="AQ21" s="48">
        <f t="shared" si="6"/>
        <v>1.2222222222222223</v>
      </c>
      <c r="AR21" s="48">
        <f t="shared" si="6"/>
        <v>1.2222222222222223</v>
      </c>
      <c r="AS21" s="48">
        <f t="shared" si="6"/>
        <v>1</v>
      </c>
      <c r="AT21" s="48">
        <f t="shared" si="6"/>
        <v>1.2222222222222223</v>
      </c>
      <c r="AU21" s="48">
        <f>+AU20/$N$20</f>
        <v>5.8888888888888893</v>
      </c>
      <c r="AV21" s="48">
        <f t="shared" ref="AV21:BD21" si="7">+AV20/$N$20</f>
        <v>1.2222222222222223</v>
      </c>
      <c r="AW21" s="48">
        <f t="shared" si="7"/>
        <v>1</v>
      </c>
      <c r="AX21" s="48">
        <f t="shared" si="7"/>
        <v>1</v>
      </c>
      <c r="AY21" s="48">
        <f t="shared" si="7"/>
        <v>1.2121212121212119</v>
      </c>
      <c r="AZ21" s="48">
        <f t="shared" si="7"/>
        <v>1.1111111111111112</v>
      </c>
      <c r="BA21" s="48">
        <f t="shared" si="7"/>
        <v>0.77777777777777779</v>
      </c>
      <c r="BB21" s="48">
        <f t="shared" si="7"/>
        <v>0.44444444444444442</v>
      </c>
      <c r="BC21" s="48">
        <f t="shared" si="7"/>
        <v>1.5555555555555556</v>
      </c>
      <c r="BD21" s="48">
        <f t="shared" si="7"/>
        <v>1.1111111111111112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C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U13">
    <cfRule type="cellIs" dxfId="458" priority="62" operator="greaterThan">
      <formula>42</formula>
    </cfRule>
    <cfRule type="cellIs" dxfId="457" priority="61" operator="lessThan">
      <formula>38</formula>
    </cfRule>
    <cfRule type="cellIs" dxfId="456" priority="59" operator="between">
      <formula>38</formula>
      <formula>42</formula>
    </cfRule>
  </conditionalFormatting>
  <conditionalFormatting sqref="O14:AU14">
    <cfRule type="cellIs" dxfId="455" priority="64" operator="lessThan">
      <formula>39</formula>
    </cfRule>
  </conditionalFormatting>
  <conditionalFormatting sqref="O13:AX13">
    <cfRule type="colorScale" priority="66">
      <colorScale>
        <cfvo type="num" val="&quot;&lt;38&quot;"/>
        <cfvo type="num" val="&quot;38-42&quot;"/>
        <cfvo type="num" val="&quot;&gt;42&quot;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num" val="$N$13"/>
        <cfvo type="num" val="$H$13"/>
        <cfvo type="num" val="$G$13"/>
        <color theme="9"/>
        <color rgb="FFFFEB84"/>
        <color rgb="FFE5513D"/>
      </colorScale>
    </cfRule>
  </conditionalFormatting>
  <conditionalFormatting sqref="O13:AX14 O16:AX16 AC18 AO18 AQ18:AS18 AU18 O20:AX21 AY21:BD21">
    <cfRule type="cellIs" dxfId="454" priority="73" operator="between">
      <formula>#REF!</formula>
      <formula>#REF!</formula>
    </cfRule>
    <cfRule type="cellIs" dxfId="453" priority="72" operator="greaterThan">
      <formula>#REF!</formula>
    </cfRule>
  </conditionalFormatting>
  <conditionalFormatting sqref="O14:AX14">
    <cfRule type="cellIs" dxfId="452" priority="65" operator="greaterThan">
      <formula>35</formula>
    </cfRule>
    <cfRule type="cellIs" dxfId="451" priority="63" operator="between">
      <formula>35</formula>
      <formula>39</formula>
    </cfRule>
  </conditionalFormatting>
  <conditionalFormatting sqref="O15:AX15">
    <cfRule type="cellIs" dxfId="450" priority="41" operator="between">
      <formula>$H$15</formula>
      <formula>$L$15</formula>
    </cfRule>
    <cfRule type="cellIs" dxfId="449" priority="46" operator="between">
      <formula>#REF!</formula>
      <formula>#REF!</formula>
    </cfRule>
    <cfRule type="cellIs" dxfId="448" priority="45" operator="greaterThan">
      <formula>#REF!</formula>
    </cfRule>
    <cfRule type="cellIs" dxfId="447" priority="44" operator="lessThan">
      <formula>#REF!</formula>
    </cfRule>
    <cfRule type="cellIs" dxfId="446" priority="43" operator="lessThan">
      <formula>$N$15</formula>
    </cfRule>
    <cfRule type="cellIs" dxfId="445" priority="42" operator="greaterThan">
      <formula>$G$15</formula>
    </cfRule>
  </conditionalFormatting>
  <conditionalFormatting sqref="O16:AX16">
    <cfRule type="cellIs" dxfId="444" priority="58" operator="greaterThan">
      <formula>1</formula>
    </cfRule>
    <cfRule type="cellIs" dxfId="443" priority="57" operator="lessThan">
      <formula>0.9</formula>
    </cfRule>
    <cfRule type="cellIs" dxfId="442" priority="56" operator="between">
      <formula>0.9</formula>
      <formula>1</formula>
    </cfRule>
  </conditionalFormatting>
  <conditionalFormatting sqref="O19:AX19">
    <cfRule type="cellIs" dxfId="441" priority="55" operator="greaterThan">
      <formula>60</formula>
    </cfRule>
    <cfRule type="cellIs" dxfId="440" priority="54" operator="between">
      <formula>60</formula>
      <formula>60</formula>
    </cfRule>
    <cfRule type="cellIs" dxfId="439" priority="53" operator="lessThan">
      <formula>60</formula>
    </cfRule>
  </conditionalFormatting>
  <conditionalFormatting sqref="O20:AX20">
    <cfRule type="cellIs" dxfId="438" priority="51" operator="lessThan">
      <formula>$H$20</formula>
    </cfRule>
    <cfRule type="cellIs" dxfId="437" priority="50" operator="between">
      <formula>$H$20</formula>
      <formula>$L$20</formula>
    </cfRule>
    <cfRule type="cellIs" dxfId="436" priority="52" operator="greaterThan">
      <formula>$N$20</formula>
    </cfRule>
  </conditionalFormatting>
  <conditionalFormatting sqref="O20:AX21 AY21:BD21 O13:AX14 O16:AX16 AC18 AO18 AQ18:AS18 AU18">
    <cfRule type="cellIs" dxfId="435" priority="71" operator="lessThan">
      <formula>#REF!</formula>
    </cfRule>
  </conditionalFormatting>
  <conditionalFormatting sqref="O21:BD21">
    <cfRule type="colorScale" priority="69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1:BK21">
    <cfRule type="cellIs" dxfId="434" priority="17" operator="greaterThan">
      <formula>$N$21</formula>
    </cfRule>
    <cfRule type="cellIs" dxfId="433" priority="16" operator="lessThan">
      <formula>$H$21</formula>
    </cfRule>
    <cfRule type="cellIs" dxfId="432" priority="15" operator="between">
      <formula>$H$21</formula>
      <formula>$L$21</formula>
    </cfRule>
  </conditionalFormatting>
  <conditionalFormatting sqref="AZ20:BD20">
    <cfRule type="cellIs" dxfId="431" priority="6" operator="between">
      <formula>#REF!</formula>
      <formula>#REF!</formula>
    </cfRule>
    <cfRule type="cellIs" dxfId="430" priority="5" operator="greaterThan">
      <formula>#REF!</formula>
    </cfRule>
    <cfRule type="cellIs" dxfId="429" priority="4" operator="lessThan">
      <formula>#REF!</formula>
    </cfRule>
  </conditionalFormatting>
  <conditionalFormatting sqref="AZ13:BH13">
    <cfRule type="cellIs" dxfId="428" priority="29" operator="greaterThan">
      <formula>42</formula>
    </cfRule>
    <cfRule type="cellIs" dxfId="427" priority="28" operator="lessThan">
      <formula>38</formula>
    </cfRule>
    <cfRule type="cellIs" dxfId="426" priority="27" operator="between">
      <formula>38</formula>
      <formula>42</formula>
    </cfRule>
  </conditionalFormatting>
  <conditionalFormatting sqref="AZ14:BH14">
    <cfRule type="cellIs" dxfId="425" priority="31" operator="lessThan">
      <formula>39</formula>
    </cfRule>
  </conditionalFormatting>
  <conditionalFormatting sqref="AZ13:BK13">
    <cfRule type="colorScale" priority="33">
      <colorScale>
        <cfvo type="num" val="&quot;&lt;38&quot;"/>
        <cfvo type="num" val="&quot;38-42&quot;"/>
        <cfvo type="num" val="&quot;&gt;42&quot;"/>
        <color rgb="FFF8696B"/>
        <color rgb="FFFFEB84"/>
        <color rgb="FF63BE7B"/>
      </colorScale>
    </cfRule>
    <cfRule type="colorScale" priority="34">
      <colorScale>
        <cfvo type="num" val="$N$13"/>
        <cfvo type="num" val="$H$13"/>
        <cfvo type="num" val="$G$13"/>
        <color theme="9"/>
        <color rgb="FFFFEB84"/>
        <color rgb="FFE5513D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Z13:BK14 AZ16:BK16 BB18 BD18:BF18 BH18 BE20:BK21">
    <cfRule type="cellIs" dxfId="424" priority="39" operator="greaterThan">
      <formula>#REF!</formula>
    </cfRule>
    <cfRule type="cellIs" dxfId="423" priority="40" operator="between">
      <formula>#REF!</formula>
      <formula>#REF!</formula>
    </cfRule>
  </conditionalFormatting>
  <conditionalFormatting sqref="AZ14:BK14">
    <cfRule type="cellIs" dxfId="422" priority="30" operator="between">
      <formula>35</formula>
      <formula>39</formula>
    </cfRule>
    <cfRule type="cellIs" dxfId="421" priority="32" operator="greaterThan">
      <formula>35</formula>
    </cfRule>
  </conditionalFormatting>
  <conditionalFormatting sqref="AZ15:BK15">
    <cfRule type="cellIs" dxfId="420" priority="9" operator="between">
      <formula>$H$15</formula>
      <formula>$L$15</formula>
    </cfRule>
    <cfRule type="cellIs" dxfId="419" priority="11" operator="lessThan">
      <formula>$N$15</formula>
    </cfRule>
    <cfRule type="cellIs" dxfId="418" priority="14" operator="between">
      <formula>#REF!</formula>
      <formula>#REF!</formula>
    </cfRule>
    <cfRule type="cellIs" dxfId="417" priority="13" operator="greaterThan">
      <formula>#REF!</formula>
    </cfRule>
    <cfRule type="cellIs" dxfId="416" priority="12" operator="lessThan">
      <formula>#REF!</formula>
    </cfRule>
    <cfRule type="cellIs" dxfId="415" priority="10" operator="greaterThan">
      <formula>$G$15</formula>
    </cfRule>
  </conditionalFormatting>
  <conditionalFormatting sqref="AZ16:BK16">
    <cfRule type="cellIs" dxfId="414" priority="26" operator="greaterThan">
      <formula>1</formula>
    </cfRule>
    <cfRule type="cellIs" dxfId="413" priority="25" operator="lessThan">
      <formula>0.9</formula>
    </cfRule>
    <cfRule type="cellIs" dxfId="412" priority="24" operator="between">
      <formula>0.9</formula>
      <formula>1</formula>
    </cfRule>
  </conditionalFormatting>
  <conditionalFormatting sqref="AZ19:BK19">
    <cfRule type="cellIs" dxfId="411" priority="22" operator="between">
      <formula>60</formula>
      <formula>60</formula>
    </cfRule>
    <cfRule type="cellIs" dxfId="410" priority="23" operator="greaterThan">
      <formula>60</formula>
    </cfRule>
    <cfRule type="cellIs" dxfId="409" priority="21" operator="lessThan">
      <formula>60</formula>
    </cfRule>
  </conditionalFormatting>
  <conditionalFormatting sqref="AZ20:BK20">
    <cfRule type="cellIs" dxfId="408" priority="3" operator="greaterThan">
      <formula>$N$20</formula>
    </cfRule>
    <cfRule type="cellIs" dxfId="407" priority="2" operator="lessThan">
      <formula>$H$20</formula>
    </cfRule>
    <cfRule type="cellIs" dxfId="406" priority="1" operator="between">
      <formula>$H$20</formula>
      <formula>$L$20</formula>
    </cfRule>
  </conditionalFormatting>
  <conditionalFormatting sqref="BE20:BK21 AZ13:BK14 AZ16:BK16 BB18 BD18:BF18 BH18">
    <cfRule type="cellIs" dxfId="405" priority="38" operator="lessThan">
      <formula>#REF!</formula>
    </cfRule>
  </conditionalFormatting>
  <conditionalFormatting sqref="BE21:BK2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85EE-C7B5-4042-A823-F7A6A79A2135}">
  <dimension ref="A1:DP23"/>
  <sheetViews>
    <sheetView topLeftCell="B1" zoomScale="70" zoomScaleNormal="70" workbookViewId="0">
      <pane xSplit="13" ySplit="11" topLeftCell="AS12" activePane="bottomRight" state="frozen"/>
      <selection activeCell="P28" sqref="P28"/>
      <selection pane="topRight" activeCell="P28" sqref="P28"/>
      <selection pane="bottomLeft" activeCell="P28" sqref="P28"/>
      <selection pane="bottomRight" activeCell="AZ28" sqref="AZ28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0.42578125" style="30" customWidth="1"/>
    <col min="4" max="4" width="38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120" width="10.85546875" style="46"/>
  </cols>
  <sheetData>
    <row r="1" spans="1:63" ht="51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 t="s">
        <v>55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67.518181818181816</v>
      </c>
      <c r="H13" s="12">
        <f>AVERAGE($O$13:$AU$13)-(0.05*AVERAGE($O$13:$AU$13))</f>
        <v>61.087878787878779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67.518181818181816</v>
      </c>
      <c r="M13" s="14" t="s">
        <v>28</v>
      </c>
      <c r="N13" s="15">
        <f>+H13</f>
        <v>61.087878787878779</v>
      </c>
      <c r="O13" s="37">
        <v>42</v>
      </c>
      <c r="P13" s="37">
        <v>29</v>
      </c>
      <c r="Q13" s="37">
        <v>62</v>
      </c>
      <c r="R13" s="37">
        <v>29</v>
      </c>
      <c r="S13" s="37">
        <v>142</v>
      </c>
      <c r="T13" s="37">
        <v>69</v>
      </c>
      <c r="U13" s="37">
        <v>67</v>
      </c>
      <c r="V13" s="37">
        <v>48</v>
      </c>
      <c r="W13" s="37">
        <v>51</v>
      </c>
      <c r="X13" s="37">
        <v>67</v>
      </c>
      <c r="Y13" s="37">
        <v>71</v>
      </c>
      <c r="Z13" s="37">
        <v>39</v>
      </c>
      <c r="AA13" s="37">
        <v>32</v>
      </c>
      <c r="AB13" s="37">
        <v>102</v>
      </c>
      <c r="AC13" s="37">
        <v>49</v>
      </c>
      <c r="AD13" s="37">
        <v>103</v>
      </c>
      <c r="AE13" s="37">
        <v>104</v>
      </c>
      <c r="AF13" s="37">
        <v>72</v>
      </c>
      <c r="AG13" s="37">
        <v>86</v>
      </c>
      <c r="AH13" s="37">
        <v>33</v>
      </c>
      <c r="AI13" s="37">
        <v>50</v>
      </c>
      <c r="AJ13" s="37">
        <v>61</v>
      </c>
      <c r="AK13" s="37">
        <v>52</v>
      </c>
      <c r="AL13" s="37">
        <v>26</v>
      </c>
      <c r="AM13" s="37">
        <v>74</v>
      </c>
      <c r="AN13" s="37">
        <v>53</v>
      </c>
      <c r="AO13" s="37">
        <v>44</v>
      </c>
      <c r="AP13" s="37">
        <v>43</v>
      </c>
      <c r="AQ13" s="37">
        <v>110</v>
      </c>
      <c r="AR13" s="37">
        <v>57</v>
      </c>
      <c r="AS13" s="37">
        <v>128</v>
      </c>
      <c r="AT13" s="37">
        <v>48</v>
      </c>
      <c r="AU13" s="37">
        <v>79</v>
      </c>
      <c r="AV13" s="37">
        <v>65</v>
      </c>
      <c r="AW13" s="37">
        <v>50</v>
      </c>
      <c r="AX13" s="37">
        <v>60</v>
      </c>
      <c r="AY13" s="75">
        <f>AVERAGE(O13:AX13)</f>
        <v>63.805555555555557</v>
      </c>
      <c r="AZ13" s="71">
        <v>99</v>
      </c>
      <c r="BA13" s="71">
        <v>48</v>
      </c>
      <c r="BB13" s="71">
        <v>54</v>
      </c>
      <c r="BC13" s="71">
        <v>36</v>
      </c>
      <c r="BD13" s="71">
        <v>84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65.609090909090909</v>
      </c>
      <c r="H14" s="12">
        <f>AVERAGE(O14:AU14)-(0.05*AVERAGE(O14:AU14))</f>
        <v>59.360606060606059</v>
      </c>
      <c r="I14" s="12" t="s">
        <v>49</v>
      </c>
      <c r="J14" s="12" t="s">
        <v>27</v>
      </c>
      <c r="K14" s="13" t="s">
        <v>26</v>
      </c>
      <c r="L14" s="12">
        <f>AVERAGE(O14:AU14)+(0.05*AVERAGE(O14:AU14))</f>
        <v>65.609090909090909</v>
      </c>
      <c r="M14" s="14" t="s">
        <v>25</v>
      </c>
      <c r="N14" s="15">
        <f>+H14</f>
        <v>59.360606060606059</v>
      </c>
      <c r="O14" s="16">
        <v>14</v>
      </c>
      <c r="P14" s="16">
        <v>36</v>
      </c>
      <c r="Q14" s="16">
        <v>32</v>
      </c>
      <c r="R14" s="16">
        <v>33</v>
      </c>
      <c r="S14" s="16">
        <v>169</v>
      </c>
      <c r="T14" s="16">
        <v>43</v>
      </c>
      <c r="U14" s="16">
        <v>74</v>
      </c>
      <c r="V14" s="16">
        <v>54</v>
      </c>
      <c r="W14" s="16">
        <v>48</v>
      </c>
      <c r="X14" s="16">
        <v>70</v>
      </c>
      <c r="Y14" s="16">
        <v>48</v>
      </c>
      <c r="Z14" s="16">
        <v>21</v>
      </c>
      <c r="AA14" s="16">
        <v>42</v>
      </c>
      <c r="AB14" s="16">
        <v>85</v>
      </c>
      <c r="AC14" s="16">
        <v>26</v>
      </c>
      <c r="AD14" s="16">
        <v>100</v>
      </c>
      <c r="AE14" s="16">
        <v>32</v>
      </c>
      <c r="AF14" s="16">
        <v>208</v>
      </c>
      <c r="AG14" s="16">
        <v>90</v>
      </c>
      <c r="AH14" s="16">
        <v>29</v>
      </c>
      <c r="AI14" s="16">
        <v>38</v>
      </c>
      <c r="AJ14" s="16">
        <v>92</v>
      </c>
      <c r="AK14" s="16">
        <v>34</v>
      </c>
      <c r="AL14" s="16">
        <v>31</v>
      </c>
      <c r="AM14" s="16">
        <v>61</v>
      </c>
      <c r="AN14" s="16">
        <v>38</v>
      </c>
      <c r="AO14" s="16">
        <v>36</v>
      </c>
      <c r="AP14" s="16">
        <v>21</v>
      </c>
      <c r="AQ14" s="16">
        <v>126</v>
      </c>
      <c r="AR14" s="16">
        <v>107</v>
      </c>
      <c r="AS14" s="16">
        <v>124</v>
      </c>
      <c r="AT14" s="16">
        <v>49</v>
      </c>
      <c r="AU14" s="16">
        <v>51</v>
      </c>
      <c r="AV14" s="16">
        <v>62</v>
      </c>
      <c r="AW14" s="16">
        <v>43</v>
      </c>
      <c r="AX14" s="16">
        <v>65</v>
      </c>
      <c r="AY14" s="75">
        <f>AVERAGE(O14:AX14)</f>
        <v>62</v>
      </c>
      <c r="AZ14" s="71">
        <v>86</v>
      </c>
      <c r="BA14" s="71">
        <v>45</v>
      </c>
      <c r="BB14" s="79">
        <v>38</v>
      </c>
      <c r="BC14" s="71">
        <v>57</v>
      </c>
      <c r="BD14" s="71">
        <v>92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67.677272727272722</v>
      </c>
      <c r="H15" s="12">
        <f>AVERAGE(O15:AU15)-(0.05*AVERAGE(O15:AU15))</f>
        <v>61.231818181818184</v>
      </c>
      <c r="I15" s="12" t="s">
        <v>49</v>
      </c>
      <c r="J15" s="12" t="s">
        <v>27</v>
      </c>
      <c r="K15" s="13" t="s">
        <v>26</v>
      </c>
      <c r="L15" s="12">
        <f>AVERAGE(O15:AU15)+(0.05*AVERAGE(O15:AU15))</f>
        <v>67.677272727272722</v>
      </c>
      <c r="M15" s="15" t="s">
        <v>28</v>
      </c>
      <c r="N15" s="15">
        <f>+H15</f>
        <v>61.231818181818184</v>
      </c>
      <c r="O15" s="16">
        <v>84</v>
      </c>
      <c r="P15" s="16">
        <v>77</v>
      </c>
      <c r="Q15" s="16">
        <v>107</v>
      </c>
      <c r="R15" s="16">
        <v>100</v>
      </c>
      <c r="S15" s="16">
        <v>73</v>
      </c>
      <c r="T15" s="16">
        <v>49</v>
      </c>
      <c r="U15" s="16">
        <v>42</v>
      </c>
      <c r="V15" s="16">
        <v>36</v>
      </c>
      <c r="W15" s="16">
        <v>39</v>
      </c>
      <c r="X15" s="16">
        <v>36</v>
      </c>
      <c r="Y15" s="16">
        <v>59</v>
      </c>
      <c r="Z15" s="16">
        <v>77</v>
      </c>
      <c r="AA15" s="16">
        <v>67</v>
      </c>
      <c r="AB15" s="16">
        <v>84</v>
      </c>
      <c r="AC15" s="16">
        <v>107</v>
      </c>
      <c r="AD15" s="16">
        <v>110</v>
      </c>
      <c r="AE15" s="16">
        <v>182</v>
      </c>
      <c r="AF15" s="16">
        <v>46</v>
      </c>
      <c r="AG15" s="16">
        <v>42</v>
      </c>
      <c r="AH15" s="16">
        <v>46</v>
      </c>
      <c r="AI15" s="16">
        <v>58</v>
      </c>
      <c r="AJ15" s="16">
        <v>27</v>
      </c>
      <c r="AK15" s="16">
        <v>25</v>
      </c>
      <c r="AL15" s="16">
        <v>40</v>
      </c>
      <c r="AM15" s="16">
        <v>53</v>
      </c>
      <c r="AN15" s="16">
        <v>68</v>
      </c>
      <c r="AO15" s="16">
        <v>76</v>
      </c>
      <c r="AP15" s="16">
        <v>98</v>
      </c>
      <c r="AQ15" s="16">
        <v>82</v>
      </c>
      <c r="AR15" s="16">
        <v>32</v>
      </c>
      <c r="AS15" s="16">
        <v>36</v>
      </c>
      <c r="AT15" s="16">
        <v>35</v>
      </c>
      <c r="AU15" s="16">
        <v>34</v>
      </c>
      <c r="AV15" s="16">
        <v>37</v>
      </c>
      <c r="AW15" s="16">
        <v>44</v>
      </c>
      <c r="AX15" s="16">
        <v>39</v>
      </c>
      <c r="AY15" s="75">
        <f>AVERAGE(O15:AX15)</f>
        <v>62.416666666666664</v>
      </c>
      <c r="AZ15" s="74">
        <v>52</v>
      </c>
      <c r="BA15" s="74">
        <v>55</v>
      </c>
      <c r="BB15" s="80">
        <v>71</v>
      </c>
      <c r="BC15" s="74">
        <v>50</v>
      </c>
      <c r="BD15" s="74">
        <v>42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X16" si="0">IF(O13=0,0,(O14/O13))</f>
        <v>0.33333333333333331</v>
      </c>
      <c r="P16" s="48">
        <f t="shared" si="0"/>
        <v>1.2413793103448276</v>
      </c>
      <c r="Q16" s="48">
        <f t="shared" si="0"/>
        <v>0.5161290322580645</v>
      </c>
      <c r="R16" s="48">
        <f t="shared" si="0"/>
        <v>1.1379310344827587</v>
      </c>
      <c r="S16" s="48">
        <f t="shared" si="0"/>
        <v>1.1901408450704225</v>
      </c>
      <c r="T16" s="48">
        <f t="shared" si="0"/>
        <v>0.62318840579710144</v>
      </c>
      <c r="U16" s="48">
        <f t="shared" si="0"/>
        <v>1.1044776119402986</v>
      </c>
      <c r="V16" s="48">
        <f t="shared" si="0"/>
        <v>1.125</v>
      </c>
      <c r="W16" s="48">
        <f t="shared" si="0"/>
        <v>0.94117647058823528</v>
      </c>
      <c r="X16" s="48">
        <f t="shared" si="0"/>
        <v>1.044776119402985</v>
      </c>
      <c r="Y16" s="48">
        <f t="shared" si="0"/>
        <v>0.676056338028169</v>
      </c>
      <c r="Z16" s="48">
        <f t="shared" si="0"/>
        <v>0.53846153846153844</v>
      </c>
      <c r="AA16" s="48">
        <f t="shared" si="0"/>
        <v>1.3125</v>
      </c>
      <c r="AB16" s="48">
        <f t="shared" si="0"/>
        <v>0.83333333333333337</v>
      </c>
      <c r="AC16" s="48">
        <f t="shared" si="0"/>
        <v>0.53061224489795922</v>
      </c>
      <c r="AD16" s="48">
        <f t="shared" si="0"/>
        <v>0.970873786407767</v>
      </c>
      <c r="AE16" s="48">
        <f t="shared" si="0"/>
        <v>0.30769230769230771</v>
      </c>
      <c r="AF16" s="48">
        <f t="shared" si="0"/>
        <v>2.8888888888888888</v>
      </c>
      <c r="AG16" s="48">
        <f t="shared" si="0"/>
        <v>1.0465116279069768</v>
      </c>
      <c r="AH16" s="48">
        <f t="shared" si="0"/>
        <v>0.87878787878787878</v>
      </c>
      <c r="AI16" s="48">
        <f t="shared" si="0"/>
        <v>0.76</v>
      </c>
      <c r="AJ16" s="48">
        <f t="shared" si="0"/>
        <v>1.5081967213114753</v>
      </c>
      <c r="AK16" s="48">
        <f t="shared" si="0"/>
        <v>0.65384615384615385</v>
      </c>
      <c r="AL16" s="48">
        <f t="shared" si="0"/>
        <v>1.1923076923076923</v>
      </c>
      <c r="AM16" s="48">
        <f t="shared" si="0"/>
        <v>0.82432432432432434</v>
      </c>
      <c r="AN16" s="48">
        <f t="shared" si="0"/>
        <v>0.71698113207547165</v>
      </c>
      <c r="AO16" s="48">
        <f t="shared" si="0"/>
        <v>0.81818181818181823</v>
      </c>
      <c r="AP16" s="48">
        <f t="shared" si="0"/>
        <v>0.48837209302325579</v>
      </c>
      <c r="AQ16" s="48">
        <f t="shared" si="0"/>
        <v>1.1454545454545455</v>
      </c>
      <c r="AR16" s="48">
        <f t="shared" si="0"/>
        <v>1.8771929824561404</v>
      </c>
      <c r="AS16" s="48">
        <f t="shared" si="0"/>
        <v>0.96875</v>
      </c>
      <c r="AT16" s="48">
        <f t="shared" si="0"/>
        <v>1.0208333333333333</v>
      </c>
      <c r="AU16" s="48">
        <f t="shared" si="0"/>
        <v>0.64556962025316456</v>
      </c>
      <c r="AV16" s="48">
        <f t="shared" si="0"/>
        <v>0.9538461538461539</v>
      </c>
      <c r="AW16" s="48">
        <f t="shared" si="0"/>
        <v>0.86</v>
      </c>
      <c r="AX16" s="48">
        <f t="shared" si="0"/>
        <v>1.0833333333333333</v>
      </c>
      <c r="AY16" s="76">
        <f t="shared" ref="AY16:AY20" si="1">AVERAGE(O16:AU16)</f>
        <v>0.96549274315727929</v>
      </c>
      <c r="AZ16" s="48">
        <f>+AZ14/AZ13</f>
        <v>0.86868686868686873</v>
      </c>
      <c r="BA16" s="48">
        <f t="shared" ref="BA16:BD16" si="2">+BA14/BA13</f>
        <v>0.9375</v>
      </c>
      <c r="BB16" s="48">
        <f t="shared" si="2"/>
        <v>0.70370370370370372</v>
      </c>
      <c r="BC16" s="48">
        <f t="shared" si="2"/>
        <v>1.5833333333333333</v>
      </c>
      <c r="BD16" s="48">
        <f t="shared" si="2"/>
        <v>1.0952380952380953</v>
      </c>
      <c r="BE16" s="48"/>
      <c r="BF16" s="48"/>
      <c r="BG16" s="48"/>
      <c r="BH16" s="48"/>
      <c r="BI16" s="48"/>
      <c r="BJ16" s="48"/>
      <c r="BK16" s="48"/>
    </row>
    <row r="17" spans="1:63" ht="22.5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49">
        <v>45382</v>
      </c>
      <c r="AD18" s="49">
        <v>45412</v>
      </c>
      <c r="AE18" s="49">
        <v>45443</v>
      </c>
      <c r="AF18" s="49">
        <v>45473</v>
      </c>
      <c r="AG18" s="49">
        <v>45504</v>
      </c>
      <c r="AH18" s="49">
        <v>45535</v>
      </c>
      <c r="AI18" s="49">
        <v>45565</v>
      </c>
      <c r="AJ18" s="49">
        <v>45596</v>
      </c>
      <c r="AK18" s="49">
        <v>45626</v>
      </c>
      <c r="AL18" s="49">
        <v>45657</v>
      </c>
      <c r="AM18" s="49">
        <v>45688</v>
      </c>
      <c r="AN18" s="49">
        <v>45716</v>
      </c>
      <c r="AO18" s="49">
        <v>45747</v>
      </c>
      <c r="AP18" s="49">
        <v>45777</v>
      </c>
      <c r="AQ18" s="49">
        <v>45808</v>
      </c>
      <c r="AR18" s="49">
        <v>45838</v>
      </c>
      <c r="AS18" s="49">
        <v>45869</v>
      </c>
      <c r="AT18" s="49">
        <v>45900</v>
      </c>
      <c r="AU18" s="49">
        <v>45930</v>
      </c>
      <c r="AV18" s="49">
        <v>45961</v>
      </c>
      <c r="AW18" s="49">
        <v>45989</v>
      </c>
      <c r="AX18" s="49">
        <v>46028</v>
      </c>
      <c r="AY18" s="126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V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0</v>
      </c>
      <c r="AC19" s="52">
        <f t="shared" si="3"/>
        <v>0</v>
      </c>
      <c r="AD19" s="52">
        <f t="shared" si="3"/>
        <v>0</v>
      </c>
      <c r="AE19" s="52">
        <f t="shared" si="3"/>
        <v>0</v>
      </c>
      <c r="AF19" s="52">
        <f t="shared" si="3"/>
        <v>0</v>
      </c>
      <c r="AG19" s="52">
        <f t="shared" si="3"/>
        <v>0</v>
      </c>
      <c r="AH19" s="52">
        <f t="shared" si="3"/>
        <v>0</v>
      </c>
      <c r="AI19" s="52">
        <f t="shared" si="3"/>
        <v>0</v>
      </c>
      <c r="AJ19" s="52">
        <f t="shared" si="3"/>
        <v>0</v>
      </c>
      <c r="AK19" s="52">
        <f t="shared" si="3"/>
        <v>0</v>
      </c>
      <c r="AL19" s="52">
        <f t="shared" si="3"/>
        <v>0</v>
      </c>
      <c r="AM19" s="52">
        <f t="shared" si="3"/>
        <v>0</v>
      </c>
      <c r="AN19" s="52">
        <f t="shared" si="3"/>
        <v>0</v>
      </c>
      <c r="AO19" s="52">
        <f t="shared" si="3"/>
        <v>0</v>
      </c>
      <c r="AP19" s="52">
        <f t="shared" si="3"/>
        <v>0</v>
      </c>
      <c r="AQ19" s="52">
        <f t="shared" si="3"/>
        <v>0</v>
      </c>
      <c r="AR19" s="52">
        <f t="shared" si="3"/>
        <v>0</v>
      </c>
      <c r="AS19" s="52">
        <f t="shared" si="3"/>
        <v>0</v>
      </c>
      <c r="AT19" s="52">
        <f t="shared" si="3"/>
        <v>0</v>
      </c>
      <c r="AU19" s="52">
        <f t="shared" si="3"/>
        <v>0</v>
      </c>
      <c r="AV19" s="52">
        <f t="shared" si="3"/>
        <v>0</v>
      </c>
      <c r="AW19" s="52">
        <f>+AW17-AW18</f>
        <v>0</v>
      </c>
      <c r="AX19" s="52">
        <f>+AX17-AX18</f>
        <v>0</v>
      </c>
      <c r="AY19" s="77">
        <f t="shared" si="1"/>
        <v>0</v>
      </c>
      <c r="AZ19" s="52">
        <v>0</v>
      </c>
      <c r="BA19" s="52">
        <v>0</v>
      </c>
      <c r="BB19" s="52">
        <v>0</v>
      </c>
      <c r="BC19" s="52">
        <v>0</v>
      </c>
      <c r="BD19" s="52">
        <v>0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9</v>
      </c>
      <c r="H20" s="12">
        <v>9</v>
      </c>
      <c r="I20" s="12" t="s">
        <v>52</v>
      </c>
      <c r="J20" s="12" t="s">
        <v>27</v>
      </c>
      <c r="K20" s="12" t="s">
        <v>52</v>
      </c>
      <c r="L20" s="12">
        <v>9</v>
      </c>
      <c r="M20" s="14" t="s">
        <v>25</v>
      </c>
      <c r="N20" s="15">
        <v>9</v>
      </c>
      <c r="O20" s="16">
        <v>2</v>
      </c>
      <c r="P20" s="16">
        <v>7</v>
      </c>
      <c r="Q20" s="16">
        <v>3</v>
      </c>
      <c r="R20" s="16">
        <v>8</v>
      </c>
      <c r="S20" s="16">
        <v>10</v>
      </c>
      <c r="T20" s="16">
        <v>7</v>
      </c>
      <c r="U20" s="16">
        <v>7</v>
      </c>
      <c r="V20" s="16">
        <v>11</v>
      </c>
      <c r="W20" s="16">
        <v>12</v>
      </c>
      <c r="X20" s="16">
        <v>13</v>
      </c>
      <c r="Y20" s="16">
        <v>9</v>
      </c>
      <c r="Z20" s="16">
        <v>6</v>
      </c>
      <c r="AA20" s="16">
        <v>15</v>
      </c>
      <c r="AB20" s="16">
        <v>14</v>
      </c>
      <c r="AC20" s="16">
        <v>5</v>
      </c>
      <c r="AD20" s="16">
        <v>8</v>
      </c>
      <c r="AE20" s="16">
        <v>6</v>
      </c>
      <c r="AF20" s="16">
        <v>16</v>
      </c>
      <c r="AG20" s="16">
        <v>26</v>
      </c>
      <c r="AH20" s="16">
        <v>15</v>
      </c>
      <c r="AI20" s="16">
        <v>11</v>
      </c>
      <c r="AJ20" s="16">
        <v>18</v>
      </c>
      <c r="AK20" s="16">
        <v>18</v>
      </c>
      <c r="AL20" s="16">
        <v>11</v>
      </c>
      <c r="AM20" s="16">
        <v>11</v>
      </c>
      <c r="AN20" s="16">
        <v>10</v>
      </c>
      <c r="AO20" s="16">
        <v>12</v>
      </c>
      <c r="AP20" s="16">
        <v>3</v>
      </c>
      <c r="AQ20" s="16">
        <v>14</v>
      </c>
      <c r="AR20" s="16">
        <v>15</v>
      </c>
      <c r="AS20" s="16">
        <v>26</v>
      </c>
      <c r="AT20" s="16">
        <v>27</v>
      </c>
      <c r="AU20" s="16">
        <v>21</v>
      </c>
      <c r="AV20" s="16">
        <v>21</v>
      </c>
      <c r="AW20" s="16">
        <v>14</v>
      </c>
      <c r="AX20" s="16">
        <v>14</v>
      </c>
      <c r="AY20" s="77">
        <f t="shared" si="1"/>
        <v>12.030303030303031</v>
      </c>
      <c r="AZ20" s="52">
        <v>25</v>
      </c>
      <c r="BA20" s="52">
        <v>10</v>
      </c>
      <c r="BB20" s="52">
        <v>14</v>
      </c>
      <c r="BC20" s="52">
        <v>10</v>
      </c>
      <c r="BD20" s="81">
        <v>4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>+O20/$N$20</f>
        <v>0.22222222222222221</v>
      </c>
      <c r="P21" s="48">
        <f t="shared" ref="P21:BD21" si="6">+P20/$N$20</f>
        <v>0.77777777777777779</v>
      </c>
      <c r="Q21" s="48">
        <f t="shared" si="6"/>
        <v>0.33333333333333331</v>
      </c>
      <c r="R21" s="48">
        <f t="shared" si="6"/>
        <v>0.88888888888888884</v>
      </c>
      <c r="S21" s="48">
        <f t="shared" si="6"/>
        <v>1.1111111111111112</v>
      </c>
      <c r="T21" s="48">
        <f t="shared" si="6"/>
        <v>0.77777777777777779</v>
      </c>
      <c r="U21" s="48">
        <f t="shared" si="6"/>
        <v>0.77777777777777779</v>
      </c>
      <c r="V21" s="48">
        <f t="shared" si="6"/>
        <v>1.2222222222222223</v>
      </c>
      <c r="W21" s="48">
        <f t="shared" si="6"/>
        <v>1.3333333333333333</v>
      </c>
      <c r="X21" s="48">
        <f t="shared" si="6"/>
        <v>1.4444444444444444</v>
      </c>
      <c r="Y21" s="48">
        <f t="shared" si="6"/>
        <v>1</v>
      </c>
      <c r="Z21" s="48">
        <f t="shared" si="6"/>
        <v>0.66666666666666663</v>
      </c>
      <c r="AA21" s="48">
        <f t="shared" si="6"/>
        <v>1.6666666666666667</v>
      </c>
      <c r="AB21" s="48">
        <f t="shared" si="6"/>
        <v>1.5555555555555556</v>
      </c>
      <c r="AC21" s="48">
        <f t="shared" si="6"/>
        <v>0.55555555555555558</v>
      </c>
      <c r="AD21" s="48">
        <f t="shared" si="6"/>
        <v>0.88888888888888884</v>
      </c>
      <c r="AE21" s="48">
        <f t="shared" si="6"/>
        <v>0.66666666666666663</v>
      </c>
      <c r="AF21" s="48">
        <f t="shared" si="6"/>
        <v>1.7777777777777777</v>
      </c>
      <c r="AG21" s="48">
        <f t="shared" si="6"/>
        <v>2.8888888888888888</v>
      </c>
      <c r="AH21" s="48">
        <f t="shared" si="6"/>
        <v>1.6666666666666667</v>
      </c>
      <c r="AI21" s="48">
        <f t="shared" si="6"/>
        <v>1.2222222222222223</v>
      </c>
      <c r="AJ21" s="48">
        <f t="shared" si="6"/>
        <v>2</v>
      </c>
      <c r="AK21" s="48">
        <f t="shared" si="6"/>
        <v>2</v>
      </c>
      <c r="AL21" s="48">
        <f t="shared" si="6"/>
        <v>1.2222222222222223</v>
      </c>
      <c r="AM21" s="48">
        <f t="shared" si="6"/>
        <v>1.2222222222222223</v>
      </c>
      <c r="AN21" s="48">
        <f t="shared" si="6"/>
        <v>1.1111111111111112</v>
      </c>
      <c r="AO21" s="48">
        <f t="shared" si="6"/>
        <v>1.3333333333333333</v>
      </c>
      <c r="AP21" s="48">
        <f t="shared" si="6"/>
        <v>0.33333333333333331</v>
      </c>
      <c r="AQ21" s="48">
        <f t="shared" si="6"/>
        <v>1.5555555555555556</v>
      </c>
      <c r="AR21" s="48">
        <f t="shared" si="6"/>
        <v>1.6666666666666667</v>
      </c>
      <c r="AS21" s="48">
        <f t="shared" si="6"/>
        <v>2.8888888888888888</v>
      </c>
      <c r="AT21" s="48">
        <f t="shared" si="6"/>
        <v>3</v>
      </c>
      <c r="AU21" s="48">
        <f t="shared" si="6"/>
        <v>2.3333333333333335</v>
      </c>
      <c r="AV21" s="48">
        <f t="shared" si="6"/>
        <v>2.3333333333333335</v>
      </c>
      <c r="AW21" s="48">
        <f t="shared" si="6"/>
        <v>1.5555555555555556</v>
      </c>
      <c r="AX21" s="48">
        <f t="shared" si="6"/>
        <v>1.5555555555555556</v>
      </c>
      <c r="AY21" s="48">
        <f t="shared" si="6"/>
        <v>1.3367003367003367</v>
      </c>
      <c r="AZ21" s="48">
        <f t="shared" si="6"/>
        <v>2.7777777777777777</v>
      </c>
      <c r="BA21" s="48">
        <f t="shared" si="6"/>
        <v>1.1111111111111112</v>
      </c>
      <c r="BB21" s="48">
        <f t="shared" si="6"/>
        <v>1.5555555555555556</v>
      </c>
      <c r="BC21" s="48">
        <f t="shared" si="6"/>
        <v>1.1111111111111112</v>
      </c>
      <c r="BD21" s="48">
        <f t="shared" si="6"/>
        <v>0.44444444444444442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B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X13">
    <cfRule type="cellIs" dxfId="404" priority="74" operator="lessThan">
      <formula>$N$13</formula>
    </cfRule>
    <cfRule type="cellIs" dxfId="403" priority="77" operator="greaterThan">
      <formula>#REF!</formula>
    </cfRule>
    <cfRule type="cellIs" dxfId="402" priority="75" operator="greaterThan">
      <formula>$G$13</formula>
    </cfRule>
    <cfRule type="cellIs" dxfId="401" priority="73" operator="between">
      <formula>$H$13</formula>
      <formula>$L$13</formula>
    </cfRule>
    <cfRule type="cellIs" dxfId="400" priority="72" operator="greaterThan">
      <formula>$G$13</formula>
    </cfRule>
    <cfRule type="cellIs" dxfId="399" priority="76" operator="lessThan">
      <formula>#REF!</formula>
    </cfRule>
    <cfRule type="cellIs" dxfId="398" priority="78" operator="between">
      <formula>#REF!</formula>
      <formula>#REF!</formula>
    </cfRule>
  </conditionalFormatting>
  <conditionalFormatting sqref="O14:AX14">
    <cfRule type="cellIs" dxfId="397" priority="66" operator="between">
      <formula>$H$14</formula>
      <formula>$L$14</formula>
    </cfRule>
    <cfRule type="cellIs" dxfId="396" priority="71" operator="between">
      <formula>#REF!</formula>
      <formula>#REF!</formula>
    </cfRule>
    <cfRule type="cellIs" dxfId="395" priority="70" operator="greaterThan">
      <formula>#REF!</formula>
    </cfRule>
    <cfRule type="cellIs" dxfId="394" priority="69" operator="lessThan">
      <formula>#REF!</formula>
    </cfRule>
    <cfRule type="cellIs" dxfId="393" priority="68" operator="greaterThan">
      <formula>$N$14</formula>
    </cfRule>
    <cfRule type="cellIs" dxfId="392" priority="67" operator="lessThan">
      <formula>$G$14</formula>
    </cfRule>
  </conditionalFormatting>
  <conditionalFormatting sqref="O15:AX15">
    <cfRule type="cellIs" dxfId="391" priority="65" operator="between">
      <formula>#REF!</formula>
      <formula>#REF!</formula>
    </cfRule>
    <cfRule type="cellIs" dxfId="390" priority="64" operator="greaterThan">
      <formula>#REF!</formula>
    </cfRule>
    <cfRule type="cellIs" dxfId="389" priority="63" operator="lessThan">
      <formula>#REF!</formula>
    </cfRule>
    <cfRule type="cellIs" dxfId="388" priority="62" operator="lessThan">
      <formula>$N$15</formula>
    </cfRule>
    <cfRule type="cellIs" dxfId="387" priority="61" operator="greaterThan">
      <formula>$G$15</formula>
    </cfRule>
    <cfRule type="cellIs" dxfId="386" priority="60" operator="between">
      <formula>$H$15</formula>
      <formula>$L$15</formula>
    </cfRule>
  </conditionalFormatting>
  <conditionalFormatting sqref="O16:AX16">
    <cfRule type="cellIs" dxfId="385" priority="51" operator="lessThan">
      <formula>#REF!</formula>
    </cfRule>
    <cfRule type="cellIs" dxfId="384" priority="52" operator="greaterThan">
      <formula>#REF!</formula>
    </cfRule>
    <cfRule type="cellIs" dxfId="383" priority="53" operator="between">
      <formula>#REF!</formula>
      <formula>#REF!</formula>
    </cfRule>
    <cfRule type="cellIs" dxfId="382" priority="50" operator="greaterThan">
      <formula>$N$16</formula>
    </cfRule>
    <cfRule type="cellIs" dxfId="381" priority="49" operator="lessThan">
      <formula>$G$16</formula>
    </cfRule>
    <cfRule type="cellIs" dxfId="380" priority="48" operator="between">
      <formula>$H$16</formula>
      <formula>$L$16</formula>
    </cfRule>
  </conditionalFormatting>
  <conditionalFormatting sqref="O19:AX19">
    <cfRule type="cellIs" dxfId="379" priority="89" operator="greaterThan">
      <formula>60</formula>
    </cfRule>
    <cfRule type="cellIs" dxfId="378" priority="87" operator="lessThan">
      <formula>60</formula>
    </cfRule>
    <cfRule type="cellIs" dxfId="377" priority="88" operator="between">
      <formula>60</formula>
      <formula>60</formula>
    </cfRule>
  </conditionalFormatting>
  <conditionalFormatting sqref="O20:AX20">
    <cfRule type="cellIs" dxfId="376" priority="55" operator="lessThan">
      <formula>$H$20</formula>
    </cfRule>
    <cfRule type="cellIs" dxfId="375" priority="57" operator="lessThan">
      <formula>#REF!</formula>
    </cfRule>
    <cfRule type="cellIs" dxfId="374" priority="56" operator="greaterThan">
      <formula>$N$20</formula>
    </cfRule>
    <cfRule type="cellIs" dxfId="373" priority="54" operator="between">
      <formula>$H$20</formula>
      <formula>$L$20</formula>
    </cfRule>
    <cfRule type="cellIs" dxfId="372" priority="59" operator="between">
      <formula>#REF!</formula>
      <formula>#REF!</formula>
    </cfRule>
    <cfRule type="cellIs" dxfId="371" priority="58" operator="greaterThan">
      <formula>#REF!</formula>
    </cfRule>
  </conditionalFormatting>
  <conditionalFormatting sqref="O21:BD21">
    <cfRule type="colorScale" priority="82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70" priority="84" operator="lessThan">
      <formula>#REF!</formula>
    </cfRule>
    <cfRule type="cellIs" dxfId="369" priority="85" operator="greaterThan">
      <formula>#REF!</formula>
    </cfRule>
    <cfRule type="cellIs" dxfId="368" priority="86" operator="between">
      <formula>#REF!</formula>
      <formula>#REF!</formula>
    </cfRule>
  </conditionalFormatting>
  <conditionalFormatting sqref="O21:BK21">
    <cfRule type="cellIs" dxfId="367" priority="38" operator="lessThan">
      <formula>$H$21</formula>
    </cfRule>
    <cfRule type="cellIs" dxfId="366" priority="39" operator="greaterThan">
      <formula>$N$21</formula>
    </cfRule>
    <cfRule type="cellIs" dxfId="365" priority="37" operator="between">
      <formula>$H$21</formula>
      <formula>$L$21</formula>
    </cfRule>
  </conditionalFormatting>
  <conditionalFormatting sqref="AZ20:BC20">
    <cfRule type="cellIs" dxfId="364" priority="1" operator="lessThan">
      <formula>60</formula>
    </cfRule>
    <cfRule type="cellIs" dxfId="363" priority="3" operator="greaterThan">
      <formula>60</formula>
    </cfRule>
    <cfRule type="cellIs" dxfId="362" priority="2" operator="between">
      <formula>60</formula>
      <formula>60</formula>
    </cfRule>
  </conditionalFormatting>
  <conditionalFormatting sqref="AZ13:BK13">
    <cfRule type="cellIs" dxfId="361" priority="32" operator="lessThan">
      <formula>$N$13</formula>
    </cfRule>
    <cfRule type="cellIs" dxfId="360" priority="33" operator="greaterThan">
      <formula>$G$13</formula>
    </cfRule>
    <cfRule type="cellIs" dxfId="359" priority="34" operator="lessThan">
      <formula>#REF!</formula>
    </cfRule>
    <cfRule type="cellIs" dxfId="358" priority="36" operator="between">
      <formula>#REF!</formula>
      <formula>#REF!</formula>
    </cfRule>
    <cfRule type="cellIs" dxfId="357" priority="35" operator="greaterThan">
      <formula>#REF!</formula>
    </cfRule>
    <cfRule type="cellIs" dxfId="356" priority="30" operator="greaterThan">
      <formula>$G$13</formula>
    </cfRule>
    <cfRule type="cellIs" dxfId="355" priority="31" operator="between">
      <formula>$H$13</formula>
      <formula>$L$13</formula>
    </cfRule>
  </conditionalFormatting>
  <conditionalFormatting sqref="AZ14:BK14">
    <cfRule type="cellIs" dxfId="354" priority="27" operator="lessThan">
      <formula>#REF!</formula>
    </cfRule>
    <cfRule type="cellIs" dxfId="353" priority="26" operator="greaterThan">
      <formula>$N$14</formula>
    </cfRule>
    <cfRule type="cellIs" dxfId="352" priority="25" operator="lessThan">
      <formula>$G$14</formula>
    </cfRule>
    <cfRule type="cellIs" dxfId="351" priority="24" operator="between">
      <formula>$H$14</formula>
      <formula>$L$14</formula>
    </cfRule>
    <cfRule type="cellIs" dxfId="350" priority="29" operator="between">
      <formula>#REF!</formula>
      <formula>#REF!</formula>
    </cfRule>
    <cfRule type="cellIs" dxfId="349" priority="28" operator="greaterThan">
      <formula>#REF!</formula>
    </cfRule>
  </conditionalFormatting>
  <conditionalFormatting sqref="AZ15:BK15">
    <cfRule type="cellIs" dxfId="348" priority="22" operator="greaterThan">
      <formula>#REF!</formula>
    </cfRule>
    <cfRule type="cellIs" dxfId="347" priority="21" operator="lessThan">
      <formula>#REF!</formula>
    </cfRule>
    <cfRule type="cellIs" dxfId="346" priority="20" operator="lessThan">
      <formula>$N$15</formula>
    </cfRule>
    <cfRule type="cellIs" dxfId="345" priority="19" operator="greaterThan">
      <formula>$G$15</formula>
    </cfRule>
    <cfRule type="cellIs" dxfId="344" priority="18" operator="between">
      <formula>$H$15</formula>
      <formula>$L$15</formula>
    </cfRule>
    <cfRule type="cellIs" dxfId="343" priority="23" operator="between">
      <formula>#REF!</formula>
      <formula>#REF!</formula>
    </cfRule>
  </conditionalFormatting>
  <conditionalFormatting sqref="AZ16:BK16">
    <cfRule type="cellIs" dxfId="342" priority="11" operator="between">
      <formula>#REF!</formula>
      <formula>#REF!</formula>
    </cfRule>
    <cfRule type="cellIs" dxfId="341" priority="10" operator="greaterThan">
      <formula>#REF!</formula>
    </cfRule>
    <cfRule type="cellIs" dxfId="340" priority="9" operator="lessThan">
      <formula>#REF!</formula>
    </cfRule>
    <cfRule type="cellIs" dxfId="339" priority="8" operator="greaterThan">
      <formula>$N$16</formula>
    </cfRule>
    <cfRule type="cellIs" dxfId="338" priority="7" operator="lessThan">
      <formula>$G$16</formula>
    </cfRule>
    <cfRule type="cellIs" dxfId="337" priority="6" operator="between">
      <formula>$H$16</formula>
      <formula>$L$16</formula>
    </cfRule>
  </conditionalFormatting>
  <conditionalFormatting sqref="AZ19:BK19">
    <cfRule type="cellIs" dxfId="336" priority="45" operator="lessThan">
      <formula>60</formula>
    </cfRule>
    <cfRule type="cellIs" dxfId="335" priority="46" operator="between">
      <formula>60</formula>
      <formula>60</formula>
    </cfRule>
    <cfRule type="cellIs" dxfId="334" priority="47" operator="greaterThan">
      <formula>60</formula>
    </cfRule>
  </conditionalFormatting>
  <conditionalFormatting sqref="BE20:BK20">
    <cfRule type="cellIs" dxfId="333" priority="13" operator="lessThan">
      <formula>$H$20</formula>
    </cfRule>
    <cfRule type="cellIs" dxfId="332" priority="17" operator="between">
      <formula>#REF!</formula>
      <formula>#REF!</formula>
    </cfRule>
    <cfRule type="cellIs" dxfId="331" priority="16" operator="greaterThan">
      <formula>#REF!</formula>
    </cfRule>
    <cfRule type="cellIs" dxfId="330" priority="15" operator="lessThan">
      <formula>#REF!</formula>
    </cfRule>
    <cfRule type="cellIs" dxfId="329" priority="14" operator="greaterThan">
      <formula>$N$20</formula>
    </cfRule>
    <cfRule type="cellIs" dxfId="328" priority="12" operator="between">
      <formula>$H$20</formula>
      <formula>$L$20</formula>
    </cfRule>
  </conditionalFormatting>
  <conditionalFormatting sqref="BE21:BK21">
    <cfRule type="cellIs" dxfId="327" priority="44" operator="between">
      <formula>#REF!</formula>
      <formula>#REF!</formula>
    </cfRule>
    <cfRule type="cellIs" dxfId="326" priority="43" operator="greaterThan">
      <formula>#REF!</formula>
    </cfRule>
    <cfRule type="cellIs" dxfId="325" priority="42" operator="lessThan">
      <formula>#REF!</formula>
    </cfRule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91AF-87D2-441D-B96C-27301A71D89B}">
  <dimension ref="A1:CR23"/>
  <sheetViews>
    <sheetView topLeftCell="B1" zoomScale="85" zoomScaleNormal="85" workbookViewId="0">
      <pane xSplit="13" ySplit="11" topLeftCell="AL12" activePane="bottomRight" state="frozen"/>
      <selection activeCell="P28" sqref="P28"/>
      <selection pane="topRight" activeCell="P28" sqref="P28"/>
      <selection pane="bottomLeft" activeCell="P28" sqref="P28"/>
      <selection pane="bottomRight" activeCell="T13" sqref="T13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96" width="10.85546875" style="46"/>
  </cols>
  <sheetData>
    <row r="1" spans="1:63" ht="39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+H13</f>
        <v>40.083870967741937</v>
      </c>
      <c r="H13" s="12">
        <f>AVERAGE($O$13:T13,$V$13:W13,$Y$13:AD13,$AE$13:$AM$13,$AN$13:$AU$13)-(0.05*AVERAGE($O$13:T13,$V$13:W13,$Y$13:$AD$13,AE13:$AM$13,$AN$13:AU13))</f>
        <v>40.083870967741937</v>
      </c>
      <c r="I13" s="12" t="s">
        <v>49</v>
      </c>
      <c r="J13" s="12" t="s">
        <v>27</v>
      </c>
      <c r="K13" s="13" t="s">
        <v>26</v>
      </c>
      <c r="L13" s="12">
        <f>AVERAGE($O$13:X13,$V$13:AA13,$Y$13:AH13,$AE$13:$AM$13,$AN$13:$AU$13)+(0.05*AVERAGE($O$13:X13,$V$13:AA13,$Y$13:$AD$13,AI13:$AM$13,$AN$13:AW13))</f>
        <v>53.614864864864863</v>
      </c>
      <c r="M13" s="14" t="s">
        <v>28</v>
      </c>
      <c r="N13" s="54">
        <f>AVERAGE($O$13:$AU$13)+(0.05*AVERAGE($O$13:$AU$13))</f>
        <v>53.677272727272729</v>
      </c>
      <c r="O13" s="37">
        <v>48</v>
      </c>
      <c r="P13" s="37">
        <v>37</v>
      </c>
      <c r="Q13" s="37">
        <v>57</v>
      </c>
      <c r="R13" s="37">
        <v>27</v>
      </c>
      <c r="S13" s="37">
        <v>48</v>
      </c>
      <c r="T13" s="37">
        <v>50</v>
      </c>
      <c r="U13" s="37">
        <v>230</v>
      </c>
      <c r="V13" s="37">
        <v>43</v>
      </c>
      <c r="W13" s="37">
        <v>55</v>
      </c>
      <c r="X13" s="37">
        <v>149</v>
      </c>
      <c r="Y13" s="37">
        <v>37</v>
      </c>
      <c r="Z13" s="37">
        <v>27</v>
      </c>
      <c r="AA13" s="37">
        <v>25</v>
      </c>
      <c r="AB13" s="37">
        <v>37</v>
      </c>
      <c r="AC13" s="37">
        <v>19</v>
      </c>
      <c r="AD13" s="37">
        <v>29</v>
      </c>
      <c r="AE13" s="37">
        <v>50</v>
      </c>
      <c r="AF13" s="37">
        <v>37</v>
      </c>
      <c r="AG13" s="37">
        <v>42</v>
      </c>
      <c r="AH13" s="37">
        <v>41</v>
      </c>
      <c r="AI13" s="37">
        <v>64</v>
      </c>
      <c r="AJ13" s="37">
        <v>49</v>
      </c>
      <c r="AK13" s="37">
        <v>29</v>
      </c>
      <c r="AL13" s="37">
        <v>25</v>
      </c>
      <c r="AM13" s="37">
        <v>37</v>
      </c>
      <c r="AN13" s="37">
        <v>36</v>
      </c>
      <c r="AO13" s="37">
        <v>71</v>
      </c>
      <c r="AP13" s="37">
        <v>71</v>
      </c>
      <c r="AQ13" s="37">
        <v>33</v>
      </c>
      <c r="AR13" s="37">
        <v>32</v>
      </c>
      <c r="AS13" s="37">
        <v>44</v>
      </c>
      <c r="AT13" s="37">
        <v>62</v>
      </c>
      <c r="AU13" s="37">
        <v>46</v>
      </c>
      <c r="AV13" s="37">
        <v>42</v>
      </c>
      <c r="AW13" s="37">
        <v>40</v>
      </c>
      <c r="AX13" s="37">
        <v>16</v>
      </c>
      <c r="AY13" s="75">
        <f>AVERAGE(O13:AX13)</f>
        <v>49.583333333333336</v>
      </c>
      <c r="AZ13" s="37">
        <v>124</v>
      </c>
      <c r="BA13" s="37">
        <v>51</v>
      </c>
      <c r="BB13" s="37">
        <v>57</v>
      </c>
      <c r="BC13" s="37">
        <v>42</v>
      </c>
      <c r="BD13" s="37">
        <v>50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 t="shared" ref="G14:G15" si="0">+H14</f>
        <v>34.85</v>
      </c>
      <c r="H14" s="12">
        <f>AVERAGE($O$14:T14,$V$14:W14,$Y$14:AI14)-(0.05*AVERAGE($O$14:T14,$V$14:W14,$Y$14:AI14))</f>
        <v>34.85</v>
      </c>
      <c r="I14" s="12" t="s">
        <v>49</v>
      </c>
      <c r="J14" s="12" t="s">
        <v>27</v>
      </c>
      <c r="K14" s="13" t="s">
        <v>26</v>
      </c>
      <c r="L14" s="12">
        <f>AVERAGE($O$14:X14,$V$14:AA14,$Y$14:AM14)+(0.05*AVERAGE($O$14:X14,$V$14:AA14,$Y$14:AM14))</f>
        <v>57.208064516129035</v>
      </c>
      <c r="M14" s="14" t="s">
        <v>25</v>
      </c>
      <c r="N14" s="54">
        <f>AVERAGE(Q14:AW14)+(0.05*AVERAGE(Q14:AW14))</f>
        <v>54.027272727272724</v>
      </c>
      <c r="O14" s="16">
        <v>35</v>
      </c>
      <c r="P14" s="16">
        <v>54</v>
      </c>
      <c r="Q14" s="16">
        <v>47</v>
      </c>
      <c r="R14" s="16">
        <v>23</v>
      </c>
      <c r="S14" s="16">
        <v>41</v>
      </c>
      <c r="T14" s="16">
        <v>38</v>
      </c>
      <c r="U14" s="16">
        <v>236</v>
      </c>
      <c r="V14" s="16">
        <v>54</v>
      </c>
      <c r="W14" s="16">
        <v>32</v>
      </c>
      <c r="X14" s="16">
        <v>219</v>
      </c>
      <c r="Y14" s="16">
        <v>23</v>
      </c>
      <c r="Z14" s="16">
        <v>38</v>
      </c>
      <c r="AA14" s="16">
        <v>14</v>
      </c>
      <c r="AB14" s="16">
        <v>10</v>
      </c>
      <c r="AC14" s="16">
        <v>38</v>
      </c>
      <c r="AD14" s="16">
        <v>16</v>
      </c>
      <c r="AE14" s="16">
        <v>27</v>
      </c>
      <c r="AF14" s="16">
        <v>27</v>
      </c>
      <c r="AG14" s="16">
        <v>86</v>
      </c>
      <c r="AH14" s="16">
        <v>20</v>
      </c>
      <c r="AI14" s="16">
        <v>74</v>
      </c>
      <c r="AJ14" s="16">
        <v>92</v>
      </c>
      <c r="AK14" s="16">
        <v>22</v>
      </c>
      <c r="AL14" s="16">
        <v>16</v>
      </c>
      <c r="AM14" s="16">
        <v>27</v>
      </c>
      <c r="AN14" s="16">
        <v>21</v>
      </c>
      <c r="AO14" s="16">
        <v>38</v>
      </c>
      <c r="AP14" s="16">
        <v>86</v>
      </c>
      <c r="AQ14" s="16">
        <v>27</v>
      </c>
      <c r="AR14" s="16">
        <v>26</v>
      </c>
      <c r="AS14" s="16">
        <v>19</v>
      </c>
      <c r="AT14" s="16">
        <v>28</v>
      </c>
      <c r="AU14" s="16">
        <v>27</v>
      </c>
      <c r="AV14" s="16">
        <v>177</v>
      </c>
      <c r="AW14" s="16">
        <v>29</v>
      </c>
      <c r="AX14" s="16">
        <v>17</v>
      </c>
      <c r="AY14" s="75">
        <f>AVERAGE(O14:AX14)</f>
        <v>50.111111111111114</v>
      </c>
      <c r="AZ14" s="82">
        <v>46</v>
      </c>
      <c r="BA14" s="82">
        <v>27</v>
      </c>
      <c r="BB14" s="82">
        <v>66</v>
      </c>
      <c r="BC14" s="82">
        <v>21</v>
      </c>
      <c r="BD14" s="82">
        <v>19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 t="shared" si="0"/>
        <v>80.167741935483875</v>
      </c>
      <c r="H15" s="12">
        <f>+H13*2</f>
        <v>80.167741935483875</v>
      </c>
      <c r="I15" s="12" t="s">
        <v>49</v>
      </c>
      <c r="J15" s="12" t="s">
        <v>27</v>
      </c>
      <c r="K15" s="13" t="s">
        <v>26</v>
      </c>
      <c r="L15" s="12">
        <f>+L13*2</f>
        <v>107.22972972972973</v>
      </c>
      <c r="M15" s="15" t="s">
        <v>28</v>
      </c>
      <c r="N15" s="54">
        <f>+N13*2</f>
        <v>107.35454545454546</v>
      </c>
      <c r="O15" s="16">
        <v>96</v>
      </c>
      <c r="P15" s="16">
        <v>79</v>
      </c>
      <c r="Q15" s="16">
        <v>89</v>
      </c>
      <c r="R15" s="16">
        <v>93</v>
      </c>
      <c r="S15" s="16">
        <v>100</v>
      </c>
      <c r="T15" s="16">
        <v>112</v>
      </c>
      <c r="U15" s="16">
        <v>106</v>
      </c>
      <c r="V15" s="16">
        <v>95</v>
      </c>
      <c r="W15" s="16">
        <v>118</v>
      </c>
      <c r="X15" s="16">
        <v>48</v>
      </c>
      <c r="Y15" s="16">
        <v>62</v>
      </c>
      <c r="Z15" s="16">
        <v>51</v>
      </c>
      <c r="AA15" s="16">
        <v>62</v>
      </c>
      <c r="AB15" s="16">
        <v>89</v>
      </c>
      <c r="AC15" s="16">
        <v>70</v>
      </c>
      <c r="AD15" s="16">
        <v>83</v>
      </c>
      <c r="AE15" s="16">
        <v>106</v>
      </c>
      <c r="AF15" s="16">
        <v>116</v>
      </c>
      <c r="AG15" s="16">
        <v>72</v>
      </c>
      <c r="AH15" s="16">
        <v>93</v>
      </c>
      <c r="AI15" s="16">
        <v>83</v>
      </c>
      <c r="AJ15" s="16">
        <v>40</v>
      </c>
      <c r="AK15" s="16">
        <v>47</v>
      </c>
      <c r="AL15" s="16">
        <v>56</v>
      </c>
      <c r="AM15" s="16">
        <v>66</v>
      </c>
      <c r="AN15" s="16">
        <v>81</v>
      </c>
      <c r="AO15" s="16">
        <v>114</v>
      </c>
      <c r="AP15" s="16">
        <v>99</v>
      </c>
      <c r="AQ15" s="16">
        <v>105</v>
      </c>
      <c r="AR15" s="16">
        <v>111</v>
      </c>
      <c r="AS15" s="16">
        <v>136</v>
      </c>
      <c r="AT15" s="16">
        <v>170</v>
      </c>
      <c r="AU15" s="16">
        <v>189</v>
      </c>
      <c r="AV15" s="16">
        <v>54</v>
      </c>
      <c r="AW15" s="16">
        <v>65</v>
      </c>
      <c r="AX15" s="16">
        <v>64</v>
      </c>
      <c r="AY15" s="75">
        <f>AVERAGE(O15:AX15)</f>
        <v>89.444444444444443</v>
      </c>
      <c r="AZ15" s="74">
        <v>97</v>
      </c>
      <c r="BA15" s="83">
        <v>121</v>
      </c>
      <c r="BB15" s="83">
        <v>112</v>
      </c>
      <c r="BC15" s="83">
        <v>133</v>
      </c>
      <c r="BD15" s="83">
        <v>164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W16" si="1">IF(O13=0,0,(O14/O13))</f>
        <v>0.72916666666666663</v>
      </c>
      <c r="P16" s="48">
        <f t="shared" si="1"/>
        <v>1.4594594594594594</v>
      </c>
      <c r="Q16" s="48">
        <f t="shared" si="1"/>
        <v>0.82456140350877194</v>
      </c>
      <c r="R16" s="48">
        <f t="shared" si="1"/>
        <v>0.85185185185185186</v>
      </c>
      <c r="S16" s="48">
        <f t="shared" si="1"/>
        <v>0.85416666666666663</v>
      </c>
      <c r="T16" s="48">
        <f t="shared" si="1"/>
        <v>0.76</v>
      </c>
      <c r="U16" s="48">
        <f t="shared" si="1"/>
        <v>1.0260869565217392</v>
      </c>
      <c r="V16" s="48">
        <f t="shared" si="1"/>
        <v>1.2558139534883721</v>
      </c>
      <c r="W16" s="48">
        <f t="shared" si="1"/>
        <v>0.58181818181818179</v>
      </c>
      <c r="X16" s="48">
        <f t="shared" si="1"/>
        <v>1.4697986577181208</v>
      </c>
      <c r="Y16" s="48">
        <f t="shared" si="1"/>
        <v>0.6216216216216216</v>
      </c>
      <c r="Z16" s="48">
        <f t="shared" si="1"/>
        <v>1.4074074074074074</v>
      </c>
      <c r="AA16" s="48">
        <f t="shared" si="1"/>
        <v>0.56000000000000005</v>
      </c>
      <c r="AB16" s="48">
        <f t="shared" si="1"/>
        <v>0.27027027027027029</v>
      </c>
      <c r="AC16" s="48">
        <f t="shared" si="1"/>
        <v>2</v>
      </c>
      <c r="AD16" s="48">
        <f t="shared" si="1"/>
        <v>0.55172413793103448</v>
      </c>
      <c r="AE16" s="48">
        <f t="shared" si="1"/>
        <v>0.54</v>
      </c>
      <c r="AF16" s="48">
        <f t="shared" si="1"/>
        <v>0.72972972972972971</v>
      </c>
      <c r="AG16" s="48">
        <f t="shared" si="1"/>
        <v>2.0476190476190474</v>
      </c>
      <c r="AH16" s="48">
        <f t="shared" si="1"/>
        <v>0.48780487804878048</v>
      </c>
      <c r="AI16" s="48">
        <f t="shared" si="1"/>
        <v>1.15625</v>
      </c>
      <c r="AJ16" s="48">
        <f t="shared" si="1"/>
        <v>1.8775510204081634</v>
      </c>
      <c r="AK16" s="48">
        <f t="shared" si="1"/>
        <v>0.75862068965517238</v>
      </c>
      <c r="AL16" s="48">
        <f t="shared" si="1"/>
        <v>0.64</v>
      </c>
      <c r="AM16" s="48">
        <f t="shared" si="1"/>
        <v>0.72972972972972971</v>
      </c>
      <c r="AN16" s="48">
        <f t="shared" si="1"/>
        <v>0.58333333333333337</v>
      </c>
      <c r="AO16" s="48">
        <f t="shared" si="1"/>
        <v>0.53521126760563376</v>
      </c>
      <c r="AP16" s="48">
        <f t="shared" si="1"/>
        <v>1.2112676056338028</v>
      </c>
      <c r="AQ16" s="48">
        <f t="shared" si="1"/>
        <v>0.81818181818181823</v>
      </c>
      <c r="AR16" s="48">
        <f t="shared" si="1"/>
        <v>0.8125</v>
      </c>
      <c r="AS16" s="48">
        <f t="shared" si="1"/>
        <v>0.43181818181818182</v>
      </c>
      <c r="AT16" s="48">
        <f t="shared" si="1"/>
        <v>0.45161290322580644</v>
      </c>
      <c r="AU16" s="48">
        <f t="shared" si="1"/>
        <v>0.58695652173913049</v>
      </c>
      <c r="AV16" s="48">
        <f t="shared" si="1"/>
        <v>4.2142857142857144</v>
      </c>
      <c r="AW16" s="48">
        <f t="shared" si="1"/>
        <v>0.72499999999999998</v>
      </c>
      <c r="AX16" s="48">
        <v>1.77</v>
      </c>
      <c r="AY16" s="76">
        <f t="shared" ref="AY16:AY20" si="2">AVERAGE(O16:AU16)</f>
        <v>0.89763436247449979</v>
      </c>
      <c r="AZ16" s="48">
        <f>+AZ14/AZ13</f>
        <v>0.37096774193548387</v>
      </c>
      <c r="BA16" s="48">
        <f t="shared" ref="BA16:BD16" si="3">+BA14/BA13</f>
        <v>0.52941176470588236</v>
      </c>
      <c r="BB16" s="48">
        <f t="shared" si="3"/>
        <v>1.1578947368421053</v>
      </c>
      <c r="BC16" s="48">
        <f t="shared" si="3"/>
        <v>0.5</v>
      </c>
      <c r="BD16" s="48">
        <f t="shared" si="3"/>
        <v>0.38</v>
      </c>
      <c r="BE16" s="48"/>
      <c r="BF16" s="48"/>
      <c r="BG16" s="48"/>
      <c r="BH16" s="48"/>
      <c r="BI16" s="48"/>
      <c r="BJ16" s="48"/>
      <c r="BK16" s="48"/>
    </row>
    <row r="17" spans="1:63" ht="14.45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53">
        <v>45371</v>
      </c>
      <c r="AD18" s="49">
        <v>45412</v>
      </c>
      <c r="AE18" s="49">
        <v>45443</v>
      </c>
      <c r="AF18" s="50">
        <v>45460</v>
      </c>
      <c r="AG18" s="50">
        <v>45490</v>
      </c>
      <c r="AH18" s="50">
        <v>45512</v>
      </c>
      <c r="AI18" s="50">
        <v>45544</v>
      </c>
      <c r="AJ18" s="50">
        <v>45589</v>
      </c>
      <c r="AK18" s="50">
        <v>45618</v>
      </c>
      <c r="AL18" s="50">
        <v>45631</v>
      </c>
      <c r="AM18" s="51">
        <v>45678</v>
      </c>
      <c r="AN18" s="50">
        <v>45701</v>
      </c>
      <c r="AO18" s="53">
        <v>45720</v>
      </c>
      <c r="AP18" s="50">
        <v>45775</v>
      </c>
      <c r="AQ18" s="50">
        <v>45806</v>
      </c>
      <c r="AR18" s="50">
        <v>45826</v>
      </c>
      <c r="AS18" s="50">
        <v>45845</v>
      </c>
      <c r="AT18" s="50">
        <v>45887</v>
      </c>
      <c r="AU18" s="53">
        <v>45905</v>
      </c>
      <c r="AV18" s="49">
        <v>45961</v>
      </c>
      <c r="AW18" s="49">
        <v>45989</v>
      </c>
      <c r="AX18" s="49">
        <v>46028</v>
      </c>
      <c r="AY18" s="126"/>
      <c r="AZ18" s="78"/>
      <c r="BA18" s="50">
        <v>46051</v>
      </c>
      <c r="BB18" s="50">
        <v>46052</v>
      </c>
      <c r="BC18" s="50">
        <v>46126</v>
      </c>
      <c r="BD18" s="50">
        <v>46156</v>
      </c>
      <c r="BE18" s="50"/>
      <c r="BF18" s="50"/>
      <c r="BG18" s="50"/>
      <c r="BH18" s="53"/>
      <c r="BI18" s="49"/>
      <c r="BJ18" s="49"/>
      <c r="BK18" s="68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4">+P17-P18</f>
        <v>0</v>
      </c>
      <c r="Q19" s="52">
        <f t="shared" si="4"/>
        <v>0</v>
      </c>
      <c r="R19" s="52">
        <f t="shared" si="4"/>
        <v>0</v>
      </c>
      <c r="S19" s="52">
        <f t="shared" si="4"/>
        <v>0</v>
      </c>
      <c r="T19" s="52">
        <f t="shared" si="4"/>
        <v>0</v>
      </c>
      <c r="U19" s="52">
        <f t="shared" si="4"/>
        <v>0</v>
      </c>
      <c r="V19" s="52">
        <f t="shared" si="4"/>
        <v>0</v>
      </c>
      <c r="W19" s="52">
        <f t="shared" si="4"/>
        <v>0</v>
      </c>
      <c r="X19" s="52">
        <f t="shared" si="4"/>
        <v>0</v>
      </c>
      <c r="Y19" s="52">
        <f t="shared" si="4"/>
        <v>0</v>
      </c>
      <c r="Z19" s="52">
        <f t="shared" si="4"/>
        <v>0</v>
      </c>
      <c r="AA19" s="52">
        <f t="shared" si="4"/>
        <v>0</v>
      </c>
      <c r="AB19" s="52">
        <f t="shared" si="4"/>
        <v>0</v>
      </c>
      <c r="AC19" s="52">
        <f t="shared" si="4"/>
        <v>11</v>
      </c>
      <c r="AD19" s="52">
        <f t="shared" si="4"/>
        <v>0</v>
      </c>
      <c r="AE19" s="52">
        <f t="shared" si="4"/>
        <v>0</v>
      </c>
      <c r="AF19" s="52">
        <f t="shared" si="4"/>
        <v>13</v>
      </c>
      <c r="AG19" s="52">
        <f t="shared" si="4"/>
        <v>14</v>
      </c>
      <c r="AH19" s="52">
        <f t="shared" si="4"/>
        <v>23</v>
      </c>
      <c r="AI19" s="52">
        <f t="shared" si="4"/>
        <v>21</v>
      </c>
      <c r="AJ19" s="52">
        <f t="shared" si="4"/>
        <v>7</v>
      </c>
      <c r="AK19" s="52">
        <f t="shared" si="4"/>
        <v>8</v>
      </c>
      <c r="AL19" s="47">
        <f>+AL17-AL18</f>
        <v>26</v>
      </c>
      <c r="AM19" s="52">
        <f t="shared" si="4"/>
        <v>10</v>
      </c>
      <c r="AN19" s="52">
        <f t="shared" si="4"/>
        <v>15</v>
      </c>
      <c r="AO19" s="52">
        <f t="shared" si="4"/>
        <v>27</v>
      </c>
      <c r="AP19" s="52">
        <f t="shared" si="4"/>
        <v>2</v>
      </c>
      <c r="AQ19" s="52">
        <f t="shared" si="4"/>
        <v>2</v>
      </c>
      <c r="AR19" s="52">
        <f t="shared" si="4"/>
        <v>12</v>
      </c>
      <c r="AS19" s="52">
        <f t="shared" si="4"/>
        <v>24</v>
      </c>
      <c r="AT19" s="52">
        <f t="shared" si="4"/>
        <v>13</v>
      </c>
      <c r="AU19" s="52">
        <f t="shared" si="4"/>
        <v>25</v>
      </c>
      <c r="AV19" s="52">
        <f t="shared" si="4"/>
        <v>0</v>
      </c>
      <c r="AW19" s="52">
        <f t="shared" si="4"/>
        <v>0</v>
      </c>
      <c r="AX19" s="52">
        <f t="shared" si="4"/>
        <v>0</v>
      </c>
      <c r="AY19" s="77">
        <f t="shared" si="2"/>
        <v>7.666666666666667</v>
      </c>
      <c r="AZ19" s="52">
        <v>0</v>
      </c>
      <c r="BA19" s="52">
        <v>32</v>
      </c>
      <c r="BB19" s="52">
        <v>66</v>
      </c>
      <c r="BC19" s="52">
        <v>20</v>
      </c>
      <c r="BD19" s="52">
        <v>17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12</v>
      </c>
      <c r="H20" s="12">
        <v>12</v>
      </c>
      <c r="I20" s="12" t="s">
        <v>52</v>
      </c>
      <c r="J20" s="12" t="s">
        <v>27</v>
      </c>
      <c r="K20" s="12" t="s">
        <v>52</v>
      </c>
      <c r="L20" s="12">
        <v>12</v>
      </c>
      <c r="M20" s="14" t="s">
        <v>25</v>
      </c>
      <c r="N20" s="15">
        <v>12</v>
      </c>
      <c r="O20" s="16">
        <v>10</v>
      </c>
      <c r="P20" s="16">
        <v>13</v>
      </c>
      <c r="Q20" s="16">
        <v>14</v>
      </c>
      <c r="R20" s="16">
        <v>8</v>
      </c>
      <c r="S20" s="16">
        <v>9</v>
      </c>
      <c r="T20" s="16">
        <v>16</v>
      </c>
      <c r="U20" s="16">
        <v>64</v>
      </c>
      <c r="V20" s="16">
        <v>19</v>
      </c>
      <c r="W20" s="16">
        <v>28</v>
      </c>
      <c r="X20" s="16">
        <v>14</v>
      </c>
      <c r="Y20" s="16">
        <v>14</v>
      </c>
      <c r="Z20" s="16">
        <v>12</v>
      </c>
      <c r="AA20" s="16">
        <v>5</v>
      </c>
      <c r="AB20" s="16">
        <v>8</v>
      </c>
      <c r="AC20" s="16">
        <v>6</v>
      </c>
      <c r="AD20" s="16">
        <v>4</v>
      </c>
      <c r="AE20" s="16">
        <v>12</v>
      </c>
      <c r="AF20" s="16">
        <v>14</v>
      </c>
      <c r="AG20" s="16">
        <v>14</v>
      </c>
      <c r="AH20" s="16">
        <v>16</v>
      </c>
      <c r="AI20" s="16">
        <v>9</v>
      </c>
      <c r="AJ20" s="16">
        <v>29</v>
      </c>
      <c r="AK20" s="16">
        <v>20</v>
      </c>
      <c r="AL20" s="16">
        <v>13</v>
      </c>
      <c r="AM20" s="16">
        <v>12</v>
      </c>
      <c r="AN20" s="16">
        <v>15</v>
      </c>
      <c r="AO20" s="16">
        <v>20</v>
      </c>
      <c r="AP20" s="16">
        <v>4</v>
      </c>
      <c r="AQ20" s="16">
        <v>12</v>
      </c>
      <c r="AR20" s="16">
        <v>10</v>
      </c>
      <c r="AS20" s="16">
        <v>19</v>
      </c>
      <c r="AT20" s="16">
        <v>15</v>
      </c>
      <c r="AU20" s="16">
        <v>18</v>
      </c>
      <c r="AV20" s="16">
        <v>14</v>
      </c>
      <c r="AW20" s="16">
        <v>12</v>
      </c>
      <c r="AX20" s="16">
        <v>11</v>
      </c>
      <c r="AY20" s="77">
        <f t="shared" si="2"/>
        <v>15.030303030303031</v>
      </c>
      <c r="AZ20" s="16">
        <v>13</v>
      </c>
      <c r="BA20" s="16">
        <v>12</v>
      </c>
      <c r="BB20" s="16">
        <v>14</v>
      </c>
      <c r="BC20" s="16">
        <v>10</v>
      </c>
      <c r="BD20" s="16">
        <v>9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5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6">N21</f>
        <v>1</v>
      </c>
      <c r="M21" s="14" t="s">
        <v>25</v>
      </c>
      <c r="N21" s="25">
        <v>1</v>
      </c>
      <c r="O21" s="48">
        <f>+O20/$N$20</f>
        <v>0.83333333333333337</v>
      </c>
      <c r="P21" s="48">
        <f t="shared" ref="P21:BD21" si="7">+P20/$N$20</f>
        <v>1.0833333333333333</v>
      </c>
      <c r="Q21" s="48">
        <f t="shared" si="7"/>
        <v>1.1666666666666667</v>
      </c>
      <c r="R21" s="48">
        <f t="shared" si="7"/>
        <v>0.66666666666666663</v>
      </c>
      <c r="S21" s="48">
        <f t="shared" si="7"/>
        <v>0.75</v>
      </c>
      <c r="T21" s="48">
        <f t="shared" si="7"/>
        <v>1.3333333333333333</v>
      </c>
      <c r="U21" s="48">
        <f t="shared" si="7"/>
        <v>5.333333333333333</v>
      </c>
      <c r="V21" s="48">
        <f t="shared" si="7"/>
        <v>1.5833333333333333</v>
      </c>
      <c r="W21" s="48">
        <f t="shared" si="7"/>
        <v>2.3333333333333335</v>
      </c>
      <c r="X21" s="48">
        <f t="shared" si="7"/>
        <v>1.1666666666666667</v>
      </c>
      <c r="Y21" s="48">
        <f t="shared" si="7"/>
        <v>1.1666666666666667</v>
      </c>
      <c r="Z21" s="48">
        <f t="shared" si="7"/>
        <v>1</v>
      </c>
      <c r="AA21" s="48">
        <f t="shared" si="7"/>
        <v>0.41666666666666669</v>
      </c>
      <c r="AB21" s="48">
        <f t="shared" si="7"/>
        <v>0.66666666666666663</v>
      </c>
      <c r="AC21" s="48">
        <f t="shared" si="7"/>
        <v>0.5</v>
      </c>
      <c r="AD21" s="48">
        <f t="shared" si="7"/>
        <v>0.33333333333333331</v>
      </c>
      <c r="AE21" s="48">
        <f t="shared" si="7"/>
        <v>1</v>
      </c>
      <c r="AF21" s="48">
        <f t="shared" si="7"/>
        <v>1.1666666666666667</v>
      </c>
      <c r="AG21" s="48">
        <f t="shared" si="7"/>
        <v>1.1666666666666667</v>
      </c>
      <c r="AH21" s="48">
        <f t="shared" si="7"/>
        <v>1.3333333333333333</v>
      </c>
      <c r="AI21" s="48">
        <f t="shared" si="7"/>
        <v>0.75</v>
      </c>
      <c r="AJ21" s="48">
        <f t="shared" si="7"/>
        <v>2.4166666666666665</v>
      </c>
      <c r="AK21" s="48">
        <f t="shared" si="7"/>
        <v>1.6666666666666667</v>
      </c>
      <c r="AL21" s="48">
        <f t="shared" si="7"/>
        <v>1.0833333333333333</v>
      </c>
      <c r="AM21" s="48">
        <f t="shared" si="7"/>
        <v>1</v>
      </c>
      <c r="AN21" s="48">
        <f t="shared" si="7"/>
        <v>1.25</v>
      </c>
      <c r="AO21" s="48">
        <f t="shared" si="7"/>
        <v>1.6666666666666667</v>
      </c>
      <c r="AP21" s="48">
        <f t="shared" si="7"/>
        <v>0.33333333333333331</v>
      </c>
      <c r="AQ21" s="48">
        <f t="shared" si="7"/>
        <v>1</v>
      </c>
      <c r="AR21" s="48">
        <f t="shared" si="7"/>
        <v>0.83333333333333337</v>
      </c>
      <c r="AS21" s="48">
        <f t="shared" si="7"/>
        <v>1.5833333333333333</v>
      </c>
      <c r="AT21" s="48">
        <f t="shared" si="7"/>
        <v>1.25</v>
      </c>
      <c r="AU21" s="48">
        <f t="shared" si="7"/>
        <v>1.5</v>
      </c>
      <c r="AV21" s="48">
        <f t="shared" si="7"/>
        <v>1.1666666666666667</v>
      </c>
      <c r="AW21" s="48">
        <f t="shared" si="7"/>
        <v>1</v>
      </c>
      <c r="AX21" s="48">
        <f t="shared" si="7"/>
        <v>0.91666666666666663</v>
      </c>
      <c r="AY21" s="48">
        <f t="shared" si="7"/>
        <v>1.2525252525252526</v>
      </c>
      <c r="AZ21" s="48">
        <f t="shared" si="7"/>
        <v>1.0833333333333333</v>
      </c>
      <c r="BA21" s="48">
        <f t="shared" si="7"/>
        <v>1</v>
      </c>
      <c r="BB21" s="48">
        <f t="shared" si="7"/>
        <v>1.1666666666666667</v>
      </c>
      <c r="BC21" s="48">
        <f t="shared" si="7"/>
        <v>0.83333333333333337</v>
      </c>
      <c r="BD21" s="48">
        <f t="shared" si="7"/>
        <v>0.75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B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X13">
    <cfRule type="cellIs" dxfId="324" priority="90" operator="lessThan">
      <formula>$N$13</formula>
    </cfRule>
    <cfRule type="cellIs" dxfId="323" priority="89" operator="between">
      <formula>$H$13</formula>
      <formula>$L$13</formula>
    </cfRule>
    <cfRule type="cellIs" dxfId="322" priority="94" operator="between">
      <formula>#REF!</formula>
      <formula>#REF!</formula>
    </cfRule>
    <cfRule type="cellIs" dxfId="321" priority="88" operator="greaterThan">
      <formula>$G$13</formula>
    </cfRule>
    <cfRule type="cellIs" dxfId="320" priority="92" operator="lessThan">
      <formula>#REF!</formula>
    </cfRule>
    <cfRule type="cellIs" dxfId="319" priority="93" operator="greaterThan">
      <formula>#REF!</formula>
    </cfRule>
    <cfRule type="cellIs" dxfId="318" priority="91" operator="greaterThan">
      <formula>$G$13</formula>
    </cfRule>
  </conditionalFormatting>
  <conditionalFormatting sqref="O14:AX14">
    <cfRule type="cellIs" dxfId="317" priority="86" operator="greaterThan">
      <formula>#REF!</formula>
    </cfRule>
    <cfRule type="cellIs" dxfId="316" priority="87" operator="between">
      <formula>#REF!</formula>
      <formula>#REF!</formula>
    </cfRule>
    <cfRule type="cellIs" dxfId="315" priority="85" operator="lessThan">
      <formula>#REF!</formula>
    </cfRule>
    <cfRule type="cellIs" dxfId="314" priority="84" operator="greaterThan">
      <formula>$N$14</formula>
    </cfRule>
    <cfRule type="cellIs" dxfId="313" priority="83" operator="lessThan">
      <formula>$G$14</formula>
    </cfRule>
    <cfRule type="cellIs" dxfId="312" priority="82" operator="between">
      <formula>$H$14</formula>
      <formula>$L$14</formula>
    </cfRule>
  </conditionalFormatting>
  <conditionalFormatting sqref="O15:AX15">
    <cfRule type="cellIs" dxfId="311" priority="80" operator="greaterThan">
      <formula>#REF!</formula>
    </cfRule>
    <cfRule type="cellIs" dxfId="310" priority="81" operator="between">
      <formula>#REF!</formula>
      <formula>#REF!</formula>
    </cfRule>
    <cfRule type="cellIs" dxfId="309" priority="79" operator="lessThan">
      <formula>#REF!</formula>
    </cfRule>
    <cfRule type="cellIs" dxfId="308" priority="78" operator="lessThan">
      <formula>$N$15</formula>
    </cfRule>
    <cfRule type="cellIs" dxfId="307" priority="77" operator="greaterThan">
      <formula>$G$15</formula>
    </cfRule>
    <cfRule type="cellIs" dxfId="306" priority="76" operator="between">
      <formula>$H$15</formula>
      <formula>$L$15</formula>
    </cfRule>
  </conditionalFormatting>
  <conditionalFormatting sqref="O16:AX16">
    <cfRule type="cellIs" dxfId="305" priority="69" operator="between">
      <formula>#REF!</formula>
      <formula>#REF!</formula>
    </cfRule>
    <cfRule type="cellIs" dxfId="304" priority="67" operator="lessThan">
      <formula>#REF!</formula>
    </cfRule>
    <cfRule type="cellIs" dxfId="303" priority="66" operator="greaterThan">
      <formula>$N$16</formula>
    </cfRule>
    <cfRule type="cellIs" dxfId="302" priority="65" operator="lessThan">
      <formula>$G$16</formula>
    </cfRule>
    <cfRule type="cellIs" dxfId="301" priority="64" operator="between">
      <formula>$H$16</formula>
      <formula>$L$16</formula>
    </cfRule>
    <cfRule type="cellIs" dxfId="300" priority="68" operator="greaterThan">
      <formula>#REF!</formula>
    </cfRule>
  </conditionalFormatting>
  <conditionalFormatting sqref="O19:AX19">
    <cfRule type="cellIs" dxfId="299" priority="62" operator="between">
      <formula>60</formula>
      <formula>60</formula>
    </cfRule>
    <cfRule type="cellIs" dxfId="298" priority="61" operator="lessThan">
      <formula>60</formula>
    </cfRule>
    <cfRule type="cellIs" dxfId="297" priority="63" operator="greaterThan">
      <formula>60</formula>
    </cfRule>
  </conditionalFormatting>
  <conditionalFormatting sqref="O20:AX20">
    <cfRule type="cellIs" dxfId="296" priority="73" operator="lessThan">
      <formula>#REF!</formula>
    </cfRule>
    <cfRule type="cellIs" dxfId="295" priority="75" operator="between">
      <formula>#REF!</formula>
      <formula>#REF!</formula>
    </cfRule>
    <cfRule type="cellIs" dxfId="294" priority="74" operator="greaterThan">
      <formula>#REF!</formula>
    </cfRule>
    <cfRule type="cellIs" dxfId="293" priority="71" operator="lessThan">
      <formula>$H$20</formula>
    </cfRule>
    <cfRule type="cellIs" dxfId="292" priority="72" operator="greaterThan">
      <formula>$N$20</formula>
    </cfRule>
    <cfRule type="cellIs" dxfId="291" priority="70" operator="between">
      <formula>$H$20</formula>
      <formula>$L$20</formula>
    </cfRule>
  </conditionalFormatting>
  <conditionalFormatting sqref="O21:BD21">
    <cfRule type="colorScale" priority="98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290" priority="100" operator="lessThan">
      <formula>#REF!</formula>
    </cfRule>
    <cfRule type="cellIs" dxfId="289" priority="101" operator="greaterThan">
      <formula>#REF!</formula>
    </cfRule>
    <cfRule type="cellIs" dxfId="288" priority="102" operator="between">
      <formula>#REF!</formula>
      <formula>#REF!</formula>
    </cfRule>
  </conditionalFormatting>
  <conditionalFormatting sqref="O21:BK21">
    <cfRule type="cellIs" dxfId="287" priority="50" operator="between">
      <formula>$H$21</formula>
      <formula>$L$21</formula>
    </cfRule>
    <cfRule type="cellIs" dxfId="286" priority="51" operator="lessThan">
      <formula>$H$21</formula>
    </cfRule>
    <cfRule type="cellIs" dxfId="285" priority="52" operator="greaterThan">
      <formula>$N$21</formula>
    </cfRule>
  </conditionalFormatting>
  <conditionalFormatting sqref="AC18 AN18:AU18">
    <cfRule type="cellIs" dxfId="284" priority="103" operator="lessThan">
      <formula>#REF!</formula>
    </cfRule>
    <cfRule type="cellIs" dxfId="283" priority="104" operator="greaterThan">
      <formula>#REF!</formula>
    </cfRule>
    <cfRule type="cellIs" dxfId="282" priority="105" operator="between">
      <formula>#REF!</formula>
      <formula>#REF!</formula>
    </cfRule>
  </conditionalFormatting>
  <conditionalFormatting sqref="AF18:AL18">
    <cfRule type="cellIs" dxfId="281" priority="108" operator="between">
      <formula>#REF!</formula>
      <formula>#REF!</formula>
    </cfRule>
    <cfRule type="cellIs" dxfId="280" priority="106" operator="lessThan">
      <formula>#REF!</formula>
    </cfRule>
    <cfRule type="cellIs" dxfId="279" priority="107" operator="greaterThan">
      <formula>#REF!</formula>
    </cfRule>
  </conditionalFormatting>
  <conditionalFormatting sqref="AZ13:BD13">
    <cfRule type="cellIs" dxfId="278" priority="1" operator="greaterThan">
      <formula>$G$13</formula>
    </cfRule>
    <cfRule type="cellIs" dxfId="277" priority="2" operator="between">
      <formula>$H$13</formula>
      <formula>$L$13</formula>
    </cfRule>
    <cfRule type="cellIs" dxfId="276" priority="3" operator="lessThan">
      <formula>$N$13</formula>
    </cfRule>
    <cfRule type="cellIs" dxfId="275" priority="5" operator="lessThan">
      <formula>#REF!</formula>
    </cfRule>
    <cfRule type="cellIs" dxfId="274" priority="6" operator="greaterThan">
      <formula>#REF!</formula>
    </cfRule>
    <cfRule type="cellIs" dxfId="273" priority="7" operator="between">
      <formula>#REF!</formula>
      <formula>#REF!</formula>
    </cfRule>
  </conditionalFormatting>
  <conditionalFormatting sqref="AZ13:BK13">
    <cfRule type="cellIs" dxfId="272" priority="4" operator="greaterThan">
      <formula>$G$13</formula>
    </cfRule>
  </conditionalFormatting>
  <conditionalFormatting sqref="AZ14:BK14">
    <cfRule type="cellIs" dxfId="271" priority="40" operator="lessThan">
      <formula>#REF!</formula>
    </cfRule>
    <cfRule type="cellIs" dxfId="270" priority="37" operator="between">
      <formula>$H$14</formula>
      <formula>$L$14</formula>
    </cfRule>
    <cfRule type="cellIs" dxfId="269" priority="42" operator="between">
      <formula>#REF!</formula>
      <formula>#REF!</formula>
    </cfRule>
    <cfRule type="cellIs" dxfId="268" priority="41" operator="greaterThan">
      <formula>#REF!</formula>
    </cfRule>
    <cfRule type="cellIs" dxfId="267" priority="39" operator="greaterThan">
      <formula>$N$14</formula>
    </cfRule>
    <cfRule type="cellIs" dxfId="266" priority="38" operator="lessThan">
      <formula>$G$14</formula>
    </cfRule>
  </conditionalFormatting>
  <conditionalFormatting sqref="AZ15:BK15">
    <cfRule type="cellIs" dxfId="265" priority="31" operator="between">
      <formula>$H$15</formula>
      <formula>$L$15</formula>
    </cfRule>
    <cfRule type="cellIs" dxfId="264" priority="32" operator="greaterThan">
      <formula>$G$15</formula>
    </cfRule>
    <cfRule type="cellIs" dxfId="263" priority="34" operator="lessThan">
      <formula>#REF!</formula>
    </cfRule>
    <cfRule type="cellIs" dxfId="262" priority="35" operator="greaterThan">
      <formula>#REF!</formula>
    </cfRule>
    <cfRule type="cellIs" dxfId="261" priority="36" operator="between">
      <formula>#REF!</formula>
      <formula>#REF!</formula>
    </cfRule>
    <cfRule type="cellIs" dxfId="260" priority="33" operator="lessThan">
      <formula>$N$15</formula>
    </cfRule>
  </conditionalFormatting>
  <conditionalFormatting sqref="AZ16:BK16">
    <cfRule type="cellIs" dxfId="259" priority="20" operator="lessThan">
      <formula>$G$16</formula>
    </cfRule>
    <cfRule type="cellIs" dxfId="258" priority="19" operator="between">
      <formula>$H$16</formula>
      <formula>$L$16</formula>
    </cfRule>
    <cfRule type="cellIs" dxfId="257" priority="24" operator="between">
      <formula>#REF!</formula>
      <formula>#REF!</formula>
    </cfRule>
    <cfRule type="cellIs" dxfId="256" priority="23" operator="greaterThan">
      <formula>#REF!</formula>
    </cfRule>
    <cfRule type="cellIs" dxfId="255" priority="22" operator="lessThan">
      <formula>#REF!</formula>
    </cfRule>
    <cfRule type="cellIs" dxfId="254" priority="21" operator="greaterThan">
      <formula>$N$16</formula>
    </cfRule>
  </conditionalFormatting>
  <conditionalFormatting sqref="AZ19:BK19">
    <cfRule type="cellIs" dxfId="253" priority="18" operator="greaterThan">
      <formula>60</formula>
    </cfRule>
    <cfRule type="cellIs" dxfId="252" priority="17" operator="between">
      <formula>60</formula>
      <formula>60</formula>
    </cfRule>
    <cfRule type="cellIs" dxfId="251" priority="16" operator="lessThan">
      <formula>60</formula>
    </cfRule>
  </conditionalFormatting>
  <conditionalFormatting sqref="AZ20:BK20">
    <cfRule type="cellIs" dxfId="250" priority="12" operator="greaterThan">
      <formula>#REF!</formula>
    </cfRule>
    <cfRule type="cellIs" dxfId="249" priority="11" operator="lessThan">
      <formula>#REF!</formula>
    </cfRule>
    <cfRule type="cellIs" dxfId="248" priority="10" operator="greaterThan">
      <formula>$N$20</formula>
    </cfRule>
    <cfRule type="cellIs" dxfId="247" priority="9" operator="lessThan">
      <formula>$H$20</formula>
    </cfRule>
    <cfRule type="cellIs" dxfId="246" priority="8" operator="between">
      <formula>$H$20</formula>
      <formula>$L$20</formula>
    </cfRule>
    <cfRule type="cellIs" dxfId="245" priority="13" operator="between">
      <formula>#REF!</formula>
      <formula>#REF!</formula>
    </cfRule>
  </conditionalFormatting>
  <conditionalFormatting sqref="BA18:BH18">
    <cfRule type="cellIs" dxfId="244" priority="59" operator="greaterThan">
      <formula>#REF!</formula>
    </cfRule>
    <cfRule type="cellIs" dxfId="243" priority="60" operator="between">
      <formula>#REF!</formula>
      <formula>#REF!</formula>
    </cfRule>
    <cfRule type="cellIs" dxfId="242" priority="58" operator="lessThan">
      <formula>#REF!</formula>
    </cfRule>
  </conditionalFormatting>
  <conditionalFormatting sqref="BE13:BK13">
    <cfRule type="cellIs" dxfId="241" priority="49" operator="between">
      <formula>#REF!</formula>
      <formula>#REF!</formula>
    </cfRule>
    <cfRule type="cellIs" dxfId="240" priority="48" operator="greaterThan">
      <formula>#REF!</formula>
    </cfRule>
    <cfRule type="cellIs" dxfId="239" priority="47" operator="lessThan">
      <formula>#REF!</formula>
    </cfRule>
    <cfRule type="cellIs" dxfId="238" priority="45" operator="lessThan">
      <formula>$N$13</formula>
    </cfRule>
    <cfRule type="cellIs" dxfId="237" priority="46" operator="greaterThan">
      <formula>$G$13</formula>
    </cfRule>
    <cfRule type="cellIs" dxfId="236" priority="44" operator="between">
      <formula>$H$13</formula>
      <formula>$L$13</formula>
    </cfRule>
  </conditionalFormatting>
  <conditionalFormatting sqref="BE21:BK21">
    <cfRule type="cellIs" dxfId="235" priority="57" operator="between">
      <formula>#REF!</formula>
      <formula>#REF!</formula>
    </cfRule>
    <cfRule type="cellIs" dxfId="234" priority="56" operator="greaterThan">
      <formula>#REF!</formula>
    </cfRule>
    <cfRule type="cellIs" dxfId="233" priority="55" operator="lessThan">
      <formula>#REF!</formula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3">
      <colorScale>
        <cfvo type="num" val="$G$21"/>
        <cfvo type="num" val="$H$21"/>
        <cfvo type="num" val="$L$21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6ADD-E69E-4B75-B187-07C7C7870B88}">
  <dimension ref="A1:BW23"/>
  <sheetViews>
    <sheetView topLeftCell="C1" zoomScale="80" zoomScaleNormal="80" workbookViewId="0">
      <pane xSplit="12" ySplit="11" topLeftCell="AV12" activePane="bottomRight" state="frozen"/>
      <selection activeCell="P28" sqref="P28"/>
      <selection pane="topRight" activeCell="P28" sqref="P28"/>
      <selection pane="bottomLeft" activeCell="P28" sqref="P28"/>
      <selection pane="bottomRight" activeCell="BD33" sqref="BD33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50" width="10.85546875" style="28"/>
    <col min="51" max="51" width="0" style="46" hidden="1" customWidth="1"/>
    <col min="52" max="75" width="10.85546875" style="46"/>
  </cols>
  <sheetData>
    <row r="1" spans="1:63" ht="30.6" customHeight="1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hidden="1" x14ac:dyDescent="0.25">
      <c r="A2" s="88" t="s">
        <v>1</v>
      </c>
      <c r="B2" s="89"/>
      <c r="C2" s="89"/>
      <c r="D2" s="89"/>
      <c r="E2" s="90"/>
      <c r="F2" s="97" t="s">
        <v>2</v>
      </c>
      <c r="G2" s="97"/>
      <c r="H2" s="97"/>
      <c r="I2" s="5"/>
      <c r="J2" s="98" t="s">
        <v>3</v>
      </c>
      <c r="K2" s="98"/>
      <c r="L2" s="98"/>
      <c r="M2" s="98"/>
      <c r="N2" s="9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7"/>
    </row>
    <row r="3" spans="1:63" hidden="1" x14ac:dyDescent="0.25">
      <c r="A3" s="91"/>
      <c r="B3" s="92"/>
      <c r="C3" s="92"/>
      <c r="D3" s="92"/>
      <c r="E3" s="93"/>
      <c r="F3" s="97"/>
      <c r="G3" s="97"/>
      <c r="H3" s="97"/>
      <c r="I3" s="5"/>
      <c r="J3" s="98" t="s">
        <v>4</v>
      </c>
      <c r="K3" s="98"/>
      <c r="L3" s="98"/>
      <c r="M3" s="98"/>
      <c r="N3" s="98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7"/>
    </row>
    <row r="4" spans="1:63" hidden="1" x14ac:dyDescent="0.25">
      <c r="A4" s="91"/>
      <c r="B4" s="92"/>
      <c r="C4" s="92"/>
      <c r="D4" s="92"/>
      <c r="E4" s="93"/>
      <c r="F4" s="97"/>
      <c r="G4" s="97"/>
      <c r="H4" s="97"/>
      <c r="I4" s="7"/>
      <c r="J4" s="98" t="s">
        <v>5</v>
      </c>
      <c r="K4" s="98" t="s">
        <v>6</v>
      </c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7"/>
      <c r="J5" s="98" t="s">
        <v>7</v>
      </c>
      <c r="K5" s="98" t="s">
        <v>6</v>
      </c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8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9" t="s">
        <v>9</v>
      </c>
      <c r="G7" s="100"/>
      <c r="H7" s="101"/>
      <c r="I7" s="8"/>
      <c r="J7" s="109" t="s">
        <v>10</v>
      </c>
      <c r="K7" s="110"/>
      <c r="L7" s="110"/>
      <c r="M7" s="110"/>
      <c r="N7" s="11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102"/>
      <c r="G8" s="103"/>
      <c r="H8" s="104"/>
      <c r="I8" s="8"/>
      <c r="J8" s="109" t="s">
        <v>11</v>
      </c>
      <c r="K8" s="110"/>
      <c r="L8" s="110"/>
      <c r="M8" s="110"/>
      <c r="N8" s="11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102"/>
      <c r="G9" s="103"/>
      <c r="H9" s="104"/>
      <c r="I9" s="8"/>
      <c r="J9" s="112" t="s">
        <v>12</v>
      </c>
      <c r="K9" s="112" t="s">
        <v>6</v>
      </c>
      <c r="L9" s="112"/>
      <c r="M9" s="112"/>
      <c r="N9" s="11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12" t="s">
        <v>13</v>
      </c>
      <c r="K10" s="112" t="s">
        <v>6</v>
      </c>
      <c r="L10" s="112"/>
      <c r="M10" s="112"/>
      <c r="N10" s="1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4"/>
      <c r="B11" s="95"/>
      <c r="C11" s="95"/>
      <c r="D11" s="95"/>
      <c r="E11" s="96"/>
      <c r="F11" s="105"/>
      <c r="G11" s="106"/>
      <c r="H11" s="107"/>
      <c r="I11" s="8"/>
      <c r="J11" s="112" t="s">
        <v>14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x14ac:dyDescent="0.25">
      <c r="A12" s="9"/>
      <c r="B12" s="9" t="s">
        <v>15</v>
      </c>
      <c r="C12" s="9" t="s">
        <v>16</v>
      </c>
      <c r="D12" s="9" t="s">
        <v>17</v>
      </c>
      <c r="E12" s="9" t="s">
        <v>18</v>
      </c>
      <c r="F12" s="114" t="s">
        <v>19</v>
      </c>
      <c r="G12" s="114"/>
      <c r="H12" s="115" t="s">
        <v>20</v>
      </c>
      <c r="I12" s="115"/>
      <c r="J12" s="115"/>
      <c r="K12" s="115"/>
      <c r="L12" s="115"/>
      <c r="M12" s="116" t="s">
        <v>21</v>
      </c>
      <c r="N12" s="116"/>
      <c r="O12" s="2">
        <v>44927</v>
      </c>
      <c r="P12" s="2">
        <v>44958</v>
      </c>
      <c r="Q12" s="2">
        <v>44986</v>
      </c>
      <c r="R12" s="2">
        <v>45017</v>
      </c>
      <c r="S12" s="2">
        <v>45047</v>
      </c>
      <c r="T12" s="2">
        <v>45078</v>
      </c>
      <c r="U12" s="2">
        <v>45108</v>
      </c>
      <c r="V12" s="2">
        <v>45139</v>
      </c>
      <c r="W12" s="2">
        <v>45170</v>
      </c>
      <c r="X12" s="2">
        <v>45200</v>
      </c>
      <c r="Y12" s="2">
        <v>45231</v>
      </c>
      <c r="Z12" s="2">
        <v>45261</v>
      </c>
      <c r="AA12" s="2">
        <v>45292</v>
      </c>
      <c r="AB12" s="2">
        <v>45323</v>
      </c>
      <c r="AC12" s="2">
        <v>45352</v>
      </c>
      <c r="AD12" s="2">
        <v>45383</v>
      </c>
      <c r="AE12" s="2">
        <v>45413</v>
      </c>
      <c r="AF12" s="2">
        <v>45444</v>
      </c>
      <c r="AG12" s="2">
        <v>45474</v>
      </c>
      <c r="AH12" s="2">
        <v>45505</v>
      </c>
      <c r="AI12" s="2">
        <v>45536</v>
      </c>
      <c r="AJ12" s="2">
        <v>45566</v>
      </c>
      <c r="AK12" s="2">
        <v>45597</v>
      </c>
      <c r="AL12" s="2">
        <v>45627</v>
      </c>
      <c r="AM12" s="2">
        <v>45658</v>
      </c>
      <c r="AN12" s="2">
        <v>45689</v>
      </c>
      <c r="AO12" s="2">
        <v>45717</v>
      </c>
      <c r="AP12" s="2">
        <v>45748</v>
      </c>
      <c r="AQ12" s="2">
        <v>45778</v>
      </c>
      <c r="AR12" s="2">
        <v>45809</v>
      </c>
      <c r="AS12" s="2">
        <v>45839</v>
      </c>
      <c r="AT12" s="2">
        <v>45870</v>
      </c>
      <c r="AU12" s="2">
        <v>45901</v>
      </c>
      <c r="AV12" s="2">
        <v>45931</v>
      </c>
      <c r="AW12" s="2">
        <v>45962</v>
      </c>
      <c r="AX12" s="2">
        <v>45992</v>
      </c>
      <c r="AY12" s="60" t="s">
        <v>53</v>
      </c>
      <c r="AZ12" s="2">
        <v>46023</v>
      </c>
      <c r="BA12" s="2">
        <v>46054</v>
      </c>
      <c r="BB12" s="2">
        <v>46082</v>
      </c>
      <c r="BC12" s="2">
        <v>46113</v>
      </c>
      <c r="BD12" s="2">
        <v>46143</v>
      </c>
      <c r="BE12" s="2">
        <v>46174</v>
      </c>
      <c r="BF12" s="2">
        <v>46204</v>
      </c>
      <c r="BG12" s="2">
        <v>46235</v>
      </c>
      <c r="BH12" s="2">
        <v>46266</v>
      </c>
      <c r="BI12" s="2">
        <v>46296</v>
      </c>
      <c r="BJ12" s="2">
        <v>46327</v>
      </c>
      <c r="BK12" s="2">
        <v>46357</v>
      </c>
    </row>
    <row r="13" spans="1:63" ht="24" x14ac:dyDescent="0.25">
      <c r="A13" s="117" t="s">
        <v>22</v>
      </c>
      <c r="B13" s="17">
        <v>1</v>
      </c>
      <c r="C13" s="32" t="s">
        <v>23</v>
      </c>
      <c r="D13" s="38" t="s">
        <v>23</v>
      </c>
      <c r="E13" s="20" t="s">
        <v>24</v>
      </c>
      <c r="F13" s="10" t="s">
        <v>25</v>
      </c>
      <c r="G13" s="11">
        <f>+L13</f>
        <v>67.390909090909091</v>
      </c>
      <c r="H13" s="12">
        <f>AVERAGE($O$13:$AU$13)-(0.05*AVERAGE($O$13:$AU$13))</f>
        <v>60.972727272727276</v>
      </c>
      <c r="I13" s="12" t="s">
        <v>49</v>
      </c>
      <c r="J13" s="12" t="s">
        <v>27</v>
      </c>
      <c r="K13" s="13" t="s">
        <v>26</v>
      </c>
      <c r="L13" s="12">
        <f>AVERAGE($O$13:$AU$13)+(0.05*AVERAGE($O$13:$AU$13))</f>
        <v>67.390909090909091</v>
      </c>
      <c r="M13" s="14" t="s">
        <v>28</v>
      </c>
      <c r="N13" s="15">
        <f>+H13</f>
        <v>60.972727272727276</v>
      </c>
      <c r="O13" s="37">
        <v>72</v>
      </c>
      <c r="P13" s="37">
        <v>36</v>
      </c>
      <c r="Q13" s="37">
        <v>113</v>
      </c>
      <c r="R13" s="37">
        <v>49</v>
      </c>
      <c r="S13" s="37">
        <v>72</v>
      </c>
      <c r="T13" s="37">
        <v>64</v>
      </c>
      <c r="U13" s="37">
        <v>75</v>
      </c>
      <c r="V13" s="37">
        <v>65</v>
      </c>
      <c r="W13" s="37">
        <v>88</v>
      </c>
      <c r="X13" s="37">
        <v>71</v>
      </c>
      <c r="Y13" s="37">
        <v>75</v>
      </c>
      <c r="Z13" s="37">
        <v>55</v>
      </c>
      <c r="AA13" s="37">
        <v>23</v>
      </c>
      <c r="AB13" s="37">
        <v>77</v>
      </c>
      <c r="AC13" s="37">
        <v>41</v>
      </c>
      <c r="AD13" s="37">
        <v>109</v>
      </c>
      <c r="AE13" s="37">
        <v>60</v>
      </c>
      <c r="AF13" s="37">
        <v>46</v>
      </c>
      <c r="AG13" s="37">
        <v>47</v>
      </c>
      <c r="AH13" s="37">
        <v>67</v>
      </c>
      <c r="AI13" s="37">
        <v>64</v>
      </c>
      <c r="AJ13" s="37">
        <v>63</v>
      </c>
      <c r="AK13" s="37">
        <v>75</v>
      </c>
      <c r="AL13" s="37">
        <v>62</v>
      </c>
      <c r="AM13" s="37">
        <v>71</v>
      </c>
      <c r="AN13" s="37">
        <v>51</v>
      </c>
      <c r="AO13" s="37">
        <v>53</v>
      </c>
      <c r="AP13" s="37">
        <v>35</v>
      </c>
      <c r="AQ13" s="37">
        <v>84</v>
      </c>
      <c r="AR13" s="37">
        <v>54</v>
      </c>
      <c r="AS13" s="37">
        <v>66</v>
      </c>
      <c r="AT13" s="37">
        <v>60</v>
      </c>
      <c r="AU13" s="37">
        <v>75</v>
      </c>
      <c r="AV13" s="37">
        <v>77</v>
      </c>
      <c r="AW13" s="37">
        <v>63</v>
      </c>
      <c r="AX13" s="37">
        <v>47</v>
      </c>
      <c r="AY13" s="75">
        <f>AVERAGE(O13:AX13)</f>
        <v>64.027777777777771</v>
      </c>
      <c r="AZ13" s="71">
        <v>93</v>
      </c>
      <c r="BA13" s="71">
        <v>102</v>
      </c>
      <c r="BB13" s="71">
        <v>92</v>
      </c>
      <c r="BC13" s="71">
        <v>72</v>
      </c>
      <c r="BD13" s="71">
        <v>101</v>
      </c>
      <c r="BE13" s="37"/>
      <c r="BF13" s="37"/>
      <c r="BG13" s="37"/>
      <c r="BH13" s="37"/>
      <c r="BI13" s="37"/>
      <c r="BJ13" s="37"/>
      <c r="BK13" s="37"/>
    </row>
    <row r="14" spans="1:63" ht="24" x14ac:dyDescent="0.25">
      <c r="A14" s="117"/>
      <c r="B14" s="17">
        <v>2</v>
      </c>
      <c r="C14" s="18" t="s">
        <v>29</v>
      </c>
      <c r="D14" s="38" t="s">
        <v>46</v>
      </c>
      <c r="E14" s="20" t="s">
        <v>24</v>
      </c>
      <c r="F14" s="10" t="s">
        <v>28</v>
      </c>
      <c r="G14" s="11">
        <f>+L14</f>
        <v>66.213636363636368</v>
      </c>
      <c r="H14" s="12">
        <f>AVERAGE(O14:AU14)-(0.05*AVERAGE(O14:AU14))</f>
        <v>59.907575757575756</v>
      </c>
      <c r="I14" s="12" t="s">
        <v>49</v>
      </c>
      <c r="J14" s="12" t="s">
        <v>27</v>
      </c>
      <c r="K14" s="13" t="s">
        <v>26</v>
      </c>
      <c r="L14" s="12">
        <f>AVERAGE(O14:AU14)+(0.05*AVERAGE(O14:AU14))</f>
        <v>66.213636363636368</v>
      </c>
      <c r="M14" s="14" t="s">
        <v>25</v>
      </c>
      <c r="N14" s="15">
        <f>+H14</f>
        <v>59.907575757575756</v>
      </c>
      <c r="O14" s="16">
        <v>43</v>
      </c>
      <c r="P14" s="16">
        <v>60</v>
      </c>
      <c r="Q14" s="16">
        <v>110</v>
      </c>
      <c r="R14" s="16">
        <v>25</v>
      </c>
      <c r="S14" s="16">
        <v>62</v>
      </c>
      <c r="T14" s="16">
        <v>48</v>
      </c>
      <c r="U14" s="16">
        <v>78</v>
      </c>
      <c r="V14" s="16">
        <v>101</v>
      </c>
      <c r="W14" s="16">
        <v>40</v>
      </c>
      <c r="X14" s="16">
        <v>94</v>
      </c>
      <c r="Y14" s="16">
        <v>155</v>
      </c>
      <c r="Z14" s="16">
        <v>42</v>
      </c>
      <c r="AA14" s="16">
        <v>56</v>
      </c>
      <c r="AB14" s="16">
        <v>46</v>
      </c>
      <c r="AC14" s="16">
        <v>27</v>
      </c>
      <c r="AD14" s="16">
        <v>96</v>
      </c>
      <c r="AE14" s="16">
        <v>98</v>
      </c>
      <c r="AF14" s="16">
        <v>13</v>
      </c>
      <c r="AG14" s="16">
        <v>69</v>
      </c>
      <c r="AH14" s="16">
        <v>62</v>
      </c>
      <c r="AI14" s="16">
        <v>92</v>
      </c>
      <c r="AJ14" s="16">
        <v>66</v>
      </c>
      <c r="AK14" s="16">
        <v>86</v>
      </c>
      <c r="AL14" s="16">
        <v>76</v>
      </c>
      <c r="AM14" s="16">
        <v>59</v>
      </c>
      <c r="AN14" s="16">
        <v>21</v>
      </c>
      <c r="AO14" s="16">
        <v>63</v>
      </c>
      <c r="AP14" s="16">
        <v>47</v>
      </c>
      <c r="AQ14" s="16">
        <v>29</v>
      </c>
      <c r="AR14" s="16">
        <v>33</v>
      </c>
      <c r="AS14" s="16">
        <v>83</v>
      </c>
      <c r="AT14" s="16">
        <v>50</v>
      </c>
      <c r="AU14" s="16">
        <v>51</v>
      </c>
      <c r="AV14" s="16">
        <v>77</v>
      </c>
      <c r="AW14" s="16">
        <v>93</v>
      </c>
      <c r="AX14" s="16">
        <v>37</v>
      </c>
      <c r="AY14" s="75">
        <f>AVERAGE(O14:AX14)</f>
        <v>63.555555555555557</v>
      </c>
      <c r="AZ14" s="71">
        <v>60</v>
      </c>
      <c r="BA14" s="71">
        <v>49</v>
      </c>
      <c r="BB14" s="72">
        <v>66</v>
      </c>
      <c r="BC14" s="71">
        <v>228</v>
      </c>
      <c r="BD14" s="71">
        <v>31</v>
      </c>
      <c r="BE14" s="16"/>
      <c r="BF14" s="16"/>
      <c r="BG14" s="16"/>
      <c r="BH14" s="16"/>
      <c r="BI14" s="16"/>
      <c r="BJ14" s="16"/>
      <c r="BK14" s="16"/>
    </row>
    <row r="15" spans="1:63" ht="24" x14ac:dyDescent="0.25">
      <c r="A15" s="117"/>
      <c r="B15" s="17">
        <v>3</v>
      </c>
      <c r="C15" s="18" t="s">
        <v>30</v>
      </c>
      <c r="D15" s="39" t="s">
        <v>31</v>
      </c>
      <c r="E15" s="21" t="s">
        <v>24</v>
      </c>
      <c r="F15" s="10" t="s">
        <v>25</v>
      </c>
      <c r="G15" s="11">
        <f>+L15</f>
        <v>134.78181818181818</v>
      </c>
      <c r="H15" s="12">
        <f>+H13*2</f>
        <v>121.94545454545455</v>
      </c>
      <c r="I15" s="12" t="s">
        <v>49</v>
      </c>
      <c r="J15" s="12" t="s">
        <v>27</v>
      </c>
      <c r="K15" s="13" t="s">
        <v>26</v>
      </c>
      <c r="L15" s="12">
        <f>+L13*2</f>
        <v>134.78181818181818</v>
      </c>
      <c r="M15" s="15" t="s">
        <v>28</v>
      </c>
      <c r="N15" s="15">
        <f>+H15</f>
        <v>121.94545454545455</v>
      </c>
      <c r="O15" s="16">
        <v>196</v>
      </c>
      <c r="P15" s="16">
        <v>172</v>
      </c>
      <c r="Q15" s="16">
        <v>175</v>
      </c>
      <c r="R15" s="16">
        <v>199</v>
      </c>
      <c r="S15" s="16">
        <v>209</v>
      </c>
      <c r="T15" s="16">
        <v>225</v>
      </c>
      <c r="U15" s="16">
        <v>222</v>
      </c>
      <c r="V15" s="16">
        <v>186</v>
      </c>
      <c r="W15" s="16">
        <v>234</v>
      </c>
      <c r="X15" s="16">
        <v>211</v>
      </c>
      <c r="Y15" s="16">
        <v>132</v>
      </c>
      <c r="Z15" s="16">
        <v>144</v>
      </c>
      <c r="AA15" s="16">
        <v>111</v>
      </c>
      <c r="AB15" s="16">
        <v>142</v>
      </c>
      <c r="AC15" s="16">
        <v>156</v>
      </c>
      <c r="AD15" s="16">
        <v>169</v>
      </c>
      <c r="AE15" s="16">
        <v>131</v>
      </c>
      <c r="AF15" s="16">
        <v>164</v>
      </c>
      <c r="AG15" s="16">
        <v>142</v>
      </c>
      <c r="AH15" s="16">
        <v>147</v>
      </c>
      <c r="AI15" s="16">
        <v>119</v>
      </c>
      <c r="AJ15" s="16">
        <v>116</v>
      </c>
      <c r="AK15" s="16">
        <v>105</v>
      </c>
      <c r="AL15" s="16">
        <v>91</v>
      </c>
      <c r="AM15" s="16">
        <v>103</v>
      </c>
      <c r="AN15" s="16">
        <v>133</v>
      </c>
      <c r="AO15" s="16">
        <v>123</v>
      </c>
      <c r="AP15" s="16">
        <v>111</v>
      </c>
      <c r="AQ15" s="16">
        <v>166</v>
      </c>
      <c r="AR15" s="16">
        <v>187</v>
      </c>
      <c r="AS15" s="16">
        <v>170</v>
      </c>
      <c r="AT15" s="16">
        <v>180</v>
      </c>
      <c r="AU15" s="16">
        <v>204</v>
      </c>
      <c r="AV15" s="16">
        <v>204</v>
      </c>
      <c r="AW15" s="16">
        <v>174</v>
      </c>
      <c r="AX15" s="16">
        <v>184</v>
      </c>
      <c r="AY15" s="75">
        <f>AVERAGE(O15:AX15)</f>
        <v>162.13888888888889</v>
      </c>
      <c r="AZ15" s="74">
        <v>217</v>
      </c>
      <c r="BA15" s="74">
        <v>270</v>
      </c>
      <c r="BB15" s="80">
        <v>316</v>
      </c>
      <c r="BC15" s="74">
        <v>160</v>
      </c>
      <c r="BD15" s="74">
        <v>230</v>
      </c>
      <c r="BE15" s="16"/>
      <c r="BF15" s="16"/>
      <c r="BG15" s="16"/>
      <c r="BH15" s="16"/>
      <c r="BI15" s="16"/>
      <c r="BJ15" s="16"/>
      <c r="BK15" s="16"/>
    </row>
    <row r="16" spans="1:63" ht="24" x14ac:dyDescent="0.25">
      <c r="A16" s="117"/>
      <c r="B16" s="17">
        <v>4</v>
      </c>
      <c r="C16" s="18" t="s">
        <v>32</v>
      </c>
      <c r="D16" s="38" t="s">
        <v>33</v>
      </c>
      <c r="E16" s="22" t="s">
        <v>34</v>
      </c>
      <c r="F16" s="10" t="s">
        <v>28</v>
      </c>
      <c r="G16" s="23">
        <v>0.9</v>
      </c>
      <c r="H16" s="24">
        <f>G16</f>
        <v>0.9</v>
      </c>
      <c r="I16" s="12" t="s">
        <v>49</v>
      </c>
      <c r="J16" s="12" t="s">
        <v>27</v>
      </c>
      <c r="K16" s="13" t="s">
        <v>26</v>
      </c>
      <c r="L16" s="24">
        <f>N16</f>
        <v>1</v>
      </c>
      <c r="M16" s="14" t="s">
        <v>25</v>
      </c>
      <c r="N16" s="25">
        <v>1</v>
      </c>
      <c r="O16" s="48">
        <f t="shared" ref="O16:AX16" si="0">IF(O13=0,0,(O14/O13))</f>
        <v>0.59722222222222221</v>
      </c>
      <c r="P16" s="48">
        <f t="shared" si="0"/>
        <v>1.6666666666666667</v>
      </c>
      <c r="Q16" s="48">
        <f t="shared" si="0"/>
        <v>0.97345132743362828</v>
      </c>
      <c r="R16" s="48">
        <f t="shared" si="0"/>
        <v>0.51020408163265307</v>
      </c>
      <c r="S16" s="48">
        <f t="shared" si="0"/>
        <v>0.86111111111111116</v>
      </c>
      <c r="T16" s="48">
        <f t="shared" si="0"/>
        <v>0.75</v>
      </c>
      <c r="U16" s="48">
        <f t="shared" si="0"/>
        <v>1.04</v>
      </c>
      <c r="V16" s="48">
        <f t="shared" si="0"/>
        <v>1.5538461538461539</v>
      </c>
      <c r="W16" s="48">
        <f t="shared" si="0"/>
        <v>0.45454545454545453</v>
      </c>
      <c r="X16" s="48">
        <f t="shared" si="0"/>
        <v>1.323943661971831</v>
      </c>
      <c r="Y16" s="48">
        <f t="shared" si="0"/>
        <v>2.0666666666666669</v>
      </c>
      <c r="Z16" s="48">
        <f t="shared" si="0"/>
        <v>0.76363636363636367</v>
      </c>
      <c r="AA16" s="48">
        <f t="shared" si="0"/>
        <v>2.4347826086956523</v>
      </c>
      <c r="AB16" s="48">
        <f t="shared" si="0"/>
        <v>0.59740259740259738</v>
      </c>
      <c r="AC16" s="48">
        <f t="shared" si="0"/>
        <v>0.65853658536585369</v>
      </c>
      <c r="AD16" s="48">
        <f t="shared" si="0"/>
        <v>0.88073394495412849</v>
      </c>
      <c r="AE16" s="48">
        <f t="shared" si="0"/>
        <v>1.6333333333333333</v>
      </c>
      <c r="AF16" s="48">
        <f t="shared" si="0"/>
        <v>0.28260869565217389</v>
      </c>
      <c r="AG16" s="48">
        <f t="shared" si="0"/>
        <v>1.4680851063829787</v>
      </c>
      <c r="AH16" s="48">
        <f t="shared" si="0"/>
        <v>0.92537313432835822</v>
      </c>
      <c r="AI16" s="48">
        <f t="shared" si="0"/>
        <v>1.4375</v>
      </c>
      <c r="AJ16" s="48">
        <f t="shared" si="0"/>
        <v>1.0476190476190477</v>
      </c>
      <c r="AK16" s="48">
        <f t="shared" si="0"/>
        <v>1.1466666666666667</v>
      </c>
      <c r="AL16" s="48">
        <f t="shared" si="0"/>
        <v>1.2258064516129032</v>
      </c>
      <c r="AM16" s="48">
        <f t="shared" si="0"/>
        <v>0.83098591549295775</v>
      </c>
      <c r="AN16" s="48">
        <f t="shared" si="0"/>
        <v>0.41176470588235292</v>
      </c>
      <c r="AO16" s="48">
        <f t="shared" si="0"/>
        <v>1.1886792452830188</v>
      </c>
      <c r="AP16" s="48">
        <f t="shared" si="0"/>
        <v>1.3428571428571427</v>
      </c>
      <c r="AQ16" s="48">
        <f t="shared" si="0"/>
        <v>0.34523809523809523</v>
      </c>
      <c r="AR16" s="48">
        <f t="shared" si="0"/>
        <v>0.61111111111111116</v>
      </c>
      <c r="AS16" s="48">
        <f t="shared" si="0"/>
        <v>1.2575757575757576</v>
      </c>
      <c r="AT16" s="48">
        <f t="shared" si="0"/>
        <v>0.83333333333333337</v>
      </c>
      <c r="AU16" s="48">
        <f t="shared" si="0"/>
        <v>0.68</v>
      </c>
      <c r="AV16" s="48">
        <f t="shared" si="0"/>
        <v>1</v>
      </c>
      <c r="AW16" s="48">
        <f t="shared" si="0"/>
        <v>1.4761904761904763</v>
      </c>
      <c r="AX16" s="48">
        <f t="shared" si="0"/>
        <v>0.78723404255319152</v>
      </c>
      <c r="AY16" s="76">
        <f t="shared" ref="AY16:AY20" si="1">AVERAGE(O16:AU16)</f>
        <v>1.0242814299551579</v>
      </c>
      <c r="AZ16" s="48">
        <f>+AZ14/AZ13</f>
        <v>0.64516129032258063</v>
      </c>
      <c r="BA16" s="48">
        <f t="shared" ref="BA16:BD16" si="2">+BA14/BA13</f>
        <v>0.48039215686274511</v>
      </c>
      <c r="BB16" s="48">
        <f t="shared" si="2"/>
        <v>0.71739130434782605</v>
      </c>
      <c r="BC16" s="48">
        <f t="shared" si="2"/>
        <v>3.1666666666666665</v>
      </c>
      <c r="BD16" s="48">
        <f t="shared" si="2"/>
        <v>0.30693069306930693</v>
      </c>
      <c r="BE16" s="48"/>
      <c r="BF16" s="48"/>
      <c r="BG16" s="48"/>
      <c r="BH16" s="48"/>
      <c r="BI16" s="48"/>
      <c r="BJ16" s="48"/>
      <c r="BK16" s="48"/>
    </row>
    <row r="17" spans="1:63" s="46" customFormat="1" ht="14.45" customHeight="1" x14ac:dyDescent="0.25">
      <c r="A17" s="118" t="s">
        <v>35</v>
      </c>
      <c r="B17" s="120" t="s">
        <v>36</v>
      </c>
      <c r="C17" s="121"/>
      <c r="D17" s="121"/>
      <c r="E17" s="122"/>
      <c r="F17" s="113" t="s">
        <v>50</v>
      </c>
      <c r="G17" s="113"/>
      <c r="H17" s="113"/>
      <c r="I17" s="113"/>
      <c r="J17" s="113"/>
      <c r="K17" s="113"/>
      <c r="L17" s="113"/>
      <c r="M17" s="113"/>
      <c r="N17" s="113"/>
      <c r="O17" s="49">
        <v>44957</v>
      </c>
      <c r="P17" s="49">
        <v>44985</v>
      </c>
      <c r="Q17" s="49">
        <v>45016</v>
      </c>
      <c r="R17" s="49">
        <v>45046</v>
      </c>
      <c r="S17" s="49">
        <v>45077</v>
      </c>
      <c r="T17" s="49">
        <v>45107</v>
      </c>
      <c r="U17" s="49">
        <v>45138</v>
      </c>
      <c r="V17" s="49">
        <v>45169</v>
      </c>
      <c r="W17" s="49">
        <v>45199</v>
      </c>
      <c r="X17" s="49">
        <v>45230</v>
      </c>
      <c r="Y17" s="49">
        <v>45260</v>
      </c>
      <c r="Z17" s="49">
        <v>45291</v>
      </c>
      <c r="AA17" s="49">
        <v>45322</v>
      </c>
      <c r="AB17" s="49">
        <v>45351</v>
      </c>
      <c r="AC17" s="49">
        <v>45382</v>
      </c>
      <c r="AD17" s="49">
        <v>45412</v>
      </c>
      <c r="AE17" s="49">
        <v>45443</v>
      </c>
      <c r="AF17" s="49">
        <v>45473</v>
      </c>
      <c r="AG17" s="49">
        <v>45504</v>
      </c>
      <c r="AH17" s="49">
        <v>45535</v>
      </c>
      <c r="AI17" s="49">
        <v>45565</v>
      </c>
      <c r="AJ17" s="49">
        <v>45596</v>
      </c>
      <c r="AK17" s="49">
        <v>45626</v>
      </c>
      <c r="AL17" s="49">
        <v>45657</v>
      </c>
      <c r="AM17" s="49">
        <v>45688</v>
      </c>
      <c r="AN17" s="49">
        <v>45716</v>
      </c>
      <c r="AO17" s="49">
        <v>45747</v>
      </c>
      <c r="AP17" s="49">
        <v>45777</v>
      </c>
      <c r="AQ17" s="49">
        <v>45808</v>
      </c>
      <c r="AR17" s="49">
        <v>45838</v>
      </c>
      <c r="AS17" s="49">
        <v>45869</v>
      </c>
      <c r="AT17" s="49">
        <v>45900</v>
      </c>
      <c r="AU17" s="49">
        <v>45930</v>
      </c>
      <c r="AV17" s="49">
        <v>45961</v>
      </c>
      <c r="AW17" s="49">
        <v>45989</v>
      </c>
      <c r="AX17" s="49">
        <v>46028</v>
      </c>
      <c r="AY17" s="126"/>
      <c r="AZ17" s="49">
        <v>46052</v>
      </c>
      <c r="BA17" s="49">
        <v>46083</v>
      </c>
      <c r="BB17" s="49">
        <v>46118</v>
      </c>
      <c r="BC17" s="49">
        <v>46146</v>
      </c>
      <c r="BD17" s="49">
        <v>46179</v>
      </c>
      <c r="BE17" s="49"/>
      <c r="BF17" s="49"/>
      <c r="BG17" s="49"/>
      <c r="BH17" s="49"/>
      <c r="BI17" s="49"/>
      <c r="BJ17" s="49"/>
      <c r="BK17" s="68"/>
    </row>
    <row r="18" spans="1:63" s="46" customFormat="1" ht="24.6" customHeight="1" x14ac:dyDescent="0.25">
      <c r="A18" s="118"/>
      <c r="B18" s="123"/>
      <c r="C18" s="124"/>
      <c r="D18" s="124"/>
      <c r="E18" s="125"/>
      <c r="F18" s="113" t="s">
        <v>51</v>
      </c>
      <c r="G18" s="113"/>
      <c r="H18" s="113"/>
      <c r="I18" s="113"/>
      <c r="J18" s="113"/>
      <c r="K18" s="113"/>
      <c r="L18" s="113"/>
      <c r="M18" s="113"/>
      <c r="N18" s="113"/>
      <c r="O18" s="49">
        <v>44957</v>
      </c>
      <c r="P18" s="49">
        <v>44985</v>
      </c>
      <c r="Q18" s="49">
        <v>45016</v>
      </c>
      <c r="R18" s="49">
        <v>45046</v>
      </c>
      <c r="S18" s="49">
        <v>45077</v>
      </c>
      <c r="T18" s="49">
        <v>45107</v>
      </c>
      <c r="U18" s="49">
        <v>45138</v>
      </c>
      <c r="V18" s="49">
        <v>45169</v>
      </c>
      <c r="W18" s="49">
        <v>45199</v>
      </c>
      <c r="X18" s="49">
        <v>45230</v>
      </c>
      <c r="Y18" s="49">
        <v>45260</v>
      </c>
      <c r="Z18" s="49">
        <v>45291</v>
      </c>
      <c r="AA18" s="49">
        <v>45322</v>
      </c>
      <c r="AB18" s="49">
        <v>45351</v>
      </c>
      <c r="AC18" s="50">
        <v>45356</v>
      </c>
      <c r="AD18" s="49">
        <v>45412</v>
      </c>
      <c r="AE18" s="49">
        <v>45443</v>
      </c>
      <c r="AF18" s="50">
        <v>45469</v>
      </c>
      <c r="AG18" s="50">
        <v>45459</v>
      </c>
      <c r="AH18" s="50">
        <v>45524</v>
      </c>
      <c r="AI18" s="49">
        <v>45565</v>
      </c>
      <c r="AJ18" s="49">
        <v>45596</v>
      </c>
      <c r="AK18" s="50">
        <v>45616</v>
      </c>
      <c r="AL18" s="50">
        <v>45636</v>
      </c>
      <c r="AM18" s="49">
        <v>45688</v>
      </c>
      <c r="AN18" s="50">
        <v>45700</v>
      </c>
      <c r="AO18" s="53">
        <v>45720</v>
      </c>
      <c r="AP18" s="50">
        <v>45770</v>
      </c>
      <c r="AQ18" s="50">
        <v>45806</v>
      </c>
      <c r="AR18" s="50">
        <v>45819</v>
      </c>
      <c r="AS18" s="50">
        <v>45861</v>
      </c>
      <c r="AT18" s="49">
        <v>45900</v>
      </c>
      <c r="AU18" s="50">
        <v>45923</v>
      </c>
      <c r="AV18" s="49">
        <v>45961</v>
      </c>
      <c r="AW18" s="50">
        <v>45983</v>
      </c>
      <c r="AX18" s="50">
        <v>46017</v>
      </c>
      <c r="AY18" s="126"/>
      <c r="AZ18" s="49"/>
      <c r="BA18" s="50">
        <v>46049</v>
      </c>
      <c r="BB18" s="50"/>
      <c r="BC18" s="50">
        <v>46142</v>
      </c>
      <c r="BD18" s="50"/>
      <c r="BE18" s="50"/>
      <c r="BF18" s="50"/>
      <c r="BG18" s="49"/>
      <c r="BH18" s="50"/>
      <c r="BI18" s="49"/>
      <c r="BJ18" s="53"/>
      <c r="BK18" s="69"/>
    </row>
    <row r="19" spans="1:63" ht="48" x14ac:dyDescent="0.25">
      <c r="A19" s="118"/>
      <c r="B19" s="17">
        <v>5</v>
      </c>
      <c r="C19" s="32" t="s">
        <v>41</v>
      </c>
      <c r="D19" s="40" t="s">
        <v>47</v>
      </c>
      <c r="E19" s="36" t="s">
        <v>37</v>
      </c>
      <c r="F19" s="10" t="s">
        <v>25</v>
      </c>
      <c r="G19" s="26">
        <v>60</v>
      </c>
      <c r="H19" s="12">
        <v>60</v>
      </c>
      <c r="I19" s="12" t="s">
        <v>52</v>
      </c>
      <c r="J19" s="12" t="s">
        <v>27</v>
      </c>
      <c r="K19" s="12" t="s">
        <v>52</v>
      </c>
      <c r="L19" s="12">
        <v>60</v>
      </c>
      <c r="M19" s="15" t="s">
        <v>28</v>
      </c>
      <c r="N19" s="27">
        <f>+H19</f>
        <v>60</v>
      </c>
      <c r="O19" s="52">
        <f>+O17-O18</f>
        <v>0</v>
      </c>
      <c r="P19" s="52">
        <f t="shared" ref="P19:AX19" si="3">+P17-P18</f>
        <v>0</v>
      </c>
      <c r="Q19" s="52">
        <f t="shared" si="3"/>
        <v>0</v>
      </c>
      <c r="R19" s="52">
        <f t="shared" si="3"/>
        <v>0</v>
      </c>
      <c r="S19" s="52">
        <f t="shared" si="3"/>
        <v>0</v>
      </c>
      <c r="T19" s="52">
        <f t="shared" si="3"/>
        <v>0</v>
      </c>
      <c r="U19" s="52">
        <f t="shared" si="3"/>
        <v>0</v>
      </c>
      <c r="V19" s="52">
        <f t="shared" si="3"/>
        <v>0</v>
      </c>
      <c r="W19" s="52">
        <f t="shared" si="3"/>
        <v>0</v>
      </c>
      <c r="X19" s="52">
        <f t="shared" si="3"/>
        <v>0</v>
      </c>
      <c r="Y19" s="52">
        <f t="shared" si="3"/>
        <v>0</v>
      </c>
      <c r="Z19" s="52">
        <f t="shared" si="3"/>
        <v>0</v>
      </c>
      <c r="AA19" s="52">
        <f t="shared" si="3"/>
        <v>0</v>
      </c>
      <c r="AB19" s="52">
        <f t="shared" si="3"/>
        <v>0</v>
      </c>
      <c r="AC19" s="52">
        <f t="shared" si="3"/>
        <v>26</v>
      </c>
      <c r="AD19" s="52">
        <f t="shared" si="3"/>
        <v>0</v>
      </c>
      <c r="AE19" s="52">
        <f t="shared" si="3"/>
        <v>0</v>
      </c>
      <c r="AF19" s="52">
        <f t="shared" si="3"/>
        <v>4</v>
      </c>
      <c r="AG19" s="52">
        <f t="shared" si="3"/>
        <v>45</v>
      </c>
      <c r="AH19" s="52">
        <f t="shared" si="3"/>
        <v>11</v>
      </c>
      <c r="AI19" s="52">
        <f t="shared" si="3"/>
        <v>0</v>
      </c>
      <c r="AJ19" s="52">
        <f t="shared" si="3"/>
        <v>0</v>
      </c>
      <c r="AK19" s="52">
        <f t="shared" si="3"/>
        <v>10</v>
      </c>
      <c r="AL19" s="52">
        <f t="shared" si="3"/>
        <v>21</v>
      </c>
      <c r="AM19" s="52">
        <f t="shared" si="3"/>
        <v>0</v>
      </c>
      <c r="AN19" s="52">
        <f t="shared" si="3"/>
        <v>16</v>
      </c>
      <c r="AO19" s="52">
        <f t="shared" si="3"/>
        <v>27</v>
      </c>
      <c r="AP19" s="52">
        <f t="shared" si="3"/>
        <v>7</v>
      </c>
      <c r="AQ19" s="52">
        <f t="shared" si="3"/>
        <v>2</v>
      </c>
      <c r="AR19" s="52">
        <f t="shared" si="3"/>
        <v>19</v>
      </c>
      <c r="AS19" s="52">
        <f t="shared" si="3"/>
        <v>8</v>
      </c>
      <c r="AT19" s="52">
        <f t="shared" si="3"/>
        <v>0</v>
      </c>
      <c r="AU19" s="52">
        <f t="shared" si="3"/>
        <v>7</v>
      </c>
      <c r="AV19" s="52">
        <f t="shared" si="3"/>
        <v>0</v>
      </c>
      <c r="AW19" s="52">
        <f t="shared" si="3"/>
        <v>6</v>
      </c>
      <c r="AX19" s="52">
        <f t="shared" si="3"/>
        <v>11</v>
      </c>
      <c r="AY19" s="77">
        <f t="shared" si="1"/>
        <v>6.1515151515151514</v>
      </c>
      <c r="AZ19" s="52">
        <v>0</v>
      </c>
      <c r="BA19" s="52">
        <v>34</v>
      </c>
      <c r="BB19" s="52">
        <v>0</v>
      </c>
      <c r="BC19" s="52">
        <v>4</v>
      </c>
      <c r="BD19" s="52">
        <v>0</v>
      </c>
      <c r="BE19" s="52"/>
      <c r="BF19" s="52"/>
      <c r="BG19" s="52"/>
      <c r="BH19" s="52"/>
      <c r="BI19" s="52"/>
      <c r="BJ19" s="52"/>
      <c r="BK19" s="52"/>
    </row>
    <row r="20" spans="1:63" ht="24" x14ac:dyDescent="0.25">
      <c r="A20" s="119" t="s">
        <v>44</v>
      </c>
      <c r="B20" s="17">
        <v>8</v>
      </c>
      <c r="C20" s="33" t="s">
        <v>48</v>
      </c>
      <c r="D20" s="35" t="s">
        <v>43</v>
      </c>
      <c r="E20" s="34" t="s">
        <v>38</v>
      </c>
      <c r="F20" s="10" t="s">
        <v>28</v>
      </c>
      <c r="G20" s="26">
        <v>15</v>
      </c>
      <c r="H20" s="12">
        <v>15</v>
      </c>
      <c r="I20" s="12" t="s">
        <v>52</v>
      </c>
      <c r="J20" s="12" t="s">
        <v>27</v>
      </c>
      <c r="K20" s="12" t="s">
        <v>52</v>
      </c>
      <c r="L20" s="12">
        <v>15</v>
      </c>
      <c r="M20" s="14" t="s">
        <v>25</v>
      </c>
      <c r="N20" s="15">
        <v>15</v>
      </c>
      <c r="O20" s="16">
        <v>21</v>
      </c>
      <c r="P20" s="16">
        <v>21</v>
      </c>
      <c r="Q20" s="16">
        <v>10</v>
      </c>
      <c r="R20" s="16">
        <v>11</v>
      </c>
      <c r="S20" s="16">
        <v>19</v>
      </c>
      <c r="T20" s="16">
        <v>19</v>
      </c>
      <c r="U20" s="16">
        <v>25</v>
      </c>
      <c r="V20" s="16">
        <v>25</v>
      </c>
      <c r="W20" s="16">
        <v>21</v>
      </c>
      <c r="X20" s="16">
        <v>35</v>
      </c>
      <c r="Y20" s="16">
        <v>62</v>
      </c>
      <c r="Z20" s="16">
        <v>47</v>
      </c>
      <c r="AA20" s="16">
        <v>11</v>
      </c>
      <c r="AB20" s="16">
        <v>24</v>
      </c>
      <c r="AC20" s="16">
        <v>18</v>
      </c>
      <c r="AD20" s="16">
        <v>19</v>
      </c>
      <c r="AE20" s="16">
        <v>41</v>
      </c>
      <c r="AF20" s="16">
        <v>3</v>
      </c>
      <c r="AG20" s="16">
        <v>24</v>
      </c>
      <c r="AH20" s="16">
        <v>35</v>
      </c>
      <c r="AI20" s="16">
        <v>49</v>
      </c>
      <c r="AJ20" s="16">
        <v>23</v>
      </c>
      <c r="AK20" s="16">
        <v>56</v>
      </c>
      <c r="AL20" s="16">
        <v>25</v>
      </c>
      <c r="AM20" s="16">
        <v>23</v>
      </c>
      <c r="AN20" s="16">
        <v>15</v>
      </c>
      <c r="AO20" s="16">
        <v>43</v>
      </c>
      <c r="AP20" s="16">
        <v>7</v>
      </c>
      <c r="AQ20" s="16">
        <v>12</v>
      </c>
      <c r="AR20" s="16">
        <v>15</v>
      </c>
      <c r="AS20" s="16">
        <v>27</v>
      </c>
      <c r="AT20" s="16">
        <v>21</v>
      </c>
      <c r="AU20" s="16">
        <v>26</v>
      </c>
      <c r="AV20" s="16">
        <v>25</v>
      </c>
      <c r="AW20" s="16">
        <v>33</v>
      </c>
      <c r="AX20" s="16">
        <v>17</v>
      </c>
      <c r="AY20" s="77">
        <f t="shared" si="1"/>
        <v>25.242424242424242</v>
      </c>
      <c r="AZ20" s="16">
        <v>51</v>
      </c>
      <c r="BA20" s="16">
        <v>25</v>
      </c>
      <c r="BB20" s="16">
        <v>19</v>
      </c>
      <c r="BC20" s="16">
        <v>16</v>
      </c>
      <c r="BD20" s="16">
        <v>17</v>
      </c>
      <c r="BE20" s="16"/>
      <c r="BF20" s="16"/>
      <c r="BG20" s="16"/>
      <c r="BH20" s="16"/>
      <c r="BI20" s="16"/>
      <c r="BJ20" s="16"/>
      <c r="BK20" s="16"/>
    </row>
    <row r="21" spans="1:63" ht="36" x14ac:dyDescent="0.25">
      <c r="A21" s="119"/>
      <c r="B21" s="19">
        <v>9</v>
      </c>
      <c r="C21" s="18" t="s">
        <v>42</v>
      </c>
      <c r="D21" s="35" t="s">
        <v>40</v>
      </c>
      <c r="E21" s="34" t="s">
        <v>39</v>
      </c>
      <c r="F21" s="10" t="s">
        <v>28</v>
      </c>
      <c r="G21" s="23">
        <v>0.95</v>
      </c>
      <c r="H21" s="24">
        <f t="shared" ref="H21" si="4">G21</f>
        <v>0.95</v>
      </c>
      <c r="I21" s="12" t="s">
        <v>49</v>
      </c>
      <c r="J21" s="12" t="s">
        <v>27</v>
      </c>
      <c r="K21" s="12" t="s">
        <v>26</v>
      </c>
      <c r="L21" s="24">
        <f t="shared" ref="L21" si="5">N21</f>
        <v>1</v>
      </c>
      <c r="M21" s="14" t="s">
        <v>25</v>
      </c>
      <c r="N21" s="25">
        <v>1</v>
      </c>
      <c r="O21" s="48">
        <f>+O20/$N$20</f>
        <v>1.4</v>
      </c>
      <c r="P21" s="48">
        <f t="shared" ref="P21:BD21" si="6">+P20/$N$20</f>
        <v>1.4</v>
      </c>
      <c r="Q21" s="48">
        <f t="shared" si="6"/>
        <v>0.66666666666666663</v>
      </c>
      <c r="R21" s="48">
        <f t="shared" si="6"/>
        <v>0.73333333333333328</v>
      </c>
      <c r="S21" s="48">
        <f t="shared" si="6"/>
        <v>1.2666666666666666</v>
      </c>
      <c r="T21" s="48">
        <f t="shared" si="6"/>
        <v>1.2666666666666666</v>
      </c>
      <c r="U21" s="48">
        <f t="shared" si="6"/>
        <v>1.6666666666666667</v>
      </c>
      <c r="V21" s="48">
        <f t="shared" si="6"/>
        <v>1.6666666666666667</v>
      </c>
      <c r="W21" s="48">
        <f t="shared" si="6"/>
        <v>1.4</v>
      </c>
      <c r="X21" s="48">
        <f t="shared" si="6"/>
        <v>2.3333333333333335</v>
      </c>
      <c r="Y21" s="48">
        <f t="shared" si="6"/>
        <v>4.1333333333333337</v>
      </c>
      <c r="Z21" s="48">
        <f t="shared" si="6"/>
        <v>3.1333333333333333</v>
      </c>
      <c r="AA21" s="48">
        <f t="shared" si="6"/>
        <v>0.73333333333333328</v>
      </c>
      <c r="AB21" s="48">
        <f t="shared" si="6"/>
        <v>1.6</v>
      </c>
      <c r="AC21" s="48">
        <f t="shared" si="6"/>
        <v>1.2</v>
      </c>
      <c r="AD21" s="48">
        <f t="shared" si="6"/>
        <v>1.2666666666666666</v>
      </c>
      <c r="AE21" s="48">
        <f t="shared" si="6"/>
        <v>2.7333333333333334</v>
      </c>
      <c r="AF21" s="48">
        <f t="shared" si="6"/>
        <v>0.2</v>
      </c>
      <c r="AG21" s="48">
        <f t="shared" si="6"/>
        <v>1.6</v>
      </c>
      <c r="AH21" s="48">
        <f t="shared" si="6"/>
        <v>2.3333333333333335</v>
      </c>
      <c r="AI21" s="48">
        <f t="shared" si="6"/>
        <v>3.2666666666666666</v>
      </c>
      <c r="AJ21" s="48">
        <f t="shared" si="6"/>
        <v>1.5333333333333334</v>
      </c>
      <c r="AK21" s="48">
        <f t="shared" si="6"/>
        <v>3.7333333333333334</v>
      </c>
      <c r="AL21" s="48">
        <f t="shared" si="6"/>
        <v>1.6666666666666667</v>
      </c>
      <c r="AM21" s="48">
        <f t="shared" si="6"/>
        <v>1.5333333333333334</v>
      </c>
      <c r="AN21" s="48">
        <f t="shared" si="6"/>
        <v>1</v>
      </c>
      <c r="AO21" s="48">
        <f t="shared" si="6"/>
        <v>2.8666666666666667</v>
      </c>
      <c r="AP21" s="48">
        <f t="shared" si="6"/>
        <v>0.46666666666666667</v>
      </c>
      <c r="AQ21" s="48">
        <f t="shared" si="6"/>
        <v>0.8</v>
      </c>
      <c r="AR21" s="48">
        <f t="shared" si="6"/>
        <v>1</v>
      </c>
      <c r="AS21" s="48">
        <f t="shared" si="6"/>
        <v>1.8</v>
      </c>
      <c r="AT21" s="48">
        <f t="shared" si="6"/>
        <v>1.4</v>
      </c>
      <c r="AU21" s="48">
        <f t="shared" si="6"/>
        <v>1.7333333333333334</v>
      </c>
      <c r="AV21" s="48">
        <f t="shared" si="6"/>
        <v>1.6666666666666667</v>
      </c>
      <c r="AW21" s="48">
        <f t="shared" si="6"/>
        <v>2.2000000000000002</v>
      </c>
      <c r="AX21" s="48">
        <f t="shared" si="6"/>
        <v>1.1333333333333333</v>
      </c>
      <c r="AY21" s="48">
        <f t="shared" si="6"/>
        <v>1.6828282828282828</v>
      </c>
      <c r="AZ21" s="48">
        <f t="shared" si="6"/>
        <v>3.4</v>
      </c>
      <c r="BA21" s="48">
        <f t="shared" si="6"/>
        <v>1.6666666666666667</v>
      </c>
      <c r="BB21" s="48">
        <f t="shared" si="6"/>
        <v>1.2666666666666666</v>
      </c>
      <c r="BC21" s="48">
        <f t="shared" si="6"/>
        <v>1.0666666666666667</v>
      </c>
      <c r="BD21" s="48">
        <f t="shared" si="6"/>
        <v>1.1333333333333333</v>
      </c>
      <c r="BE21" s="48"/>
      <c r="BF21" s="48"/>
      <c r="BG21" s="48"/>
      <c r="BH21" s="48"/>
      <c r="BI21" s="48"/>
      <c r="BJ21" s="48"/>
      <c r="BK21" s="48"/>
    </row>
    <row r="22" spans="1:63" x14ac:dyDescent="0.25">
      <c r="C22" s="63" t="s">
        <v>54</v>
      </c>
    </row>
    <row r="23" spans="1:63" x14ac:dyDescent="0.25">
      <c r="I23" s="108"/>
      <c r="J23" s="108"/>
    </row>
  </sheetData>
  <mergeCells count="25">
    <mergeCell ref="AY17:AY18"/>
    <mergeCell ref="A1:N1"/>
    <mergeCell ref="A2:E11"/>
    <mergeCell ref="F2:H6"/>
    <mergeCell ref="J2:N2"/>
    <mergeCell ref="J3:N3"/>
    <mergeCell ref="J4:N4"/>
    <mergeCell ref="J5:N5"/>
    <mergeCell ref="J6:N6"/>
    <mergeCell ref="F7:H11"/>
    <mergeCell ref="J7:N7"/>
    <mergeCell ref="J8:N8"/>
    <mergeCell ref="J9:N9"/>
    <mergeCell ref="J10:N10"/>
    <mergeCell ref="J11:N11"/>
    <mergeCell ref="F12:G12"/>
    <mergeCell ref="H12:L12"/>
    <mergeCell ref="M12:N12"/>
    <mergeCell ref="I23:J23"/>
    <mergeCell ref="A13:A16"/>
    <mergeCell ref="A17:A19"/>
    <mergeCell ref="B17:E18"/>
    <mergeCell ref="F17:N17"/>
    <mergeCell ref="F18:N18"/>
    <mergeCell ref="A20:A21"/>
  </mergeCells>
  <conditionalFormatting sqref="O13:AX13">
    <cfRule type="cellIs" dxfId="232" priority="84" operator="greaterThan">
      <formula>$G$13</formula>
    </cfRule>
    <cfRule type="cellIs" dxfId="231" priority="90" operator="between">
      <formula>#REF!</formula>
      <formula>#REF!</formula>
    </cfRule>
    <cfRule type="cellIs" dxfId="230" priority="89" operator="greaterThan">
      <formula>#REF!</formula>
    </cfRule>
    <cfRule type="cellIs" dxfId="229" priority="88" operator="lessThan">
      <formula>#REF!</formula>
    </cfRule>
    <cfRule type="cellIs" dxfId="228" priority="87" operator="greaterThan">
      <formula>$G$13</formula>
    </cfRule>
    <cfRule type="cellIs" dxfId="227" priority="86" operator="lessThan">
      <formula>$N$13</formula>
    </cfRule>
    <cfRule type="cellIs" dxfId="226" priority="85" operator="between">
      <formula>$H$13</formula>
      <formula>$L$13</formula>
    </cfRule>
  </conditionalFormatting>
  <conditionalFormatting sqref="O14:AX14">
    <cfRule type="cellIs" dxfId="225" priority="81" operator="lessThan">
      <formula>#REF!</formula>
    </cfRule>
    <cfRule type="cellIs" dxfId="224" priority="83" operator="between">
      <formula>#REF!</formula>
      <formula>#REF!</formula>
    </cfRule>
    <cfRule type="cellIs" dxfId="223" priority="82" operator="greaterThan">
      <formula>#REF!</formula>
    </cfRule>
    <cfRule type="cellIs" dxfId="222" priority="78" operator="between">
      <formula>$H$14</formula>
      <formula>$L$14</formula>
    </cfRule>
    <cfRule type="cellIs" dxfId="221" priority="80" operator="greaterThan">
      <formula>$N$14</formula>
    </cfRule>
    <cfRule type="cellIs" dxfId="220" priority="79" operator="lessThan">
      <formula>$G$14</formula>
    </cfRule>
  </conditionalFormatting>
  <conditionalFormatting sqref="O15:AX15">
    <cfRule type="cellIs" dxfId="219" priority="75" operator="lessThan">
      <formula>#REF!</formula>
    </cfRule>
    <cfRule type="cellIs" dxfId="218" priority="76" operator="greaterThan">
      <formula>#REF!</formula>
    </cfRule>
    <cfRule type="cellIs" dxfId="217" priority="77" operator="between">
      <formula>#REF!</formula>
      <formula>#REF!</formula>
    </cfRule>
    <cfRule type="cellIs" dxfId="216" priority="74" operator="lessThan">
      <formula>$N$15</formula>
    </cfRule>
    <cfRule type="cellIs" dxfId="215" priority="73" operator="greaterThan">
      <formula>$G$15</formula>
    </cfRule>
    <cfRule type="cellIs" dxfId="214" priority="72" operator="between">
      <formula>$H$15</formula>
      <formula>$L$15</formula>
    </cfRule>
  </conditionalFormatting>
  <conditionalFormatting sqref="O16:AX16">
    <cfRule type="cellIs" dxfId="213" priority="63" operator="lessThan">
      <formula>#REF!</formula>
    </cfRule>
    <cfRule type="cellIs" dxfId="212" priority="62" operator="greaterThan">
      <formula>$N$16</formula>
    </cfRule>
    <cfRule type="cellIs" dxfId="211" priority="61" operator="lessThan">
      <formula>$G$16</formula>
    </cfRule>
    <cfRule type="cellIs" dxfId="210" priority="60" operator="between">
      <formula>$H$16</formula>
      <formula>$L$16</formula>
    </cfRule>
    <cfRule type="cellIs" dxfId="209" priority="65" operator="between">
      <formula>#REF!</formula>
      <formula>#REF!</formula>
    </cfRule>
    <cfRule type="cellIs" dxfId="208" priority="64" operator="greaterThan">
      <formula>#REF!</formula>
    </cfRule>
  </conditionalFormatting>
  <conditionalFormatting sqref="O19:AX19">
    <cfRule type="cellIs" dxfId="207" priority="59" operator="greaterThan">
      <formula>60</formula>
    </cfRule>
    <cfRule type="cellIs" dxfId="206" priority="58" operator="between">
      <formula>60</formula>
      <formula>60</formula>
    </cfRule>
    <cfRule type="cellIs" dxfId="205" priority="57" operator="lessThan">
      <formula>60</formula>
    </cfRule>
  </conditionalFormatting>
  <conditionalFormatting sqref="O20:AX20">
    <cfRule type="cellIs" dxfId="204" priority="71" operator="between">
      <formula>#REF!</formula>
      <formula>#REF!</formula>
    </cfRule>
    <cfRule type="cellIs" dxfId="203" priority="70" operator="greaterThan">
      <formula>#REF!</formula>
    </cfRule>
    <cfRule type="cellIs" dxfId="202" priority="69" operator="lessThan">
      <formula>#REF!</formula>
    </cfRule>
    <cfRule type="cellIs" dxfId="201" priority="68" operator="greaterThan">
      <formula>$N$20</formula>
    </cfRule>
    <cfRule type="cellIs" dxfId="200" priority="67" operator="lessThan">
      <formula>$H$20</formula>
    </cfRule>
    <cfRule type="cellIs" dxfId="199" priority="66" operator="between">
      <formula>$H$20</formula>
      <formula>$L$20</formula>
    </cfRule>
  </conditionalFormatting>
  <conditionalFormatting sqref="O21:BD21">
    <cfRule type="colorScale" priority="94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98" priority="96" operator="lessThan">
      <formula>#REF!</formula>
    </cfRule>
    <cfRule type="cellIs" dxfId="197" priority="97" operator="greaterThan">
      <formula>#REF!</formula>
    </cfRule>
    <cfRule type="cellIs" dxfId="196" priority="98" operator="between">
      <formula>#REF!</formula>
      <formula>#REF!</formula>
    </cfRule>
  </conditionalFormatting>
  <conditionalFormatting sqref="O21:BK21">
    <cfRule type="cellIs" dxfId="195" priority="45" operator="greaterThan">
      <formula>$N$21</formula>
    </cfRule>
    <cfRule type="cellIs" dxfId="194" priority="44" operator="lessThan">
      <formula>$H$21</formula>
    </cfRule>
    <cfRule type="cellIs" dxfId="193" priority="43" operator="between">
      <formula>$H$21</formula>
      <formula>$L$21</formula>
    </cfRule>
  </conditionalFormatting>
  <conditionalFormatting sqref="AC18 AF18:AH18 AK18:AL18 AU18">
    <cfRule type="cellIs" dxfId="192" priority="103" operator="greaterThan">
      <formula>#REF!</formula>
    </cfRule>
    <cfRule type="cellIs" dxfId="191" priority="104" operator="between">
      <formula>#REF!</formula>
      <formula>#REF!</formula>
    </cfRule>
  </conditionalFormatting>
  <conditionalFormatting sqref="AN18:AS18 AU18 AW18:AX18">
    <cfRule type="cellIs" dxfId="190" priority="101" operator="between">
      <formula>#REF!</formula>
      <formula>#REF!</formula>
    </cfRule>
    <cfRule type="cellIs" dxfId="189" priority="100" operator="greaterThan">
      <formula>#REF!</formula>
    </cfRule>
    <cfRule type="cellIs" dxfId="188" priority="99" operator="lessThan">
      <formula>#REF!</formula>
    </cfRule>
  </conditionalFormatting>
  <conditionalFormatting sqref="AU18 AC18 AF18:AH18 AK18:AL18">
    <cfRule type="cellIs" dxfId="187" priority="102" operator="lessThan">
      <formula>#REF!</formula>
    </cfRule>
  </conditionalFormatting>
  <conditionalFormatting sqref="AZ13:BK13">
    <cfRule type="cellIs" dxfId="186" priority="42" operator="between">
      <formula>#REF!</formula>
      <formula>#REF!</formula>
    </cfRule>
    <cfRule type="cellIs" dxfId="185" priority="41" operator="greaterThan">
      <formula>#REF!</formula>
    </cfRule>
    <cfRule type="cellIs" dxfId="184" priority="40" operator="lessThan">
      <formula>#REF!</formula>
    </cfRule>
    <cfRule type="cellIs" dxfId="183" priority="39" operator="greaterThan">
      <formula>$G$13</formula>
    </cfRule>
    <cfRule type="cellIs" dxfId="182" priority="38" operator="lessThan">
      <formula>$N$13</formula>
    </cfRule>
    <cfRule type="cellIs" dxfId="181" priority="37" operator="between">
      <formula>$H$13</formula>
      <formula>$L$13</formula>
    </cfRule>
    <cfRule type="cellIs" dxfId="180" priority="36" operator="greaterThan">
      <formula>$G$13</formula>
    </cfRule>
  </conditionalFormatting>
  <conditionalFormatting sqref="AZ14:BK14">
    <cfRule type="cellIs" dxfId="179" priority="31" operator="lessThan">
      <formula>$G$14</formula>
    </cfRule>
    <cfRule type="cellIs" dxfId="178" priority="33" operator="lessThan">
      <formula>#REF!</formula>
    </cfRule>
    <cfRule type="cellIs" dxfId="177" priority="30" operator="between">
      <formula>$H$14</formula>
      <formula>$L$14</formula>
    </cfRule>
    <cfRule type="cellIs" dxfId="176" priority="32" operator="greaterThan">
      <formula>$N$14</formula>
    </cfRule>
    <cfRule type="cellIs" dxfId="175" priority="35" operator="between">
      <formula>#REF!</formula>
      <formula>#REF!</formula>
    </cfRule>
    <cfRule type="cellIs" dxfId="174" priority="34" operator="greaterThan">
      <formula>#REF!</formula>
    </cfRule>
  </conditionalFormatting>
  <conditionalFormatting sqref="AZ15:BK15">
    <cfRule type="cellIs" dxfId="173" priority="24" operator="between">
      <formula>$H$15</formula>
      <formula>$L$15</formula>
    </cfRule>
    <cfRule type="cellIs" dxfId="172" priority="25" operator="greaterThan">
      <formula>$G$15</formula>
    </cfRule>
    <cfRule type="cellIs" dxfId="171" priority="26" operator="lessThan">
      <formula>$N$15</formula>
    </cfRule>
    <cfRule type="cellIs" dxfId="170" priority="27" operator="lessThan">
      <formula>#REF!</formula>
    </cfRule>
    <cfRule type="cellIs" dxfId="169" priority="28" operator="greaterThan">
      <formula>#REF!</formula>
    </cfRule>
    <cfRule type="cellIs" dxfId="168" priority="29" operator="between">
      <formula>#REF!</formula>
      <formula>#REF!</formula>
    </cfRule>
  </conditionalFormatting>
  <conditionalFormatting sqref="AZ16:BK16">
    <cfRule type="cellIs" dxfId="167" priority="13" operator="lessThan">
      <formula>$G$16</formula>
    </cfRule>
    <cfRule type="cellIs" dxfId="166" priority="17" operator="between">
      <formula>#REF!</formula>
      <formula>#REF!</formula>
    </cfRule>
    <cfRule type="cellIs" dxfId="165" priority="16" operator="greaterThan">
      <formula>#REF!</formula>
    </cfRule>
    <cfRule type="cellIs" dxfId="164" priority="15" operator="lessThan">
      <formula>#REF!</formula>
    </cfRule>
    <cfRule type="cellIs" dxfId="163" priority="14" operator="greaterThan">
      <formula>$N$16</formula>
    </cfRule>
    <cfRule type="cellIs" dxfId="162" priority="12" operator="between">
      <formula>$H$16</formula>
      <formula>$L$16</formula>
    </cfRule>
  </conditionalFormatting>
  <conditionalFormatting sqref="AZ19:BK19">
    <cfRule type="cellIs" dxfId="161" priority="11" operator="greaterThan">
      <formula>60</formula>
    </cfRule>
    <cfRule type="cellIs" dxfId="160" priority="10" operator="between">
      <formula>60</formula>
      <formula>60</formula>
    </cfRule>
    <cfRule type="cellIs" dxfId="159" priority="9" operator="lessThan">
      <formula>60</formula>
    </cfRule>
  </conditionalFormatting>
  <conditionalFormatting sqref="AZ20:BK20">
    <cfRule type="cellIs" dxfId="158" priority="1" operator="between">
      <formula>$H$20</formula>
      <formula>$L$20</formula>
    </cfRule>
    <cfRule type="cellIs" dxfId="157" priority="5" operator="greaterThan">
      <formula>#REF!</formula>
    </cfRule>
    <cfRule type="cellIs" dxfId="156" priority="4" operator="lessThan">
      <formula>#REF!</formula>
    </cfRule>
    <cfRule type="cellIs" dxfId="155" priority="3" operator="greaterThan">
      <formula>$N$20</formula>
    </cfRule>
    <cfRule type="cellIs" dxfId="154" priority="2" operator="lessThan">
      <formula>$H$20</formula>
    </cfRule>
    <cfRule type="cellIs" dxfId="153" priority="6" operator="between">
      <formula>#REF!</formula>
      <formula>#REF!</formula>
    </cfRule>
  </conditionalFormatting>
  <conditionalFormatting sqref="BA18:BF18 BH18 BJ18:BK18">
    <cfRule type="cellIs" dxfId="152" priority="51" operator="lessThan">
      <formula>#REF!</formula>
    </cfRule>
    <cfRule type="cellIs" dxfId="151" priority="52" operator="greaterThan">
      <formula>#REF!</formula>
    </cfRule>
    <cfRule type="cellIs" dxfId="150" priority="53" operator="between">
      <formula>#REF!</formula>
      <formula>#REF!</formula>
    </cfRule>
  </conditionalFormatting>
  <conditionalFormatting sqref="BE21:BK21">
    <cfRule type="cellIs" dxfId="149" priority="49" operator="greaterThan">
      <formula>#REF!</formula>
    </cfRule>
    <cfRule type="cellIs" dxfId="148" priority="50" operator="between">
      <formula>#REF!</formula>
      <formula>#REF!</formula>
    </cfRule>
    <cfRule type="colorScale" priority="46">
      <colorScale>
        <cfvo type="num" val="$G$21"/>
        <cfvo type="num" val="$H$21"/>
        <cfvo type="num" val="$L$21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47" priority="48" operator="lessThan">
      <formula>#REF!</formula>
    </cfRule>
  </conditionalFormatting>
  <conditionalFormatting sqref="BH18">
    <cfRule type="cellIs" dxfId="146" priority="55" operator="greaterThan">
      <formula>#REF!</formula>
    </cfRule>
    <cfRule type="cellIs" dxfId="145" priority="54" operator="lessThan">
      <formula>#REF!</formula>
    </cfRule>
    <cfRule type="cellIs" dxfId="144" priority="56" operator="between">
      <formula>#REF!</formula>
      <formula>#REF!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C6C2-A5B3-4F12-B2B1-4CBC2BE23437}">
  <dimension ref="A1:BK25"/>
  <sheetViews>
    <sheetView topLeftCell="C1" zoomScale="85" zoomScaleNormal="85" workbookViewId="0">
      <pane xSplit="12" topLeftCell="AX1" activePane="topRight" state="frozen"/>
      <selection activeCell="C2" sqref="C2"/>
      <selection pane="topRight" activeCell="AX15" sqref="AX15:BD23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49" width="10.85546875" style="28"/>
    <col min="50" max="50" width="14.28515625" style="28" customWidth="1"/>
    <col min="51" max="51" width="0" hidden="1" customWidth="1"/>
  </cols>
  <sheetData>
    <row r="1" spans="1:63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2">
        <v>45383</v>
      </c>
      <c r="P2" s="2">
        <v>45413</v>
      </c>
      <c r="Q2" s="2">
        <v>45444</v>
      </c>
      <c r="R2" s="2">
        <v>45474</v>
      </c>
      <c r="S2" s="2">
        <v>45505</v>
      </c>
      <c r="T2" s="2">
        <v>45536</v>
      </c>
      <c r="U2" s="2">
        <v>45566</v>
      </c>
      <c r="V2" s="2">
        <v>45597</v>
      </c>
      <c r="W2" s="2">
        <v>45627</v>
      </c>
      <c r="X2" s="2">
        <v>45658</v>
      </c>
      <c r="Y2" s="2">
        <v>45689</v>
      </c>
      <c r="Z2" s="2">
        <v>45717</v>
      </c>
      <c r="AA2" s="2">
        <v>45748</v>
      </c>
      <c r="AB2" s="2">
        <v>45778</v>
      </c>
      <c r="AC2" s="2">
        <v>45809</v>
      </c>
      <c r="AD2" s="2">
        <v>45839</v>
      </c>
      <c r="AE2" s="2">
        <v>45870</v>
      </c>
      <c r="AF2" s="2">
        <v>45901</v>
      </c>
      <c r="AG2" s="2">
        <v>45931</v>
      </c>
      <c r="AH2" s="2">
        <v>45962</v>
      </c>
      <c r="AI2" s="2">
        <v>45992</v>
      </c>
      <c r="AJ2" s="2">
        <v>46023</v>
      </c>
      <c r="AK2" s="2">
        <v>46054</v>
      </c>
      <c r="AL2" s="2">
        <v>46082</v>
      </c>
      <c r="AM2" s="2">
        <v>46113</v>
      </c>
      <c r="AN2" s="2">
        <v>46143</v>
      </c>
      <c r="AO2" s="2">
        <v>46174</v>
      </c>
      <c r="AP2" s="2">
        <v>46204</v>
      </c>
      <c r="AQ2" s="2">
        <v>46235</v>
      </c>
      <c r="AR2" s="2">
        <v>46266</v>
      </c>
      <c r="AS2" s="2">
        <v>46296</v>
      </c>
      <c r="AT2" s="2">
        <v>46327</v>
      </c>
      <c r="AU2" s="2">
        <v>46357</v>
      </c>
      <c r="AV2" s="2">
        <v>46388</v>
      </c>
      <c r="AW2" s="2">
        <v>46419</v>
      </c>
      <c r="AX2" s="65"/>
    </row>
    <row r="3" spans="1:63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66"/>
    </row>
    <row r="4" spans="1:63" hidden="1" x14ac:dyDescent="0.25">
      <c r="A4" s="88" t="s">
        <v>1</v>
      </c>
      <c r="B4" s="89"/>
      <c r="C4" s="89"/>
      <c r="D4" s="89"/>
      <c r="E4" s="90"/>
      <c r="F4" s="97" t="s">
        <v>2</v>
      </c>
      <c r="G4" s="97"/>
      <c r="H4" s="97"/>
      <c r="I4" s="5"/>
      <c r="J4" s="98" t="s">
        <v>3</v>
      </c>
      <c r="K4" s="98"/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5"/>
      <c r="J5" s="98" t="s">
        <v>4</v>
      </c>
      <c r="K5" s="98"/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5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7"/>
      <c r="G7" s="97"/>
      <c r="H7" s="97"/>
      <c r="I7" s="7"/>
      <c r="J7" s="98" t="s">
        <v>7</v>
      </c>
      <c r="K7" s="98" t="s">
        <v>6</v>
      </c>
      <c r="L7" s="98"/>
      <c r="M7" s="98"/>
      <c r="N7" s="9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97"/>
      <c r="G8" s="97"/>
      <c r="H8" s="97"/>
      <c r="I8" s="7"/>
      <c r="J8" s="98" t="s">
        <v>8</v>
      </c>
      <c r="K8" s="98" t="s">
        <v>6</v>
      </c>
      <c r="L8" s="98"/>
      <c r="M8" s="98"/>
      <c r="N8" s="9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99" t="s">
        <v>9</v>
      </c>
      <c r="G9" s="100"/>
      <c r="H9" s="101"/>
      <c r="I9" s="8"/>
      <c r="J9" s="109" t="s">
        <v>10</v>
      </c>
      <c r="K9" s="110"/>
      <c r="L9" s="110"/>
      <c r="M9" s="110"/>
      <c r="N9" s="11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09" t="s">
        <v>11</v>
      </c>
      <c r="K10" s="110"/>
      <c r="L10" s="110"/>
      <c r="M10" s="110"/>
      <c r="N10" s="11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1"/>
      <c r="B11" s="92"/>
      <c r="C11" s="92"/>
      <c r="D11" s="92"/>
      <c r="E11" s="93"/>
      <c r="F11" s="102"/>
      <c r="G11" s="103"/>
      <c r="H11" s="104"/>
      <c r="I11" s="8"/>
      <c r="J11" s="112" t="s">
        <v>12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hidden="1" x14ac:dyDescent="0.25">
      <c r="A12" s="91"/>
      <c r="B12" s="92"/>
      <c r="C12" s="92"/>
      <c r="D12" s="92"/>
      <c r="E12" s="93"/>
      <c r="F12" s="102"/>
      <c r="G12" s="103"/>
      <c r="H12" s="104"/>
      <c r="I12" s="8"/>
      <c r="J12" s="112" t="s">
        <v>13</v>
      </c>
      <c r="K12" s="112" t="s">
        <v>6</v>
      </c>
      <c r="L12" s="112"/>
      <c r="M12" s="112"/>
      <c r="N12" s="11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7"/>
    </row>
    <row r="13" spans="1:63" hidden="1" x14ac:dyDescent="0.25">
      <c r="A13" s="94"/>
      <c r="B13" s="95"/>
      <c r="C13" s="95"/>
      <c r="D13" s="95"/>
      <c r="E13" s="96"/>
      <c r="F13" s="105"/>
      <c r="G13" s="106"/>
      <c r="H13" s="107"/>
      <c r="I13" s="8"/>
      <c r="J13" s="112" t="s">
        <v>14</v>
      </c>
      <c r="K13" s="112" t="s">
        <v>6</v>
      </c>
      <c r="L13" s="112"/>
      <c r="M13" s="112"/>
      <c r="N13" s="11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7"/>
    </row>
    <row r="14" spans="1:63" x14ac:dyDescent="0.25">
      <c r="A14" s="9"/>
      <c r="B14" s="9" t="s">
        <v>15</v>
      </c>
      <c r="C14" s="9" t="s">
        <v>16</v>
      </c>
      <c r="D14" s="9" t="s">
        <v>17</v>
      </c>
      <c r="E14" s="9" t="s">
        <v>18</v>
      </c>
      <c r="F14" s="114" t="s">
        <v>19</v>
      </c>
      <c r="G14" s="114"/>
      <c r="H14" s="115" t="s">
        <v>20</v>
      </c>
      <c r="I14" s="115"/>
      <c r="J14" s="115"/>
      <c r="K14" s="115"/>
      <c r="L14" s="115"/>
      <c r="M14" s="116" t="s">
        <v>21</v>
      </c>
      <c r="N14" s="116"/>
      <c r="O14" s="2">
        <v>44927</v>
      </c>
      <c r="P14" s="2">
        <v>44958</v>
      </c>
      <c r="Q14" s="2">
        <v>44986</v>
      </c>
      <c r="R14" s="2">
        <v>45017</v>
      </c>
      <c r="S14" s="2">
        <v>45047</v>
      </c>
      <c r="T14" s="2">
        <v>45078</v>
      </c>
      <c r="U14" s="2">
        <v>45108</v>
      </c>
      <c r="V14" s="2">
        <v>45139</v>
      </c>
      <c r="W14" s="2">
        <v>45170</v>
      </c>
      <c r="X14" s="2">
        <v>45200</v>
      </c>
      <c r="Y14" s="2">
        <v>45231</v>
      </c>
      <c r="Z14" s="2">
        <v>45261</v>
      </c>
      <c r="AA14" s="2">
        <v>45292</v>
      </c>
      <c r="AB14" s="2">
        <v>45323</v>
      </c>
      <c r="AC14" s="2">
        <v>45352</v>
      </c>
      <c r="AD14" s="2">
        <v>45383</v>
      </c>
      <c r="AE14" s="2">
        <v>45413</v>
      </c>
      <c r="AF14" s="2">
        <v>45444</v>
      </c>
      <c r="AG14" s="2">
        <v>45474</v>
      </c>
      <c r="AH14" s="2">
        <v>45505</v>
      </c>
      <c r="AI14" s="2">
        <v>45536</v>
      </c>
      <c r="AJ14" s="2">
        <v>45566</v>
      </c>
      <c r="AK14" s="2">
        <v>45597</v>
      </c>
      <c r="AL14" s="2">
        <v>45627</v>
      </c>
      <c r="AM14" s="2">
        <v>45658</v>
      </c>
      <c r="AN14" s="2">
        <v>45689</v>
      </c>
      <c r="AO14" s="2">
        <v>45717</v>
      </c>
      <c r="AP14" s="2">
        <v>45748</v>
      </c>
      <c r="AQ14" s="2">
        <v>45778</v>
      </c>
      <c r="AR14" s="2">
        <v>45809</v>
      </c>
      <c r="AS14" s="2">
        <v>45839</v>
      </c>
      <c r="AT14" s="2">
        <v>45870</v>
      </c>
      <c r="AU14" s="2">
        <v>45901</v>
      </c>
      <c r="AV14" s="2">
        <v>45931</v>
      </c>
      <c r="AW14" s="2">
        <v>45962</v>
      </c>
      <c r="AX14" s="2">
        <v>45992</v>
      </c>
      <c r="AY14" s="60" t="s">
        <v>53</v>
      </c>
      <c r="AZ14" s="2">
        <v>46023</v>
      </c>
      <c r="BA14" s="2">
        <v>46054</v>
      </c>
      <c r="BB14" s="2">
        <v>46082</v>
      </c>
      <c r="BC14" s="2">
        <v>46113</v>
      </c>
      <c r="BD14" s="2">
        <v>46143</v>
      </c>
      <c r="BE14" s="2">
        <v>46174</v>
      </c>
      <c r="BF14" s="2">
        <v>46204</v>
      </c>
      <c r="BG14" s="2">
        <v>46235</v>
      </c>
      <c r="BH14" s="2">
        <v>46266</v>
      </c>
      <c r="BI14" s="2">
        <v>46296</v>
      </c>
      <c r="BJ14" s="2">
        <v>46327</v>
      </c>
      <c r="BK14" s="2">
        <v>46357</v>
      </c>
    </row>
    <row r="15" spans="1:63" ht="24" x14ac:dyDescent="0.25">
      <c r="A15" s="117" t="s">
        <v>22</v>
      </c>
      <c r="B15" s="17">
        <v>1</v>
      </c>
      <c r="C15" s="32" t="s">
        <v>23</v>
      </c>
      <c r="D15" s="38" t="s">
        <v>23</v>
      </c>
      <c r="E15" s="20" t="s">
        <v>24</v>
      </c>
      <c r="F15" s="10" t="s">
        <v>25</v>
      </c>
      <c r="G15" s="11">
        <f>+L15</f>
        <v>300.36</v>
      </c>
      <c r="H15" s="12">
        <f>AVERAGE($O$15:$AW$15)-(0.05*AVERAGE($O$15:$AW$15))</f>
        <v>271.75428571428574</v>
      </c>
      <c r="I15" s="12" t="s">
        <v>49</v>
      </c>
      <c r="J15" s="12" t="s">
        <v>27</v>
      </c>
      <c r="K15" s="13" t="s">
        <v>26</v>
      </c>
      <c r="L15" s="12">
        <f>AVERAGE($O$15:$AW$15)+(0.05*AVERAGE($O$15:$AW$15))</f>
        <v>300.36</v>
      </c>
      <c r="M15" s="14" t="s">
        <v>28</v>
      </c>
      <c r="N15" s="15">
        <f>+H15</f>
        <v>271.75428571428574</v>
      </c>
      <c r="O15" s="37">
        <v>240</v>
      </c>
      <c r="P15" s="37">
        <v>269</v>
      </c>
      <c r="Q15" s="37">
        <v>317</v>
      </c>
      <c r="R15" s="37">
        <v>234</v>
      </c>
      <c r="S15" s="37">
        <v>300</v>
      </c>
      <c r="T15" s="37">
        <v>291</v>
      </c>
      <c r="U15" s="37">
        <v>314</v>
      </c>
      <c r="V15" s="37">
        <v>350</v>
      </c>
      <c r="W15" s="37">
        <v>257</v>
      </c>
      <c r="X15" s="37">
        <v>324</v>
      </c>
      <c r="Y15" s="37">
        <v>310</v>
      </c>
      <c r="Z15" s="37">
        <v>215</v>
      </c>
      <c r="AA15" s="37">
        <v>304</v>
      </c>
      <c r="AB15" s="37">
        <v>398</v>
      </c>
      <c r="AC15" s="37">
        <v>191</v>
      </c>
      <c r="AD15" s="37">
        <v>442</v>
      </c>
      <c r="AE15" s="37">
        <v>320</v>
      </c>
      <c r="AF15" s="37">
        <v>255</v>
      </c>
      <c r="AG15" s="37">
        <v>318</v>
      </c>
      <c r="AH15" s="37">
        <v>275</v>
      </c>
      <c r="AI15" s="37">
        <v>260</v>
      </c>
      <c r="AJ15" s="37">
        <v>295</v>
      </c>
      <c r="AK15" s="37">
        <v>306</v>
      </c>
      <c r="AL15" s="37">
        <v>215</v>
      </c>
      <c r="AM15" s="37">
        <v>332</v>
      </c>
      <c r="AN15" s="37">
        <v>245</v>
      </c>
      <c r="AO15" s="37">
        <v>282</v>
      </c>
      <c r="AP15" s="37">
        <v>207</v>
      </c>
      <c r="AQ15" s="37">
        <v>311</v>
      </c>
      <c r="AR15" s="37">
        <v>281</v>
      </c>
      <c r="AS15" s="37">
        <v>255</v>
      </c>
      <c r="AT15" s="37">
        <v>275</v>
      </c>
      <c r="AU15" s="37">
        <v>285</v>
      </c>
      <c r="AV15" s="37">
        <v>300</v>
      </c>
      <c r="AW15" s="37">
        <v>239</v>
      </c>
      <c r="AX15" s="37">
        <v>182</v>
      </c>
      <c r="AY15" s="75">
        <f>AVERAGE(O15:AU15)</f>
        <v>287.06060606060606</v>
      </c>
      <c r="AZ15" s="71">
        <v>35</v>
      </c>
      <c r="BA15" s="71">
        <v>33</v>
      </c>
      <c r="BB15" s="71">
        <v>52</v>
      </c>
      <c r="BC15" s="71">
        <v>22</v>
      </c>
      <c r="BD15" s="71">
        <v>17</v>
      </c>
      <c r="BE15" s="37"/>
      <c r="BF15" s="37"/>
      <c r="BG15" s="37"/>
      <c r="BH15" s="37"/>
      <c r="BI15" s="37"/>
      <c r="BJ15" s="37"/>
      <c r="BK15" s="37"/>
    </row>
    <row r="16" spans="1:63" ht="24" x14ac:dyDescent="0.25">
      <c r="A16" s="117"/>
      <c r="B16" s="17">
        <v>2</v>
      </c>
      <c r="C16" s="18" t="s">
        <v>29</v>
      </c>
      <c r="D16" s="38" t="s">
        <v>46</v>
      </c>
      <c r="E16" s="20" t="s">
        <v>24</v>
      </c>
      <c r="F16" s="10" t="s">
        <v>28</v>
      </c>
      <c r="G16" s="11">
        <f t="shared" ref="G16:G17" si="0">+H16</f>
        <v>278.05142857142857</v>
      </c>
      <c r="H16" s="12">
        <f>AVERAGE($O$16:$AW$16)-(0.05*AVERAGE($O$16:$AW$16))</f>
        <v>278.05142857142857</v>
      </c>
      <c r="I16" s="12" t="s">
        <v>49</v>
      </c>
      <c r="J16" s="12" t="s">
        <v>27</v>
      </c>
      <c r="K16" s="13" t="s">
        <v>26</v>
      </c>
      <c r="L16" s="12">
        <f>AVERAGE($O$16:$AW$16)+(0.05*AVERAGE($O$16:$AW$16))</f>
        <v>307.32000000000005</v>
      </c>
      <c r="M16" s="14" t="s">
        <v>25</v>
      </c>
      <c r="N16" s="15">
        <f>+H16</f>
        <v>278.05142857142857</v>
      </c>
      <c r="O16" s="16">
        <v>107</v>
      </c>
      <c r="P16" s="16">
        <v>32</v>
      </c>
      <c r="Q16" s="16">
        <v>147</v>
      </c>
      <c r="R16" s="16">
        <v>332</v>
      </c>
      <c r="S16" s="16">
        <v>176</v>
      </c>
      <c r="T16" s="16">
        <v>278</v>
      </c>
      <c r="U16" s="16">
        <v>466</v>
      </c>
      <c r="V16" s="16">
        <v>361</v>
      </c>
      <c r="W16" s="16">
        <v>259</v>
      </c>
      <c r="X16" s="16">
        <v>167</v>
      </c>
      <c r="Y16" s="16">
        <v>368</v>
      </c>
      <c r="Z16" s="16">
        <v>25</v>
      </c>
      <c r="AA16" s="16">
        <v>16</v>
      </c>
      <c r="AB16" s="16">
        <v>350</v>
      </c>
      <c r="AC16" s="16">
        <v>165</v>
      </c>
      <c r="AD16" s="16">
        <v>457</v>
      </c>
      <c r="AE16" s="16">
        <v>481</v>
      </c>
      <c r="AF16" s="16">
        <v>594</v>
      </c>
      <c r="AG16" s="16">
        <v>725</v>
      </c>
      <c r="AH16" s="16">
        <v>241</v>
      </c>
      <c r="AI16" s="16">
        <v>220</v>
      </c>
      <c r="AJ16" s="16">
        <v>412</v>
      </c>
      <c r="AK16" s="16">
        <v>287</v>
      </c>
      <c r="AL16" s="16">
        <v>596</v>
      </c>
      <c r="AM16" s="16">
        <v>206</v>
      </c>
      <c r="AN16" s="16">
        <v>272</v>
      </c>
      <c r="AO16" s="16">
        <v>289</v>
      </c>
      <c r="AP16" s="16">
        <v>161</v>
      </c>
      <c r="AQ16" s="16">
        <v>279</v>
      </c>
      <c r="AR16" s="16">
        <v>307</v>
      </c>
      <c r="AS16" s="16">
        <v>244</v>
      </c>
      <c r="AT16" s="16">
        <v>191</v>
      </c>
      <c r="AU16" s="16">
        <v>243</v>
      </c>
      <c r="AV16" s="16">
        <v>536</v>
      </c>
      <c r="AW16" s="16">
        <v>254</v>
      </c>
      <c r="AX16" s="16">
        <v>377</v>
      </c>
      <c r="AY16" s="75">
        <f t="shared" ref="AY16:AY22" si="1">AVERAGE(O16:AU16)</f>
        <v>286.4848484848485</v>
      </c>
      <c r="AZ16" s="71">
        <v>22</v>
      </c>
      <c r="BA16" s="71">
        <v>37</v>
      </c>
      <c r="BB16" s="71">
        <v>42</v>
      </c>
      <c r="BC16" s="71">
        <v>29</v>
      </c>
      <c r="BD16" s="71">
        <v>28</v>
      </c>
      <c r="BE16" s="16"/>
      <c r="BF16" s="16"/>
      <c r="BG16" s="16"/>
      <c r="BH16" s="16"/>
      <c r="BI16" s="16"/>
      <c r="BJ16" s="16"/>
      <c r="BK16" s="16"/>
    </row>
    <row r="17" spans="1:63" ht="24" x14ac:dyDescent="0.25">
      <c r="A17" s="117"/>
      <c r="B17" s="17">
        <v>3</v>
      </c>
      <c r="C17" s="18" t="s">
        <v>30</v>
      </c>
      <c r="D17" s="39" t="s">
        <v>31</v>
      </c>
      <c r="E17" s="21" t="s">
        <v>24</v>
      </c>
      <c r="F17" s="10" t="s">
        <v>25</v>
      </c>
      <c r="G17" s="11">
        <f t="shared" si="0"/>
        <v>543.50857142857149</v>
      </c>
      <c r="H17" s="12">
        <f>+H15*2</f>
        <v>543.50857142857149</v>
      </c>
      <c r="I17" s="12" t="s">
        <v>49</v>
      </c>
      <c r="J17" s="12" t="s">
        <v>27</v>
      </c>
      <c r="K17" s="13" t="s">
        <v>26</v>
      </c>
      <c r="L17" s="12">
        <f>+L15*2</f>
        <v>600.72</v>
      </c>
      <c r="M17" s="15" t="s">
        <v>28</v>
      </c>
      <c r="N17" s="15">
        <f>+H17</f>
        <v>543.50857142857149</v>
      </c>
      <c r="O17" s="37">
        <v>1261</v>
      </c>
      <c r="P17" s="37">
        <v>1211</v>
      </c>
      <c r="Q17" s="37">
        <v>1083</v>
      </c>
      <c r="R17" s="37">
        <v>1097</v>
      </c>
      <c r="S17" s="37">
        <v>1218</v>
      </c>
      <c r="T17" s="37">
        <v>1216</v>
      </c>
      <c r="U17" s="37">
        <v>1219</v>
      </c>
      <c r="V17" s="37">
        <v>1249</v>
      </c>
      <c r="W17" s="37">
        <v>1070</v>
      </c>
      <c r="X17" s="37">
        <v>921</v>
      </c>
      <c r="Y17" s="37">
        <v>930</v>
      </c>
      <c r="Z17" s="37">
        <v>903</v>
      </c>
      <c r="AA17" s="37">
        <v>656</v>
      </c>
      <c r="AB17" s="37">
        <v>670</v>
      </c>
      <c r="AC17" s="37">
        <v>590</v>
      </c>
      <c r="AD17" s="37">
        <v>659</v>
      </c>
      <c r="AE17" s="37">
        <v>747</v>
      </c>
      <c r="AF17" s="37">
        <v>648</v>
      </c>
      <c r="AG17" s="37">
        <v>703</v>
      </c>
      <c r="AH17" s="37">
        <v>639</v>
      </c>
      <c r="AI17" s="37">
        <v>615</v>
      </c>
      <c r="AJ17" s="37">
        <v>706</v>
      </c>
      <c r="AK17" s="37">
        <v>721</v>
      </c>
      <c r="AL17" s="37">
        <v>420</v>
      </c>
      <c r="AM17" s="37">
        <v>538</v>
      </c>
      <c r="AN17" s="37">
        <v>511</v>
      </c>
      <c r="AO17" s="37">
        <v>504</v>
      </c>
      <c r="AP17" s="37">
        <v>550</v>
      </c>
      <c r="AQ17" s="37">
        <v>582</v>
      </c>
      <c r="AR17" s="37">
        <v>556</v>
      </c>
      <c r="AS17" s="37">
        <v>567</v>
      </c>
      <c r="AT17" s="37">
        <v>657</v>
      </c>
      <c r="AU17" s="37">
        <v>699</v>
      </c>
      <c r="AV17" s="37">
        <v>417</v>
      </c>
      <c r="AW17" s="37">
        <v>402</v>
      </c>
      <c r="AX17" s="37">
        <v>207</v>
      </c>
      <c r="AY17" s="75">
        <f t="shared" si="1"/>
        <v>797.4545454545455</v>
      </c>
      <c r="AZ17" s="74">
        <v>14</v>
      </c>
      <c r="BA17" s="74">
        <v>10</v>
      </c>
      <c r="BB17" s="80">
        <v>20</v>
      </c>
      <c r="BC17" s="74">
        <v>13</v>
      </c>
      <c r="BD17" s="74">
        <v>2</v>
      </c>
      <c r="BE17" s="37"/>
      <c r="BF17" s="37"/>
      <c r="BG17" s="37"/>
      <c r="BH17" s="37"/>
      <c r="BI17" s="37"/>
      <c r="BJ17" s="37"/>
      <c r="BK17" s="37"/>
    </row>
    <row r="18" spans="1:63" ht="24" x14ac:dyDescent="0.25">
      <c r="A18" s="117"/>
      <c r="B18" s="17">
        <v>4</v>
      </c>
      <c r="C18" s="18" t="s">
        <v>32</v>
      </c>
      <c r="D18" s="38" t="s">
        <v>33</v>
      </c>
      <c r="E18" s="22" t="s">
        <v>34</v>
      </c>
      <c r="F18" s="10" t="s">
        <v>28</v>
      </c>
      <c r="G18" s="23">
        <v>0.9</v>
      </c>
      <c r="H18" s="24">
        <f>G18</f>
        <v>0.9</v>
      </c>
      <c r="I18" s="12" t="s">
        <v>49</v>
      </c>
      <c r="J18" s="12" t="s">
        <v>27</v>
      </c>
      <c r="K18" s="13" t="s">
        <v>26</v>
      </c>
      <c r="L18" s="24">
        <f>N18</f>
        <v>1</v>
      </c>
      <c r="M18" s="14" t="s">
        <v>25</v>
      </c>
      <c r="N18" s="25">
        <v>1</v>
      </c>
      <c r="O18" s="48">
        <f t="shared" ref="O18:BD18" si="2">IF(O15=0,0,(O16/O15))</f>
        <v>0.44583333333333336</v>
      </c>
      <c r="P18" s="48">
        <f t="shared" si="2"/>
        <v>0.11895910780669144</v>
      </c>
      <c r="Q18" s="48">
        <f t="shared" si="2"/>
        <v>0.4637223974763407</v>
      </c>
      <c r="R18" s="48">
        <f>IF(R15=0,0,(R16/R15))</f>
        <v>1.4188034188034189</v>
      </c>
      <c r="S18" s="48">
        <f>IF(S15=0,0,(S16/S15))</f>
        <v>0.58666666666666667</v>
      </c>
      <c r="T18" s="48">
        <f t="shared" si="2"/>
        <v>0.9553264604810997</v>
      </c>
      <c r="U18" s="48">
        <f t="shared" si="2"/>
        <v>1.484076433121019</v>
      </c>
      <c r="V18" s="48">
        <f t="shared" si="2"/>
        <v>1.0314285714285714</v>
      </c>
      <c r="W18" s="48">
        <f t="shared" si="2"/>
        <v>1.0077821011673151</v>
      </c>
      <c r="X18" s="48">
        <f t="shared" si="2"/>
        <v>0.51543209876543206</v>
      </c>
      <c r="Y18" s="48">
        <f t="shared" si="2"/>
        <v>1.1870967741935483</v>
      </c>
      <c r="Z18" s="48">
        <f t="shared" si="2"/>
        <v>0.11627906976744186</v>
      </c>
      <c r="AA18" s="48">
        <f t="shared" si="2"/>
        <v>5.2631578947368418E-2</v>
      </c>
      <c r="AB18" s="48">
        <f t="shared" si="2"/>
        <v>0.87939698492462315</v>
      </c>
      <c r="AC18" s="48">
        <f t="shared" si="2"/>
        <v>0.86387434554973819</v>
      </c>
      <c r="AD18" s="48">
        <f t="shared" si="2"/>
        <v>1.0339366515837105</v>
      </c>
      <c r="AE18" s="48">
        <f t="shared" si="2"/>
        <v>1.503125</v>
      </c>
      <c r="AF18" s="48">
        <f>IF(AF15=0,0,(AF16/AF15))</f>
        <v>2.3294117647058825</v>
      </c>
      <c r="AG18" s="48">
        <f>IF(AG15=0,0,(AG16/AG15))</f>
        <v>2.2798742138364778</v>
      </c>
      <c r="AH18" s="48">
        <f>IF(AH15=0,0,(AH16/AH15))</f>
        <v>0.87636363636363634</v>
      </c>
      <c r="AI18" s="48">
        <f t="shared" si="2"/>
        <v>0.84615384615384615</v>
      </c>
      <c r="AJ18" s="48">
        <f t="shared" si="2"/>
        <v>1.3966101694915254</v>
      </c>
      <c r="AK18" s="48">
        <f t="shared" si="2"/>
        <v>0.93790849673202614</v>
      </c>
      <c r="AL18" s="48">
        <f t="shared" si="2"/>
        <v>2.7720930232558141</v>
      </c>
      <c r="AM18" s="48">
        <f t="shared" si="2"/>
        <v>0.62048192771084343</v>
      </c>
      <c r="AN18" s="48">
        <f t="shared" si="2"/>
        <v>1.1102040816326531</v>
      </c>
      <c r="AO18" s="48">
        <f t="shared" si="2"/>
        <v>1.0248226950354611</v>
      </c>
      <c r="AP18" s="48">
        <f t="shared" si="2"/>
        <v>0.77777777777777779</v>
      </c>
      <c r="AQ18" s="48">
        <f t="shared" si="2"/>
        <v>0.89710610932475887</v>
      </c>
      <c r="AR18" s="37">
        <f>IF(AR15=0,0,(AR16/AR15))*100</f>
        <v>109.2526690391459</v>
      </c>
      <c r="AS18" s="48">
        <f t="shared" si="2"/>
        <v>0.95686274509803926</v>
      </c>
      <c r="AT18" s="48">
        <f t="shared" si="2"/>
        <v>0.69454545454545458</v>
      </c>
      <c r="AU18" s="48">
        <f t="shared" si="2"/>
        <v>0.85263157894736841</v>
      </c>
      <c r="AV18" s="48">
        <f t="shared" si="2"/>
        <v>1.7866666666666666</v>
      </c>
      <c r="AW18" s="48">
        <f t="shared" si="2"/>
        <v>1.0627615062761506</v>
      </c>
      <c r="AX18" s="48">
        <f t="shared" si="2"/>
        <v>2.0714285714285716</v>
      </c>
      <c r="AY18" s="48">
        <f t="shared" si="2"/>
        <v>0.99799429958830366</v>
      </c>
      <c r="AZ18" s="48">
        <f t="shared" si="2"/>
        <v>0.62857142857142856</v>
      </c>
      <c r="BA18" s="48">
        <f t="shared" si="2"/>
        <v>1.1212121212121211</v>
      </c>
      <c r="BB18" s="48">
        <f t="shared" si="2"/>
        <v>0.80769230769230771</v>
      </c>
      <c r="BC18" s="70">
        <f t="shared" si="2"/>
        <v>1.3181818181818181</v>
      </c>
      <c r="BD18" s="70">
        <f t="shared" si="2"/>
        <v>1.6470588235294117</v>
      </c>
      <c r="BE18" s="37"/>
      <c r="BF18" s="48"/>
      <c r="BG18" s="48"/>
      <c r="BH18" s="48"/>
      <c r="BI18" s="48"/>
      <c r="BJ18" s="48"/>
      <c r="BK18" s="48"/>
    </row>
    <row r="19" spans="1:63" s="46" customFormat="1" ht="14.45" customHeight="1" x14ac:dyDescent="0.25">
      <c r="A19" s="44"/>
      <c r="B19" s="120" t="s">
        <v>36</v>
      </c>
      <c r="C19" s="121"/>
      <c r="D19" s="121"/>
      <c r="E19" s="122"/>
      <c r="F19" s="113" t="s">
        <v>50</v>
      </c>
      <c r="G19" s="113"/>
      <c r="H19" s="113"/>
      <c r="I19" s="113"/>
      <c r="J19" s="113"/>
      <c r="K19" s="113"/>
      <c r="L19" s="113"/>
      <c r="M19" s="113"/>
      <c r="N19" s="113"/>
      <c r="O19" s="49">
        <v>44957</v>
      </c>
      <c r="P19" s="49">
        <v>44985</v>
      </c>
      <c r="Q19" s="49">
        <v>45016</v>
      </c>
      <c r="R19" s="49">
        <v>45046</v>
      </c>
      <c r="S19" s="49">
        <v>45077</v>
      </c>
      <c r="T19" s="49">
        <v>45107</v>
      </c>
      <c r="U19" s="49">
        <v>45138</v>
      </c>
      <c r="V19" s="49">
        <v>45169</v>
      </c>
      <c r="W19" s="49">
        <v>45199</v>
      </c>
      <c r="X19" s="49">
        <v>45230</v>
      </c>
      <c r="Y19" s="49">
        <v>45260</v>
      </c>
      <c r="Z19" s="49">
        <v>45291</v>
      </c>
      <c r="AA19" s="49">
        <v>45322</v>
      </c>
      <c r="AB19" s="49">
        <v>45351</v>
      </c>
      <c r="AC19" s="49">
        <v>45382</v>
      </c>
      <c r="AD19" s="49">
        <v>45412</v>
      </c>
      <c r="AE19" s="49">
        <v>45443</v>
      </c>
      <c r="AF19" s="49">
        <v>45473</v>
      </c>
      <c r="AG19" s="49">
        <v>45504</v>
      </c>
      <c r="AH19" s="49">
        <v>45535</v>
      </c>
      <c r="AI19" s="49">
        <v>45565</v>
      </c>
      <c r="AJ19" s="49">
        <v>45596</v>
      </c>
      <c r="AK19" s="49">
        <v>45626</v>
      </c>
      <c r="AL19" s="49">
        <v>45657</v>
      </c>
      <c r="AM19" s="49">
        <v>45688</v>
      </c>
      <c r="AN19" s="49">
        <v>45716</v>
      </c>
      <c r="AO19" s="49">
        <v>45747</v>
      </c>
      <c r="AP19" s="49">
        <v>45777</v>
      </c>
      <c r="AQ19" s="49">
        <v>45808</v>
      </c>
      <c r="AR19" s="49">
        <v>45838</v>
      </c>
      <c r="AS19" s="49">
        <v>45869</v>
      </c>
      <c r="AT19" s="49">
        <v>45900</v>
      </c>
      <c r="AU19" s="49">
        <v>45930</v>
      </c>
      <c r="AV19" s="49">
        <v>45961</v>
      </c>
      <c r="AW19" s="49">
        <v>45989</v>
      </c>
      <c r="AX19" s="49">
        <v>46028</v>
      </c>
      <c r="AY19" s="126"/>
      <c r="AZ19" s="49">
        <v>46052</v>
      </c>
      <c r="BA19" s="49">
        <v>46083</v>
      </c>
      <c r="BB19" s="49">
        <v>46118</v>
      </c>
      <c r="BC19" s="49">
        <v>46146</v>
      </c>
      <c r="BD19" s="49">
        <v>46179</v>
      </c>
      <c r="BE19" s="49"/>
      <c r="BF19" s="49"/>
      <c r="BG19" s="49"/>
      <c r="BH19" s="49"/>
      <c r="BI19" s="49"/>
      <c r="BJ19" s="49"/>
      <c r="BK19" s="68"/>
    </row>
    <row r="20" spans="1:63" s="46" customFormat="1" ht="24.6" customHeight="1" x14ac:dyDescent="0.25">
      <c r="A20" s="44"/>
      <c r="B20" s="123"/>
      <c r="C20" s="124"/>
      <c r="D20" s="124"/>
      <c r="E20" s="125"/>
      <c r="F20" s="113" t="s">
        <v>51</v>
      </c>
      <c r="G20" s="113"/>
      <c r="H20" s="113"/>
      <c r="I20" s="113"/>
      <c r="J20" s="113"/>
      <c r="K20" s="113"/>
      <c r="L20" s="113"/>
      <c r="M20" s="113"/>
      <c r="N20" s="113"/>
      <c r="O20" s="49">
        <v>44957</v>
      </c>
      <c r="P20" s="49">
        <v>44985</v>
      </c>
      <c r="Q20" s="49">
        <v>45016</v>
      </c>
      <c r="R20" s="49">
        <v>45046</v>
      </c>
      <c r="S20" s="49">
        <v>45077</v>
      </c>
      <c r="T20" s="49">
        <v>45107</v>
      </c>
      <c r="U20" s="49">
        <v>45138</v>
      </c>
      <c r="V20" s="49">
        <v>45169</v>
      </c>
      <c r="W20" s="49">
        <v>45199</v>
      </c>
      <c r="X20" s="49">
        <v>45230</v>
      </c>
      <c r="Y20" s="49">
        <v>45260</v>
      </c>
      <c r="Z20" s="49">
        <v>45291</v>
      </c>
      <c r="AA20" s="49">
        <v>45322</v>
      </c>
      <c r="AB20" s="49">
        <v>45351</v>
      </c>
      <c r="AC20" s="49">
        <v>45382</v>
      </c>
      <c r="AD20" s="49">
        <v>45412</v>
      </c>
      <c r="AE20" s="49">
        <v>45443</v>
      </c>
      <c r="AF20" s="49">
        <v>45503</v>
      </c>
      <c r="AG20" s="49">
        <v>45504</v>
      </c>
      <c r="AH20" s="49">
        <v>45535</v>
      </c>
      <c r="AI20" s="49">
        <v>45565</v>
      </c>
      <c r="AJ20" s="49">
        <v>45596</v>
      </c>
      <c r="AK20" s="49">
        <v>45626</v>
      </c>
      <c r="AL20" s="49">
        <v>45657</v>
      </c>
      <c r="AM20" s="49">
        <v>45632</v>
      </c>
      <c r="AN20" s="49">
        <v>45671</v>
      </c>
      <c r="AO20" s="49">
        <v>45688</v>
      </c>
      <c r="AP20" s="49">
        <v>45729</v>
      </c>
      <c r="AQ20" s="49">
        <v>45768</v>
      </c>
      <c r="AR20" s="49">
        <v>45797</v>
      </c>
      <c r="AS20" s="49">
        <v>45830</v>
      </c>
      <c r="AT20" s="49">
        <v>45839</v>
      </c>
      <c r="AU20" s="49">
        <v>45923</v>
      </c>
      <c r="AV20" s="49">
        <v>45924</v>
      </c>
      <c r="AW20" s="49">
        <v>45989</v>
      </c>
      <c r="AX20" s="49">
        <v>46028</v>
      </c>
      <c r="AY20" s="126"/>
      <c r="AZ20" s="49">
        <v>46031</v>
      </c>
      <c r="BA20" s="49" t="s">
        <v>56</v>
      </c>
      <c r="BB20" s="49">
        <v>46052</v>
      </c>
      <c r="BC20" s="49">
        <v>46093</v>
      </c>
      <c r="BD20" s="49">
        <v>46162</v>
      </c>
      <c r="BE20" s="49"/>
      <c r="BF20" s="49"/>
      <c r="BG20" s="49"/>
      <c r="BH20" s="49"/>
      <c r="BI20" s="49"/>
      <c r="BJ20" s="49"/>
      <c r="BK20" s="68"/>
    </row>
    <row r="21" spans="1:63" ht="48" x14ac:dyDescent="0.25">
      <c r="A21" s="45"/>
      <c r="B21" s="17">
        <v>5</v>
      </c>
      <c r="C21" s="32" t="s">
        <v>41</v>
      </c>
      <c r="D21" s="40" t="s">
        <v>47</v>
      </c>
      <c r="E21" s="36" t="s">
        <v>37</v>
      </c>
      <c r="F21" s="10" t="s">
        <v>25</v>
      </c>
      <c r="G21" s="26">
        <v>60</v>
      </c>
      <c r="H21" s="12">
        <v>60</v>
      </c>
      <c r="I21" s="12" t="s">
        <v>52</v>
      </c>
      <c r="J21" s="12" t="s">
        <v>27</v>
      </c>
      <c r="K21" s="12" t="s">
        <v>52</v>
      </c>
      <c r="L21" s="12">
        <v>60</v>
      </c>
      <c r="M21" s="15" t="s">
        <v>28</v>
      </c>
      <c r="N21" s="27">
        <f>+H21</f>
        <v>60</v>
      </c>
      <c r="O21" s="52">
        <f t="shared" ref="O21:AU21" si="3">+O19-O20</f>
        <v>0</v>
      </c>
      <c r="P21" s="52">
        <f t="shared" si="3"/>
        <v>0</v>
      </c>
      <c r="Q21" s="52">
        <f t="shared" si="3"/>
        <v>0</v>
      </c>
      <c r="R21" s="52">
        <f t="shared" si="3"/>
        <v>0</v>
      </c>
      <c r="S21" s="52">
        <f t="shared" si="3"/>
        <v>0</v>
      </c>
      <c r="T21" s="52">
        <f t="shared" si="3"/>
        <v>0</v>
      </c>
      <c r="U21" s="52">
        <f t="shared" si="3"/>
        <v>0</v>
      </c>
      <c r="V21" s="52">
        <f t="shared" si="3"/>
        <v>0</v>
      </c>
      <c r="W21" s="52">
        <f t="shared" si="3"/>
        <v>0</v>
      </c>
      <c r="X21" s="52">
        <f t="shared" si="3"/>
        <v>0</v>
      </c>
      <c r="Y21" s="52">
        <f t="shared" si="3"/>
        <v>0</v>
      </c>
      <c r="Z21" s="52">
        <f t="shared" si="3"/>
        <v>0</v>
      </c>
      <c r="AA21" s="52">
        <f t="shared" si="3"/>
        <v>0</v>
      </c>
      <c r="AB21" s="52">
        <f t="shared" si="3"/>
        <v>0</v>
      </c>
      <c r="AC21" s="52">
        <f t="shared" si="3"/>
        <v>0</v>
      </c>
      <c r="AD21" s="52">
        <f t="shared" si="3"/>
        <v>0</v>
      </c>
      <c r="AE21" s="52">
        <f t="shared" si="3"/>
        <v>0</v>
      </c>
      <c r="AF21" s="52">
        <f t="shared" si="3"/>
        <v>-30</v>
      </c>
      <c r="AG21" s="52">
        <f t="shared" si="3"/>
        <v>0</v>
      </c>
      <c r="AH21" s="52">
        <f t="shared" si="3"/>
        <v>0</v>
      </c>
      <c r="AI21" s="52">
        <f t="shared" si="3"/>
        <v>0</v>
      </c>
      <c r="AJ21" s="52">
        <f t="shared" si="3"/>
        <v>0</v>
      </c>
      <c r="AK21" s="52">
        <f t="shared" si="3"/>
        <v>0</v>
      </c>
      <c r="AL21" s="52">
        <f t="shared" si="3"/>
        <v>0</v>
      </c>
      <c r="AM21" s="52">
        <f t="shared" si="3"/>
        <v>56</v>
      </c>
      <c r="AN21" s="52">
        <f t="shared" si="3"/>
        <v>45</v>
      </c>
      <c r="AO21" s="52">
        <f t="shared" si="3"/>
        <v>59</v>
      </c>
      <c r="AP21" s="52">
        <f t="shared" si="3"/>
        <v>48</v>
      </c>
      <c r="AQ21" s="52">
        <f t="shared" si="3"/>
        <v>40</v>
      </c>
      <c r="AR21" s="52">
        <f t="shared" si="3"/>
        <v>41</v>
      </c>
      <c r="AS21" s="52">
        <f t="shared" si="3"/>
        <v>39</v>
      </c>
      <c r="AT21" s="52">
        <f t="shared" si="3"/>
        <v>61</v>
      </c>
      <c r="AU21" s="52">
        <f t="shared" si="3"/>
        <v>7</v>
      </c>
      <c r="AV21" s="59">
        <f>+AV19-AV20</f>
        <v>37</v>
      </c>
      <c r="AW21" s="16">
        <v>0</v>
      </c>
      <c r="AX21" s="16">
        <v>0</v>
      </c>
      <c r="AY21" s="77">
        <f t="shared" si="1"/>
        <v>11.090909090909092</v>
      </c>
      <c r="AZ21" s="52">
        <v>22</v>
      </c>
      <c r="BA21" s="52">
        <v>32</v>
      </c>
      <c r="BB21" s="52">
        <v>66</v>
      </c>
      <c r="BC21" s="52">
        <v>53</v>
      </c>
      <c r="BD21" s="52">
        <v>11</v>
      </c>
      <c r="BE21" s="52"/>
      <c r="BF21" s="52"/>
      <c r="BG21" s="52"/>
      <c r="BH21" s="52"/>
      <c r="BI21" s="59"/>
      <c r="BJ21" s="16"/>
      <c r="BK21" s="16"/>
    </row>
    <row r="22" spans="1:63" ht="24" x14ac:dyDescent="0.25">
      <c r="A22" s="119" t="s">
        <v>44</v>
      </c>
      <c r="B22" s="17">
        <v>8</v>
      </c>
      <c r="C22" s="33" t="s">
        <v>48</v>
      </c>
      <c r="D22" s="35" t="s">
        <v>43</v>
      </c>
      <c r="E22" s="34" t="s">
        <v>38</v>
      </c>
      <c r="F22" s="10" t="s">
        <v>28</v>
      </c>
      <c r="G22" s="26">
        <v>20</v>
      </c>
      <c r="H22" s="12">
        <v>20</v>
      </c>
      <c r="I22" s="12" t="s">
        <v>52</v>
      </c>
      <c r="J22" s="12" t="s">
        <v>27</v>
      </c>
      <c r="K22" s="12" t="s">
        <v>52</v>
      </c>
      <c r="L22" s="12">
        <v>20</v>
      </c>
      <c r="M22" s="14" t="s">
        <v>25</v>
      </c>
      <c r="N22" s="15">
        <v>20</v>
      </c>
      <c r="O22" s="16">
        <v>16</v>
      </c>
      <c r="P22" s="16">
        <v>25</v>
      </c>
      <c r="Q22" s="16">
        <v>26</v>
      </c>
      <c r="R22" s="16">
        <v>22</v>
      </c>
      <c r="S22" s="16">
        <v>20</v>
      </c>
      <c r="T22" s="16">
        <v>34</v>
      </c>
      <c r="U22" s="16">
        <v>46</v>
      </c>
      <c r="V22" s="16">
        <v>44</v>
      </c>
      <c r="W22" s="16">
        <v>23</v>
      </c>
      <c r="X22" s="16">
        <v>26</v>
      </c>
      <c r="Y22" s="16">
        <v>31</v>
      </c>
      <c r="Z22" s="16">
        <v>16</v>
      </c>
      <c r="AA22" s="16">
        <v>17</v>
      </c>
      <c r="AB22" s="16">
        <v>27</v>
      </c>
      <c r="AC22" s="16">
        <v>31</v>
      </c>
      <c r="AD22" s="16">
        <v>40</v>
      </c>
      <c r="AE22" s="16">
        <v>36</v>
      </c>
      <c r="AF22" s="16">
        <v>40</v>
      </c>
      <c r="AG22" s="16">
        <v>35</v>
      </c>
      <c r="AH22" s="16">
        <v>41</v>
      </c>
      <c r="AI22" s="16">
        <v>33</v>
      </c>
      <c r="AJ22" s="16">
        <v>29</v>
      </c>
      <c r="AK22" s="16">
        <v>34</v>
      </c>
      <c r="AL22" s="16">
        <v>21</v>
      </c>
      <c r="AM22" s="16">
        <v>50</v>
      </c>
      <c r="AN22" s="16">
        <v>49</v>
      </c>
      <c r="AO22" s="16">
        <v>86</v>
      </c>
      <c r="AP22" s="16">
        <v>34</v>
      </c>
      <c r="AQ22" s="16">
        <v>54</v>
      </c>
      <c r="AR22" s="16">
        <v>35</v>
      </c>
      <c r="AS22" s="16">
        <v>55</v>
      </c>
      <c r="AT22" s="16">
        <v>49</v>
      </c>
      <c r="AU22" s="16">
        <v>37</v>
      </c>
      <c r="AV22" s="16">
        <v>59</v>
      </c>
      <c r="AW22" s="16">
        <v>122</v>
      </c>
      <c r="AX22" s="16">
        <v>98</v>
      </c>
      <c r="AY22" s="77">
        <f t="shared" si="1"/>
        <v>35.212121212121211</v>
      </c>
      <c r="AZ22" s="16">
        <v>26</v>
      </c>
      <c r="BA22" s="16">
        <v>41</v>
      </c>
      <c r="BB22" s="16">
        <v>50</v>
      </c>
      <c r="BC22" s="16">
        <v>37</v>
      </c>
      <c r="BD22" s="16">
        <v>21</v>
      </c>
      <c r="BE22" s="16"/>
      <c r="BF22" s="16"/>
      <c r="BG22" s="16"/>
      <c r="BH22" s="16"/>
      <c r="BI22" s="16"/>
      <c r="BJ22" s="16"/>
      <c r="BK22" s="16"/>
    </row>
    <row r="23" spans="1:63" ht="36" x14ac:dyDescent="0.25">
      <c r="A23" s="119"/>
      <c r="B23" s="19">
        <v>9</v>
      </c>
      <c r="C23" s="18" t="s">
        <v>42</v>
      </c>
      <c r="D23" s="35" t="s">
        <v>40</v>
      </c>
      <c r="E23" s="34" t="s">
        <v>39</v>
      </c>
      <c r="F23" s="10" t="s">
        <v>28</v>
      </c>
      <c r="G23" s="23">
        <v>0.95</v>
      </c>
      <c r="H23" s="24">
        <f t="shared" ref="H23" si="4">G23</f>
        <v>0.95</v>
      </c>
      <c r="I23" s="12" t="s">
        <v>49</v>
      </c>
      <c r="J23" s="12" t="s">
        <v>27</v>
      </c>
      <c r="K23" s="12" t="s">
        <v>26</v>
      </c>
      <c r="L23" s="24">
        <f t="shared" ref="L23" si="5">N23</f>
        <v>1</v>
      </c>
      <c r="M23" s="14" t="s">
        <v>25</v>
      </c>
      <c r="N23" s="25">
        <v>1</v>
      </c>
      <c r="O23" s="48">
        <f>+O22/$N$22</f>
        <v>0.8</v>
      </c>
      <c r="P23" s="48">
        <f t="shared" ref="P23:BD23" si="6">+P22/$N$22</f>
        <v>1.25</v>
      </c>
      <c r="Q23" s="48">
        <f t="shared" si="6"/>
        <v>1.3</v>
      </c>
      <c r="R23" s="48">
        <f t="shared" si="6"/>
        <v>1.1000000000000001</v>
      </c>
      <c r="S23" s="48">
        <f t="shared" si="6"/>
        <v>1</v>
      </c>
      <c r="T23" s="48">
        <f t="shared" si="6"/>
        <v>1.7</v>
      </c>
      <c r="U23" s="48">
        <f t="shared" si="6"/>
        <v>2.2999999999999998</v>
      </c>
      <c r="V23" s="48">
        <f t="shared" si="6"/>
        <v>2.2000000000000002</v>
      </c>
      <c r="W23" s="48">
        <f t="shared" si="6"/>
        <v>1.1499999999999999</v>
      </c>
      <c r="X23" s="48">
        <f t="shared" si="6"/>
        <v>1.3</v>
      </c>
      <c r="Y23" s="48">
        <f t="shared" si="6"/>
        <v>1.55</v>
      </c>
      <c r="Z23" s="48">
        <f t="shared" si="6"/>
        <v>0.8</v>
      </c>
      <c r="AA23" s="48">
        <f t="shared" si="6"/>
        <v>0.85</v>
      </c>
      <c r="AB23" s="48">
        <f t="shared" si="6"/>
        <v>1.35</v>
      </c>
      <c r="AC23" s="48">
        <f t="shared" si="6"/>
        <v>1.55</v>
      </c>
      <c r="AD23" s="48">
        <f t="shared" si="6"/>
        <v>2</v>
      </c>
      <c r="AE23" s="48">
        <f t="shared" si="6"/>
        <v>1.8</v>
      </c>
      <c r="AF23" s="48">
        <f t="shared" si="6"/>
        <v>2</v>
      </c>
      <c r="AG23" s="48">
        <f t="shared" si="6"/>
        <v>1.75</v>
      </c>
      <c r="AH23" s="48">
        <f t="shared" si="6"/>
        <v>2.0499999999999998</v>
      </c>
      <c r="AI23" s="48">
        <f t="shared" si="6"/>
        <v>1.65</v>
      </c>
      <c r="AJ23" s="48">
        <f t="shared" si="6"/>
        <v>1.45</v>
      </c>
      <c r="AK23" s="48">
        <f t="shared" si="6"/>
        <v>1.7</v>
      </c>
      <c r="AL23" s="48">
        <f t="shared" si="6"/>
        <v>1.05</v>
      </c>
      <c r="AM23" s="48">
        <f t="shared" si="6"/>
        <v>2.5</v>
      </c>
      <c r="AN23" s="48">
        <f t="shared" si="6"/>
        <v>2.4500000000000002</v>
      </c>
      <c r="AO23" s="48">
        <f t="shared" si="6"/>
        <v>4.3</v>
      </c>
      <c r="AP23" s="48">
        <f t="shared" si="6"/>
        <v>1.7</v>
      </c>
      <c r="AQ23" s="48">
        <f t="shared" si="6"/>
        <v>2.7</v>
      </c>
      <c r="AR23" s="48">
        <f t="shared" si="6"/>
        <v>1.75</v>
      </c>
      <c r="AS23" s="48">
        <f t="shared" si="6"/>
        <v>2.75</v>
      </c>
      <c r="AT23" s="48">
        <f t="shared" si="6"/>
        <v>2.4500000000000002</v>
      </c>
      <c r="AU23" s="48">
        <f t="shared" si="6"/>
        <v>1.85</v>
      </c>
      <c r="AV23" s="48">
        <f t="shared" si="6"/>
        <v>2.95</v>
      </c>
      <c r="AW23" s="48">
        <f t="shared" si="6"/>
        <v>6.1</v>
      </c>
      <c r="AX23" s="48">
        <f t="shared" si="6"/>
        <v>4.9000000000000004</v>
      </c>
      <c r="AY23" s="48">
        <f t="shared" si="6"/>
        <v>1.7606060606060605</v>
      </c>
      <c r="AZ23" s="48">
        <f t="shared" si="6"/>
        <v>1.3</v>
      </c>
      <c r="BA23" s="48">
        <f t="shared" si="6"/>
        <v>2.0499999999999998</v>
      </c>
      <c r="BB23" s="48">
        <f t="shared" si="6"/>
        <v>2.5</v>
      </c>
      <c r="BC23" s="48">
        <f t="shared" si="6"/>
        <v>1.85</v>
      </c>
      <c r="BD23" s="48">
        <f t="shared" si="6"/>
        <v>1.05</v>
      </c>
      <c r="BE23" s="48"/>
      <c r="BF23" s="48"/>
      <c r="BG23" s="48"/>
      <c r="BH23" s="48"/>
      <c r="BI23" s="48"/>
      <c r="BJ23" s="48"/>
      <c r="BK23" s="48"/>
    </row>
    <row r="24" spans="1:63" x14ac:dyDescent="0.25">
      <c r="C24" s="63" t="s">
        <v>54</v>
      </c>
    </row>
    <row r="25" spans="1:63" x14ac:dyDescent="0.25">
      <c r="I25" s="108"/>
      <c r="J25" s="108"/>
    </row>
  </sheetData>
  <mergeCells count="25">
    <mergeCell ref="AY19:AY20"/>
    <mergeCell ref="I25:J25"/>
    <mergeCell ref="F19:N19"/>
    <mergeCell ref="F20:N20"/>
    <mergeCell ref="J12:N12"/>
    <mergeCell ref="J13:N13"/>
    <mergeCell ref="M14:N14"/>
    <mergeCell ref="A15:A18"/>
    <mergeCell ref="A22:A23"/>
    <mergeCell ref="B19:E20"/>
    <mergeCell ref="F14:G14"/>
    <mergeCell ref="H14:L14"/>
    <mergeCell ref="A1:N2"/>
    <mergeCell ref="A3:N3"/>
    <mergeCell ref="A4:E13"/>
    <mergeCell ref="F4:H8"/>
    <mergeCell ref="J4:N4"/>
    <mergeCell ref="J5:N5"/>
    <mergeCell ref="J6:N6"/>
    <mergeCell ref="J7:N7"/>
    <mergeCell ref="J8:N8"/>
    <mergeCell ref="F9:H13"/>
    <mergeCell ref="J9:N9"/>
    <mergeCell ref="J10:N10"/>
    <mergeCell ref="J11:N11"/>
  </mergeCells>
  <conditionalFormatting sqref="O18:AQ18 AS18:BD18">
    <cfRule type="cellIs" dxfId="143" priority="100" operator="between">
      <formula>#REF!</formula>
      <formula>#REF!</formula>
    </cfRule>
    <cfRule type="cellIs" dxfId="142" priority="99" operator="greaterThan">
      <formula>#REF!</formula>
    </cfRule>
    <cfRule type="cellIs" dxfId="141" priority="98" operator="lessThan">
      <formula>#REF!</formula>
    </cfRule>
  </conditionalFormatting>
  <conditionalFormatting sqref="O21:AU21">
    <cfRule type="cellIs" dxfId="140" priority="47" operator="greaterThan">
      <formula>60</formula>
    </cfRule>
    <cfRule type="cellIs" dxfId="139" priority="45" operator="lessThan">
      <formula>60</formula>
    </cfRule>
    <cfRule type="cellIs" dxfId="138" priority="46" operator="between">
      <formula>60</formula>
      <formula>60</formula>
    </cfRule>
  </conditionalFormatting>
  <conditionalFormatting sqref="O15:AX15">
    <cfRule type="cellIs" dxfId="137" priority="83" operator="lessThan">
      <formula>$N$15</formula>
    </cfRule>
    <cfRule type="cellIs" dxfId="136" priority="82" operator="between">
      <formula>$H$15</formula>
      <formula>$L$15</formula>
    </cfRule>
    <cfRule type="cellIs" dxfId="135" priority="81" operator="greaterThan">
      <formula>$G$15</formula>
    </cfRule>
  </conditionalFormatting>
  <conditionalFormatting sqref="O16:AX16">
    <cfRule type="cellIs" dxfId="134" priority="110" operator="lessThan">
      <formula>#REF!</formula>
    </cfRule>
    <cfRule type="cellIs" dxfId="133" priority="112" operator="between">
      <formula>#REF!</formula>
      <formula>#REF!</formula>
    </cfRule>
    <cfRule type="cellIs" dxfId="132" priority="111" operator="greaterThan">
      <formula>#REF!</formula>
    </cfRule>
    <cfRule type="cellIs" dxfId="131" priority="109" operator="greaterThan">
      <formula>$N$14</formula>
    </cfRule>
    <cfRule type="cellIs" dxfId="130" priority="107" operator="between">
      <formula>$H$14</formula>
      <formula>$L$14</formula>
    </cfRule>
    <cfRule type="cellIs" dxfId="129" priority="108" operator="lessThan">
      <formula>$G$14</formula>
    </cfRule>
  </conditionalFormatting>
  <conditionalFormatting sqref="O17:AX17">
    <cfRule type="cellIs" dxfId="128" priority="79" operator="between">
      <formula>$H$17</formula>
      <formula>$L$17</formula>
    </cfRule>
    <cfRule type="cellIs" dxfId="127" priority="80" operator="lessThan">
      <formula>$N$17</formula>
    </cfRule>
    <cfRule type="cellIs" dxfId="126" priority="78" operator="greaterThan">
      <formula>$G$17</formula>
    </cfRule>
  </conditionalFormatting>
  <conditionalFormatting sqref="O23:BK23">
    <cfRule type="cellIs" dxfId="125" priority="19" operator="lessThan">
      <formula>$H$23</formula>
    </cfRule>
    <cfRule type="cellIs" dxfId="124" priority="18" operator="between">
      <formula>$H$23</formula>
      <formula>$L$23</formula>
    </cfRule>
    <cfRule type="cellIs" dxfId="123" priority="20" operator="greaterThan">
      <formula>$N$23</formula>
    </cfRule>
  </conditionalFormatting>
  <conditionalFormatting sqref="AK18:AQ18 AS18:BD18">
    <cfRule type="cellIs" dxfId="122" priority="96" operator="lessThan">
      <formula>$G$16</formula>
    </cfRule>
    <cfRule type="cellIs" dxfId="121" priority="97" operator="greaterThan">
      <formula>$N$16</formula>
    </cfRule>
    <cfRule type="cellIs" dxfId="120" priority="95" operator="between">
      <formula>$H$16</formula>
      <formula>$L$16</formula>
    </cfRule>
  </conditionalFormatting>
  <conditionalFormatting sqref="AR18">
    <cfRule type="cellIs" dxfId="119" priority="42" operator="greaterThan">
      <formula>$G$15</formula>
    </cfRule>
    <cfRule type="cellIs" dxfId="118" priority="44" operator="lessThan">
      <formula>$N$15</formula>
    </cfRule>
    <cfRule type="cellIs" dxfId="117" priority="43" operator="between">
      <formula>$H$15</formula>
      <formula>$L$15</formula>
    </cfRule>
  </conditionalFormatting>
  <conditionalFormatting sqref="AV21:AX21 O22:AX22">
    <cfRule type="cellIs" dxfId="116" priority="120" operator="lessThan">
      <formula>#REF!</formula>
    </cfRule>
    <cfRule type="cellIs" dxfId="115" priority="121" operator="greaterThan">
      <formula>#REF!</formula>
    </cfRule>
    <cfRule type="cellIs" dxfId="114" priority="122" operator="between">
      <formula>#REF!</formula>
      <formula>#REF!</formula>
    </cfRule>
  </conditionalFormatting>
  <conditionalFormatting sqref="AZ21:BH21">
    <cfRule type="cellIs" dxfId="113" priority="15" operator="lessThan">
      <formula>60</formula>
    </cfRule>
    <cfRule type="cellIs" dxfId="112" priority="16" operator="between">
      <formula>60</formula>
      <formula>60</formula>
    </cfRule>
    <cfRule type="cellIs" dxfId="111" priority="17" operator="greaterThan">
      <formula>60</formula>
    </cfRule>
  </conditionalFormatting>
  <conditionalFormatting sqref="AZ15:BK15">
    <cfRule type="cellIs" dxfId="110" priority="26" operator="lessThan">
      <formula>$N$15</formula>
    </cfRule>
    <cfRule type="cellIs" dxfId="109" priority="24" operator="greaterThan">
      <formula>$G$15</formula>
    </cfRule>
    <cfRule type="cellIs" dxfId="108" priority="25" operator="between">
      <formula>$H$15</formula>
      <formula>$L$15</formula>
    </cfRule>
  </conditionalFormatting>
  <conditionalFormatting sqref="AZ16:BK16">
    <cfRule type="cellIs" dxfId="107" priority="33" operator="between">
      <formula>$H$14</formula>
      <formula>$L$14</formula>
    </cfRule>
    <cfRule type="cellIs" dxfId="106" priority="34" operator="lessThan">
      <formula>$G$14</formula>
    </cfRule>
    <cfRule type="cellIs" dxfId="105" priority="35" operator="greaterThan">
      <formula>$N$14</formula>
    </cfRule>
    <cfRule type="cellIs" dxfId="104" priority="36" operator="lessThan">
      <formula>#REF!</formula>
    </cfRule>
    <cfRule type="cellIs" dxfId="103" priority="38" operator="between">
      <formula>#REF!</formula>
      <formula>#REF!</formula>
    </cfRule>
    <cfRule type="cellIs" dxfId="102" priority="37" operator="greaterThan">
      <formula>#REF!</formula>
    </cfRule>
  </conditionalFormatting>
  <conditionalFormatting sqref="AZ17:BK17">
    <cfRule type="cellIs" dxfId="101" priority="23" operator="lessThan">
      <formula>$N$17</formula>
    </cfRule>
    <cfRule type="cellIs" dxfId="100" priority="21" operator="greaterThan">
      <formula>$G$17</formula>
    </cfRule>
    <cfRule type="cellIs" dxfId="99" priority="22" operator="between">
      <formula>$H$17</formula>
      <formula>$L$17</formula>
    </cfRule>
  </conditionalFormatting>
  <conditionalFormatting sqref="AZ22:BK22">
    <cfRule type="cellIs" dxfId="98" priority="1" operator="lessThan">
      <formula>#REF!</formula>
    </cfRule>
    <cfRule type="cellIs" dxfId="97" priority="3" operator="between">
      <formula>#REF!</formula>
      <formula>#REF!</formula>
    </cfRule>
    <cfRule type="cellIs" dxfId="96" priority="2" operator="greaterThan">
      <formula>#REF!</formula>
    </cfRule>
  </conditionalFormatting>
  <conditionalFormatting sqref="BE18">
    <cfRule type="cellIs" dxfId="95" priority="14" operator="lessThan">
      <formula>$N$15</formula>
    </cfRule>
    <cfRule type="cellIs" dxfId="94" priority="13" operator="between">
      <formula>$H$15</formula>
      <formula>$L$15</formula>
    </cfRule>
    <cfRule type="cellIs" dxfId="93" priority="12" operator="greaterThan">
      <formula>$G$15</formula>
    </cfRule>
  </conditionalFormatting>
  <conditionalFormatting sqref="BF18:BK18">
    <cfRule type="cellIs" dxfId="92" priority="31" operator="greaterThan">
      <formula>#REF!</formula>
    </cfRule>
    <cfRule type="cellIs" dxfId="91" priority="30" operator="lessThan">
      <formula>#REF!</formula>
    </cfRule>
    <cfRule type="cellIs" dxfId="90" priority="29" operator="greaterThan">
      <formula>$N$16</formula>
    </cfRule>
    <cfRule type="cellIs" dxfId="89" priority="28" operator="lessThan">
      <formula>$G$16</formula>
    </cfRule>
    <cfRule type="cellIs" dxfId="88" priority="32" operator="between">
      <formula>#REF!</formula>
      <formula>#REF!</formula>
    </cfRule>
    <cfRule type="cellIs" dxfId="87" priority="27" operator="between">
      <formula>$H$16</formula>
      <formula>$L$16</formula>
    </cfRule>
  </conditionalFormatting>
  <conditionalFormatting sqref="BI21:BK21">
    <cfRule type="cellIs" dxfId="86" priority="40" operator="greaterThan">
      <formula>#REF!</formula>
    </cfRule>
    <cfRule type="cellIs" dxfId="85" priority="41" operator="between">
      <formula>#REF!</formula>
      <formula>#REF!</formula>
    </cfRule>
    <cfRule type="cellIs" dxfId="84" priority="39" operator="lessThan">
      <formula>#REF!</formula>
    </cfRule>
  </conditionalFormatting>
  <dataValidations disablePrompts="1" count="1">
    <dataValidation type="whole" allowBlank="1" showInputMessage="1" showErrorMessage="1" errorTitle="Dato inválido" error="De conformidad con la Circular 307-2023 de fecha 05/12/2023 de la Secretaría General de la Corte, el máximo de días hábiles laborales no debe exceder la cantidad de 21 días" sqref="O3:AX3" xr:uid="{8A026C7E-B601-4ABB-9055-749485A19521}">
      <formula1>0</formula1>
      <formula2>21</formula2>
    </dataValidation>
  </dataValidations>
  <pageMargins left="0.7" right="0.7" top="0.75" bottom="0.75" header="0.3" footer="0.3"/>
  <pageSetup paperSize="9" orientation="portrait" horizontalDpi="360" verticalDpi="36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0EBC-D999-47C6-86BF-0FDAD16D21EE}">
  <dimension ref="A1:BK25"/>
  <sheetViews>
    <sheetView tabSelected="1" topLeftCell="C1" zoomScale="70" zoomScaleNormal="70" workbookViewId="0">
      <pane xSplit="12" topLeftCell="AS1" activePane="topRight" state="frozen"/>
      <selection activeCell="C2" sqref="C2"/>
      <selection pane="topRight" activeCell="AU39" sqref="AU39"/>
    </sheetView>
  </sheetViews>
  <sheetFormatPr baseColWidth="10" defaultRowHeight="15" outlineLevelCol="1" x14ac:dyDescent="0.25"/>
  <cols>
    <col min="1" max="1" width="4.5703125" style="28" customWidth="1"/>
    <col min="2" max="2" width="4.5703125" style="29" customWidth="1"/>
    <col min="3" max="3" width="33" style="30" customWidth="1"/>
    <col min="4" max="4" width="40.5703125" style="31" customWidth="1"/>
    <col min="5" max="5" width="50.5703125" style="31" hidden="1" customWidth="1" outlineLevel="1"/>
    <col min="6" max="6" width="4.5703125" style="28" customWidth="1" collapsed="1"/>
    <col min="7" max="8" width="8.5703125" style="28" customWidth="1"/>
    <col min="9" max="11" width="4.5703125" style="28" customWidth="1"/>
    <col min="12" max="12" width="8.5703125" style="28" customWidth="1"/>
    <col min="13" max="13" width="4.5703125" style="28" customWidth="1"/>
    <col min="14" max="14" width="8.5703125" style="28" customWidth="1"/>
    <col min="15" max="23" width="9.5703125" style="28" customWidth="1"/>
    <col min="24" max="36" width="10.85546875" style="28"/>
    <col min="37" max="38" width="0" style="28" hidden="1" customWidth="1"/>
    <col min="39" max="50" width="10.85546875" style="28"/>
    <col min="51" max="51" width="0" hidden="1" customWidth="1"/>
  </cols>
  <sheetData>
    <row r="1" spans="1:63" x14ac:dyDescent="0.25">
      <c r="A1" s="85" t="s">
        <v>45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64"/>
    </row>
    <row r="2" spans="1:63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2">
        <v>45383</v>
      </c>
      <c r="P2" s="2">
        <v>45413</v>
      </c>
      <c r="Q2" s="2">
        <v>45444</v>
      </c>
      <c r="R2" s="2">
        <v>45474</v>
      </c>
      <c r="S2" s="2">
        <v>45505</v>
      </c>
      <c r="T2" s="2">
        <v>45536</v>
      </c>
      <c r="U2" s="2">
        <v>45566</v>
      </c>
      <c r="V2" s="2">
        <v>45597</v>
      </c>
      <c r="W2" s="2">
        <v>45627</v>
      </c>
      <c r="X2" s="2">
        <v>45658</v>
      </c>
      <c r="Y2" s="2">
        <v>45689</v>
      </c>
      <c r="Z2" s="2">
        <v>45717</v>
      </c>
      <c r="AA2" s="2">
        <v>45748</v>
      </c>
      <c r="AB2" s="2">
        <v>45778</v>
      </c>
      <c r="AC2" s="2">
        <v>45809</v>
      </c>
      <c r="AD2" s="2">
        <v>45839</v>
      </c>
      <c r="AE2" s="2">
        <v>45870</v>
      </c>
      <c r="AF2" s="2">
        <v>45901</v>
      </c>
      <c r="AG2" s="2">
        <v>45931</v>
      </c>
      <c r="AH2" s="2">
        <v>45962</v>
      </c>
      <c r="AI2" s="2">
        <v>45992</v>
      </c>
      <c r="AJ2" s="2">
        <v>46023</v>
      </c>
      <c r="AK2" s="2">
        <v>46054</v>
      </c>
      <c r="AL2" s="2">
        <v>46082</v>
      </c>
      <c r="AM2" s="2">
        <v>46113</v>
      </c>
      <c r="AN2" s="2">
        <v>46143</v>
      </c>
      <c r="AO2" s="2">
        <v>46174</v>
      </c>
      <c r="AP2" s="2">
        <v>46204</v>
      </c>
      <c r="AQ2" s="2">
        <v>46235</v>
      </c>
      <c r="AR2" s="2">
        <v>46266</v>
      </c>
      <c r="AS2" s="2">
        <v>46296</v>
      </c>
      <c r="AT2" s="2">
        <v>46327</v>
      </c>
      <c r="AU2" s="2">
        <v>46357</v>
      </c>
      <c r="AV2" s="2">
        <v>46388</v>
      </c>
      <c r="AW2" s="2">
        <v>46419</v>
      </c>
      <c r="AX2" s="65"/>
    </row>
    <row r="3" spans="1:63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66"/>
    </row>
    <row r="4" spans="1:63" hidden="1" x14ac:dyDescent="0.25">
      <c r="A4" s="88" t="s">
        <v>1</v>
      </c>
      <c r="B4" s="89"/>
      <c r="C4" s="89"/>
      <c r="D4" s="89"/>
      <c r="E4" s="90"/>
      <c r="F4" s="97" t="s">
        <v>2</v>
      </c>
      <c r="G4" s="97"/>
      <c r="H4" s="97"/>
      <c r="I4" s="5"/>
      <c r="J4" s="98" t="s">
        <v>3</v>
      </c>
      <c r="K4" s="98"/>
      <c r="L4" s="98"/>
      <c r="M4" s="98"/>
      <c r="N4" s="98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7"/>
    </row>
    <row r="5" spans="1:63" hidden="1" x14ac:dyDescent="0.25">
      <c r="A5" s="91"/>
      <c r="B5" s="92"/>
      <c r="C5" s="92"/>
      <c r="D5" s="92"/>
      <c r="E5" s="93"/>
      <c r="F5" s="97"/>
      <c r="G5" s="97"/>
      <c r="H5" s="97"/>
      <c r="I5" s="5"/>
      <c r="J5" s="98" t="s">
        <v>4</v>
      </c>
      <c r="K5" s="98"/>
      <c r="L5" s="98"/>
      <c r="M5" s="98"/>
      <c r="N5" s="9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7"/>
    </row>
    <row r="6" spans="1:63" hidden="1" x14ac:dyDescent="0.25">
      <c r="A6" s="91"/>
      <c r="B6" s="92"/>
      <c r="C6" s="92"/>
      <c r="D6" s="92"/>
      <c r="E6" s="93"/>
      <c r="F6" s="97"/>
      <c r="G6" s="97"/>
      <c r="H6" s="97"/>
      <c r="I6" s="7"/>
      <c r="J6" s="98" t="s">
        <v>5</v>
      </c>
      <c r="K6" s="98" t="s">
        <v>6</v>
      </c>
      <c r="L6" s="98"/>
      <c r="M6" s="98"/>
      <c r="N6" s="9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7"/>
    </row>
    <row r="7" spans="1:63" hidden="1" x14ac:dyDescent="0.25">
      <c r="A7" s="91"/>
      <c r="B7" s="92"/>
      <c r="C7" s="92"/>
      <c r="D7" s="92"/>
      <c r="E7" s="93"/>
      <c r="F7" s="97"/>
      <c r="G7" s="97"/>
      <c r="H7" s="97"/>
      <c r="I7" s="7"/>
      <c r="J7" s="98" t="s">
        <v>7</v>
      </c>
      <c r="K7" s="98" t="s">
        <v>6</v>
      </c>
      <c r="L7" s="98"/>
      <c r="M7" s="98"/>
      <c r="N7" s="9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7"/>
    </row>
    <row r="8" spans="1:63" hidden="1" x14ac:dyDescent="0.25">
      <c r="A8" s="91"/>
      <c r="B8" s="92"/>
      <c r="C8" s="92"/>
      <c r="D8" s="92"/>
      <c r="E8" s="93"/>
      <c r="F8" s="97"/>
      <c r="G8" s="97"/>
      <c r="H8" s="97"/>
      <c r="I8" s="7"/>
      <c r="J8" s="98" t="s">
        <v>8</v>
      </c>
      <c r="K8" s="98" t="s">
        <v>6</v>
      </c>
      <c r="L8" s="98"/>
      <c r="M8" s="98"/>
      <c r="N8" s="9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7"/>
    </row>
    <row r="9" spans="1:63" hidden="1" x14ac:dyDescent="0.25">
      <c r="A9" s="91"/>
      <c r="B9" s="92"/>
      <c r="C9" s="92"/>
      <c r="D9" s="92"/>
      <c r="E9" s="93"/>
      <c r="F9" s="99" t="s">
        <v>9</v>
      </c>
      <c r="G9" s="100"/>
      <c r="H9" s="101"/>
      <c r="I9" s="8"/>
      <c r="J9" s="109" t="s">
        <v>10</v>
      </c>
      <c r="K9" s="110"/>
      <c r="L9" s="110"/>
      <c r="M9" s="110"/>
      <c r="N9" s="11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7"/>
    </row>
    <row r="10" spans="1:63" hidden="1" x14ac:dyDescent="0.25">
      <c r="A10" s="91"/>
      <c r="B10" s="92"/>
      <c r="C10" s="92"/>
      <c r="D10" s="92"/>
      <c r="E10" s="93"/>
      <c r="F10" s="102"/>
      <c r="G10" s="103"/>
      <c r="H10" s="104"/>
      <c r="I10" s="8"/>
      <c r="J10" s="109" t="s">
        <v>11</v>
      </c>
      <c r="K10" s="110"/>
      <c r="L10" s="110"/>
      <c r="M10" s="110"/>
      <c r="N10" s="11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7"/>
    </row>
    <row r="11" spans="1:63" hidden="1" x14ac:dyDescent="0.25">
      <c r="A11" s="91"/>
      <c r="B11" s="92"/>
      <c r="C11" s="92"/>
      <c r="D11" s="92"/>
      <c r="E11" s="93"/>
      <c r="F11" s="102"/>
      <c r="G11" s="103"/>
      <c r="H11" s="104"/>
      <c r="I11" s="8"/>
      <c r="J11" s="112" t="s">
        <v>12</v>
      </c>
      <c r="K11" s="112" t="s">
        <v>6</v>
      </c>
      <c r="L11" s="112"/>
      <c r="M11" s="112"/>
      <c r="N11" s="11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7"/>
    </row>
    <row r="12" spans="1:63" hidden="1" x14ac:dyDescent="0.25">
      <c r="A12" s="91"/>
      <c r="B12" s="92"/>
      <c r="C12" s="92"/>
      <c r="D12" s="92"/>
      <c r="E12" s="93"/>
      <c r="F12" s="102"/>
      <c r="G12" s="103"/>
      <c r="H12" s="104"/>
      <c r="I12" s="8"/>
      <c r="J12" s="112" t="s">
        <v>13</v>
      </c>
      <c r="K12" s="112" t="s">
        <v>6</v>
      </c>
      <c r="L12" s="112"/>
      <c r="M12" s="112"/>
      <c r="N12" s="11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7"/>
    </row>
    <row r="13" spans="1:63" hidden="1" x14ac:dyDescent="0.25">
      <c r="A13" s="94"/>
      <c r="B13" s="95"/>
      <c r="C13" s="95"/>
      <c r="D13" s="95"/>
      <c r="E13" s="96"/>
      <c r="F13" s="105"/>
      <c r="G13" s="106"/>
      <c r="H13" s="107"/>
      <c r="I13" s="8"/>
      <c r="J13" s="112" t="s">
        <v>14</v>
      </c>
      <c r="K13" s="112" t="s">
        <v>6</v>
      </c>
      <c r="L13" s="112"/>
      <c r="M13" s="112"/>
      <c r="N13" s="11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7"/>
    </row>
    <row r="14" spans="1:63" x14ac:dyDescent="0.25">
      <c r="A14" s="9"/>
      <c r="B14" s="9" t="s">
        <v>15</v>
      </c>
      <c r="C14" s="9" t="s">
        <v>16</v>
      </c>
      <c r="D14" s="9" t="s">
        <v>17</v>
      </c>
      <c r="E14" s="9" t="s">
        <v>18</v>
      </c>
      <c r="F14" s="114" t="s">
        <v>19</v>
      </c>
      <c r="G14" s="114"/>
      <c r="H14" s="115" t="s">
        <v>20</v>
      </c>
      <c r="I14" s="115"/>
      <c r="J14" s="115"/>
      <c r="K14" s="115"/>
      <c r="L14" s="115"/>
      <c r="M14" s="116" t="s">
        <v>21</v>
      </c>
      <c r="N14" s="116"/>
      <c r="O14" s="2">
        <v>44927</v>
      </c>
      <c r="P14" s="2">
        <v>44958</v>
      </c>
      <c r="Q14" s="2">
        <v>44986</v>
      </c>
      <c r="R14" s="2">
        <v>45017</v>
      </c>
      <c r="S14" s="2">
        <v>45047</v>
      </c>
      <c r="T14" s="2">
        <v>45078</v>
      </c>
      <c r="U14" s="2">
        <v>45108</v>
      </c>
      <c r="V14" s="2">
        <v>45139</v>
      </c>
      <c r="W14" s="2">
        <v>45170</v>
      </c>
      <c r="X14" s="2">
        <v>45200</v>
      </c>
      <c r="Y14" s="2">
        <v>45231</v>
      </c>
      <c r="Z14" s="2">
        <v>45261</v>
      </c>
      <c r="AA14" s="2">
        <v>45292</v>
      </c>
      <c r="AB14" s="2">
        <v>45323</v>
      </c>
      <c r="AC14" s="2">
        <v>45352</v>
      </c>
      <c r="AD14" s="2">
        <v>45383</v>
      </c>
      <c r="AE14" s="2">
        <v>45413</v>
      </c>
      <c r="AF14" s="2">
        <v>45444</v>
      </c>
      <c r="AG14" s="2">
        <v>45474</v>
      </c>
      <c r="AH14" s="2">
        <v>45505</v>
      </c>
      <c r="AI14" s="2">
        <v>45536</v>
      </c>
      <c r="AJ14" s="2">
        <v>45566</v>
      </c>
      <c r="AK14" s="2">
        <v>45597</v>
      </c>
      <c r="AL14" s="2">
        <v>45627</v>
      </c>
      <c r="AM14" s="2">
        <v>45658</v>
      </c>
      <c r="AN14" s="2">
        <v>45689</v>
      </c>
      <c r="AO14" s="2">
        <v>45717</v>
      </c>
      <c r="AP14" s="2">
        <v>45748</v>
      </c>
      <c r="AQ14" s="2">
        <v>45778</v>
      </c>
      <c r="AR14" s="2">
        <v>45809</v>
      </c>
      <c r="AS14" s="2">
        <v>45839</v>
      </c>
      <c r="AT14" s="2">
        <v>45870</v>
      </c>
      <c r="AU14" s="2">
        <v>45901</v>
      </c>
      <c r="AV14" s="2">
        <v>45931</v>
      </c>
      <c r="AW14" s="2">
        <v>45962</v>
      </c>
      <c r="AX14" s="2">
        <v>45992</v>
      </c>
      <c r="AY14" s="60" t="s">
        <v>53</v>
      </c>
      <c r="AZ14" s="2">
        <v>46023</v>
      </c>
      <c r="BA14" s="2">
        <v>46054</v>
      </c>
      <c r="BB14" s="2">
        <v>46082</v>
      </c>
      <c r="BC14" s="2">
        <v>46113</v>
      </c>
      <c r="BD14" s="2">
        <v>46143</v>
      </c>
      <c r="BE14" s="2">
        <v>46174</v>
      </c>
      <c r="BF14" s="2">
        <v>46204</v>
      </c>
      <c r="BG14" s="2">
        <v>46235</v>
      </c>
      <c r="BH14" s="2">
        <v>46266</v>
      </c>
      <c r="BI14" s="2">
        <v>46296</v>
      </c>
      <c r="BJ14" s="2">
        <v>46327</v>
      </c>
      <c r="BK14" s="2">
        <v>46357</v>
      </c>
    </row>
    <row r="15" spans="1:63" ht="24" x14ac:dyDescent="0.25">
      <c r="A15" s="117" t="s">
        <v>22</v>
      </c>
      <c r="B15" s="17">
        <v>1</v>
      </c>
      <c r="C15" s="32" t="s">
        <v>23</v>
      </c>
      <c r="D15" s="38" t="s">
        <v>23</v>
      </c>
      <c r="E15" s="20" t="s">
        <v>24</v>
      </c>
      <c r="F15" s="10" t="s">
        <v>25</v>
      </c>
      <c r="G15" s="11">
        <f>+H15</f>
        <v>195.34714285714287</v>
      </c>
      <c r="H15" s="12">
        <f>AVERAGE($O$15:$AW$15)-(0.05*AVERAGE($O$15:$AW$15))</f>
        <v>195.34714285714287</v>
      </c>
      <c r="I15" s="12" t="s">
        <v>49</v>
      </c>
      <c r="J15" s="12" t="s">
        <v>27</v>
      </c>
      <c r="K15" s="13" t="s">
        <v>26</v>
      </c>
      <c r="L15" s="12">
        <f>AVERAGE($O$15:$AW$15)+(0.05*AVERAGE($O$15:$AW$15))</f>
        <v>215.91</v>
      </c>
      <c r="M15" s="14" t="s">
        <v>28</v>
      </c>
      <c r="N15" s="15">
        <f>+L15</f>
        <v>215.91</v>
      </c>
      <c r="O15" s="37">
        <v>125</v>
      </c>
      <c r="P15" s="37">
        <v>296</v>
      </c>
      <c r="Q15" s="37">
        <v>216</v>
      </c>
      <c r="R15" s="37">
        <v>190</v>
      </c>
      <c r="S15" s="37">
        <v>213</v>
      </c>
      <c r="T15" s="37">
        <v>198</v>
      </c>
      <c r="U15" s="37">
        <f>90+112</f>
        <v>202</v>
      </c>
      <c r="V15" s="37">
        <v>277</v>
      </c>
      <c r="W15" s="37">
        <v>180</v>
      </c>
      <c r="X15" s="37">
        <v>201</v>
      </c>
      <c r="Y15" s="37">
        <v>188</v>
      </c>
      <c r="Z15" s="37">
        <v>145</v>
      </c>
      <c r="AA15" s="37">
        <v>209</v>
      </c>
      <c r="AB15" s="37">
        <v>230</v>
      </c>
      <c r="AC15" s="37">
        <v>134</v>
      </c>
      <c r="AD15" s="37">
        <v>295</v>
      </c>
      <c r="AE15" s="37">
        <v>250</v>
      </c>
      <c r="AF15" s="37">
        <v>179</v>
      </c>
      <c r="AG15" s="37">
        <v>261</v>
      </c>
      <c r="AH15" s="37">
        <v>210</v>
      </c>
      <c r="AI15" s="37">
        <v>225</v>
      </c>
      <c r="AJ15" s="37">
        <v>141</v>
      </c>
      <c r="AK15" s="37">
        <v>186</v>
      </c>
      <c r="AL15" s="37">
        <v>152</v>
      </c>
      <c r="AM15" s="37">
        <v>198</v>
      </c>
      <c r="AN15" s="37">
        <v>183</v>
      </c>
      <c r="AO15" s="37">
        <v>164</v>
      </c>
      <c r="AP15" s="37">
        <v>200</v>
      </c>
      <c r="AQ15" s="37">
        <v>189</v>
      </c>
      <c r="AR15" s="37">
        <v>249</v>
      </c>
      <c r="AS15" s="37">
        <v>188</v>
      </c>
      <c r="AT15" s="37">
        <v>191</v>
      </c>
      <c r="AU15" s="37">
        <v>240</v>
      </c>
      <c r="AV15" s="37">
        <v>267</v>
      </c>
      <c r="AW15" s="37">
        <v>225</v>
      </c>
      <c r="AX15" s="37">
        <v>168</v>
      </c>
      <c r="AY15" s="75">
        <f>AVERAGE(O15:AU15)</f>
        <v>203.18181818181819</v>
      </c>
      <c r="AZ15" s="71">
        <v>193</v>
      </c>
      <c r="BA15" s="71">
        <v>239</v>
      </c>
      <c r="BB15" s="71">
        <v>208</v>
      </c>
      <c r="BC15" s="71">
        <v>196</v>
      </c>
      <c r="BD15" s="71">
        <v>212</v>
      </c>
      <c r="BE15" s="37"/>
      <c r="BF15" s="37"/>
      <c r="BG15" s="37"/>
      <c r="BH15" s="37"/>
      <c r="BI15" s="37"/>
      <c r="BJ15" s="37"/>
      <c r="BK15" s="37"/>
    </row>
    <row r="16" spans="1:63" ht="24" x14ac:dyDescent="0.25">
      <c r="A16" s="117"/>
      <c r="B16" s="17">
        <v>2</v>
      </c>
      <c r="C16" s="18" t="s">
        <v>29</v>
      </c>
      <c r="D16" s="38" t="s">
        <v>46</v>
      </c>
      <c r="E16" s="20" t="s">
        <v>24</v>
      </c>
      <c r="F16" s="10" t="s">
        <v>28</v>
      </c>
      <c r="G16" s="11">
        <f t="shared" ref="G16:G17" si="0">+H16</f>
        <v>139.02571428571429</v>
      </c>
      <c r="H16" s="12">
        <f>AVERAGE($O$16:$AW$16)-(0.05*AVERAGE($O$16:$AW$16))</f>
        <v>139.02571428571429</v>
      </c>
      <c r="I16" s="12" t="s">
        <v>49</v>
      </c>
      <c r="J16" s="12" t="s">
        <v>27</v>
      </c>
      <c r="K16" s="13" t="s">
        <v>26</v>
      </c>
      <c r="L16" s="12">
        <f t="shared" ref="L16:L17" si="1">AVERAGE($O$15:$AW$15)+(0.05*AVERAGE($O$15:$AW$15))</f>
        <v>215.91</v>
      </c>
      <c r="M16" s="14" t="s">
        <v>25</v>
      </c>
      <c r="N16" s="15">
        <f>+H16</f>
        <v>139.02571428571429</v>
      </c>
      <c r="O16" s="16">
        <v>106</v>
      </c>
      <c r="P16" s="16">
        <v>90</v>
      </c>
      <c r="Q16" s="16">
        <v>143</v>
      </c>
      <c r="R16" s="16">
        <v>76</v>
      </c>
      <c r="S16" s="16">
        <v>207</v>
      </c>
      <c r="T16" s="16">
        <v>185</v>
      </c>
      <c r="U16" s="16">
        <f>32+18</f>
        <v>50</v>
      </c>
      <c r="V16" s="16">
        <v>146</v>
      </c>
      <c r="W16" s="16">
        <v>197</v>
      </c>
      <c r="X16" s="16">
        <v>183</v>
      </c>
      <c r="Y16" s="16">
        <v>204</v>
      </c>
      <c r="Z16" s="16">
        <v>172</v>
      </c>
      <c r="AA16" s="16">
        <v>40</v>
      </c>
      <c r="AB16" s="16">
        <v>211</v>
      </c>
      <c r="AC16" s="16">
        <v>126</v>
      </c>
      <c r="AD16" s="16">
        <v>195</v>
      </c>
      <c r="AE16" s="16">
        <v>176</v>
      </c>
      <c r="AF16" s="16">
        <v>112</v>
      </c>
      <c r="AG16" s="16">
        <v>109</v>
      </c>
      <c r="AH16" s="16">
        <v>139</v>
      </c>
      <c r="AI16" s="16">
        <v>79</v>
      </c>
      <c r="AJ16" s="16">
        <v>193</v>
      </c>
      <c r="AK16" s="16">
        <v>185</v>
      </c>
      <c r="AL16" s="16">
        <v>115</v>
      </c>
      <c r="AM16" s="16">
        <v>137</v>
      </c>
      <c r="AN16" s="16">
        <v>136</v>
      </c>
      <c r="AO16" s="16">
        <v>145</v>
      </c>
      <c r="AP16" s="16">
        <v>68</v>
      </c>
      <c r="AQ16" s="16">
        <v>196</v>
      </c>
      <c r="AR16" s="16">
        <v>143</v>
      </c>
      <c r="AS16" s="16">
        <v>153</v>
      </c>
      <c r="AT16" s="16">
        <v>144</v>
      </c>
      <c r="AU16" s="16">
        <v>161</v>
      </c>
      <c r="AV16" s="16">
        <v>185</v>
      </c>
      <c r="AW16" s="16">
        <v>215</v>
      </c>
      <c r="AX16" s="16">
        <v>168</v>
      </c>
      <c r="AY16" s="75">
        <f t="shared" ref="AY16:AY22" si="2">AVERAGE(O16:AU16)</f>
        <v>143.09090909090909</v>
      </c>
      <c r="AZ16" s="71">
        <v>203</v>
      </c>
      <c r="BA16" s="71">
        <v>223</v>
      </c>
      <c r="BB16" s="79">
        <v>220</v>
      </c>
      <c r="BC16" s="71">
        <v>200</v>
      </c>
      <c r="BD16" s="71">
        <v>212</v>
      </c>
      <c r="BE16" s="16"/>
      <c r="BF16" s="16"/>
      <c r="BG16" s="16"/>
      <c r="BH16" s="16"/>
      <c r="BI16" s="16"/>
      <c r="BJ16" s="16"/>
      <c r="BK16" s="16"/>
    </row>
    <row r="17" spans="1:63" ht="24" x14ac:dyDescent="0.25">
      <c r="A17" s="117"/>
      <c r="B17" s="17">
        <v>3</v>
      </c>
      <c r="C17" s="18" t="s">
        <v>30</v>
      </c>
      <c r="D17" s="39" t="s">
        <v>31</v>
      </c>
      <c r="E17" s="21" t="s">
        <v>24</v>
      </c>
      <c r="F17" s="10" t="s">
        <v>25</v>
      </c>
      <c r="G17" s="11">
        <f t="shared" si="0"/>
        <v>52.765714285714289</v>
      </c>
      <c r="H17" s="12">
        <f>AVERAGE($O$17:$AW$17)-(0.05*AVERAGE($O$17:$AW$17))</f>
        <v>52.765714285714289</v>
      </c>
      <c r="I17" s="12" t="s">
        <v>49</v>
      </c>
      <c r="J17" s="12" t="s">
        <v>27</v>
      </c>
      <c r="K17" s="13" t="s">
        <v>26</v>
      </c>
      <c r="L17" s="12">
        <f t="shared" si="1"/>
        <v>215.91</v>
      </c>
      <c r="M17" s="15" t="s">
        <v>28</v>
      </c>
      <c r="N17" s="15">
        <f>+H17</f>
        <v>52.765714285714289</v>
      </c>
      <c r="O17" s="37">
        <v>212</v>
      </c>
      <c r="P17" s="37">
        <v>173</v>
      </c>
      <c r="Q17" s="37">
        <v>2</v>
      </c>
      <c r="R17" s="37">
        <v>56</v>
      </c>
      <c r="S17" s="37">
        <v>141</v>
      </c>
      <c r="T17" s="37">
        <v>241</v>
      </c>
      <c r="U17" s="37">
        <v>1</v>
      </c>
      <c r="V17" s="37">
        <v>1</v>
      </c>
      <c r="W17" s="37">
        <v>0</v>
      </c>
      <c r="X17" s="37">
        <v>5</v>
      </c>
      <c r="Y17" s="37">
        <v>0</v>
      </c>
      <c r="Z17" s="37">
        <v>77</v>
      </c>
      <c r="AA17" s="37">
        <v>215</v>
      </c>
      <c r="AB17" s="37">
        <v>356</v>
      </c>
      <c r="AC17" s="37">
        <v>16</v>
      </c>
      <c r="AD17" s="37">
        <v>13</v>
      </c>
      <c r="AE17" s="37">
        <v>0</v>
      </c>
      <c r="AF17" s="37">
        <v>7</v>
      </c>
      <c r="AG17" s="37">
        <v>6</v>
      </c>
      <c r="AH17" s="37">
        <v>0</v>
      </c>
      <c r="AI17" s="37">
        <v>5</v>
      </c>
      <c r="AJ17" s="37">
        <v>3</v>
      </c>
      <c r="AK17" s="37">
        <v>0</v>
      </c>
      <c r="AL17" s="37">
        <v>4</v>
      </c>
      <c r="AM17" s="37">
        <v>0</v>
      </c>
      <c r="AN17" s="37">
        <v>3</v>
      </c>
      <c r="AO17" s="37">
        <v>3</v>
      </c>
      <c r="AP17" s="37">
        <v>42</v>
      </c>
      <c r="AQ17" s="37">
        <v>53</v>
      </c>
      <c r="AR17" s="37">
        <v>93</v>
      </c>
      <c r="AS17" s="37">
        <v>0</v>
      </c>
      <c r="AT17" s="37">
        <v>70</v>
      </c>
      <c r="AU17" s="37">
        <v>136</v>
      </c>
      <c r="AV17" s="37">
        <v>0</v>
      </c>
      <c r="AW17" s="37">
        <v>10</v>
      </c>
      <c r="AX17" s="37">
        <v>0</v>
      </c>
      <c r="AY17" s="75">
        <f t="shared" si="2"/>
        <v>58.606060606060609</v>
      </c>
      <c r="AZ17" s="74">
        <v>0</v>
      </c>
      <c r="BA17" s="74">
        <v>16</v>
      </c>
      <c r="BB17" s="74">
        <v>4</v>
      </c>
      <c r="BC17" s="74">
        <v>0</v>
      </c>
      <c r="BD17" s="74">
        <v>0</v>
      </c>
      <c r="BE17" s="37"/>
      <c r="BF17" s="37"/>
      <c r="BG17" s="37"/>
      <c r="BH17" s="37"/>
      <c r="BI17" s="37"/>
      <c r="BJ17" s="37"/>
      <c r="BK17" s="37"/>
    </row>
    <row r="18" spans="1:63" ht="24" x14ac:dyDescent="0.25">
      <c r="A18" s="117"/>
      <c r="B18" s="17">
        <v>4</v>
      </c>
      <c r="C18" s="18" t="s">
        <v>32</v>
      </c>
      <c r="D18" s="38" t="s">
        <v>33</v>
      </c>
      <c r="E18" s="22" t="s">
        <v>34</v>
      </c>
      <c r="F18" s="10" t="s">
        <v>28</v>
      </c>
      <c r="G18" s="23">
        <v>0.9</v>
      </c>
      <c r="H18" s="24">
        <f>G18</f>
        <v>0.9</v>
      </c>
      <c r="I18" s="12" t="s">
        <v>26</v>
      </c>
      <c r="J18" s="12" t="s">
        <v>27</v>
      </c>
      <c r="K18" s="13" t="s">
        <v>26</v>
      </c>
      <c r="L18" s="24">
        <f>N18</f>
        <v>1</v>
      </c>
      <c r="M18" s="14" t="s">
        <v>25</v>
      </c>
      <c r="N18" s="25">
        <v>1</v>
      </c>
      <c r="O18" s="48">
        <f t="shared" ref="O18:AW18" si="3">IF(O15=0,0,(O16/O15))</f>
        <v>0.84799999999999998</v>
      </c>
      <c r="P18" s="48">
        <f t="shared" si="3"/>
        <v>0.30405405405405406</v>
      </c>
      <c r="Q18" s="48">
        <f t="shared" si="3"/>
        <v>0.66203703703703709</v>
      </c>
      <c r="R18" s="48">
        <f>IF(R15=0,0,(R16/R15))</f>
        <v>0.4</v>
      </c>
      <c r="S18" s="48">
        <f>IF(S15=0,0,(S16/S15))</f>
        <v>0.971830985915493</v>
      </c>
      <c r="T18" s="48">
        <f t="shared" si="3"/>
        <v>0.93434343434343436</v>
      </c>
      <c r="U18" s="48">
        <f t="shared" si="3"/>
        <v>0.24752475247524752</v>
      </c>
      <c r="V18" s="48">
        <f t="shared" si="3"/>
        <v>0.52707581227436828</v>
      </c>
      <c r="W18" s="48">
        <f t="shared" si="3"/>
        <v>1.0944444444444446</v>
      </c>
      <c r="X18" s="48">
        <f t="shared" si="3"/>
        <v>0.91044776119402981</v>
      </c>
      <c r="Y18" s="48">
        <f t="shared" si="3"/>
        <v>1.0851063829787233</v>
      </c>
      <c r="Z18" s="48">
        <f t="shared" si="3"/>
        <v>1.1862068965517241</v>
      </c>
      <c r="AA18" s="48">
        <f t="shared" si="3"/>
        <v>0.19138755980861244</v>
      </c>
      <c r="AB18" s="48">
        <f t="shared" si="3"/>
        <v>0.91739130434782612</v>
      </c>
      <c r="AC18" s="48">
        <f t="shared" si="3"/>
        <v>0.94029850746268662</v>
      </c>
      <c r="AD18" s="48">
        <f t="shared" si="3"/>
        <v>0.66101694915254239</v>
      </c>
      <c r="AE18" s="48">
        <f t="shared" si="3"/>
        <v>0.70399999999999996</v>
      </c>
      <c r="AF18" s="48">
        <f>IF(AF15=0,0,(AF16/AF15))</f>
        <v>0.62569832402234637</v>
      </c>
      <c r="AG18" s="48">
        <f>IF(AG15=0,0,(AG16/AG15))</f>
        <v>0.41762452107279696</v>
      </c>
      <c r="AH18" s="48">
        <f>IF(AH15=0,0,(AH16/AH15))</f>
        <v>0.66190476190476188</v>
      </c>
      <c r="AI18" s="48">
        <f t="shared" si="3"/>
        <v>0.3511111111111111</v>
      </c>
      <c r="AJ18" s="48">
        <f t="shared" si="3"/>
        <v>1.3687943262411348</v>
      </c>
      <c r="AK18" s="48">
        <f t="shared" si="3"/>
        <v>0.9946236559139785</v>
      </c>
      <c r="AL18" s="48">
        <f t="shared" si="3"/>
        <v>0.75657894736842102</v>
      </c>
      <c r="AM18" s="48">
        <f t="shared" si="3"/>
        <v>0.69191919191919193</v>
      </c>
      <c r="AN18" s="48">
        <f t="shared" si="3"/>
        <v>0.74316939890710387</v>
      </c>
      <c r="AO18" s="48">
        <f t="shared" si="3"/>
        <v>0.88414634146341464</v>
      </c>
      <c r="AP18" s="48">
        <f t="shared" si="3"/>
        <v>0.34</v>
      </c>
      <c r="AQ18" s="48">
        <f t="shared" si="3"/>
        <v>1.037037037037037</v>
      </c>
      <c r="AR18" s="48">
        <f t="shared" si="3"/>
        <v>0.57429718875502012</v>
      </c>
      <c r="AS18" s="48">
        <f t="shared" si="3"/>
        <v>0.81382978723404253</v>
      </c>
      <c r="AT18" s="48">
        <f t="shared" si="3"/>
        <v>0.75392670157068065</v>
      </c>
      <c r="AU18" s="48">
        <f t="shared" si="3"/>
        <v>0.67083333333333328</v>
      </c>
      <c r="AV18" s="48">
        <f t="shared" si="3"/>
        <v>0.69288389513108617</v>
      </c>
      <c r="AW18" s="48">
        <f t="shared" si="3"/>
        <v>0.9555555555555556</v>
      </c>
      <c r="AX18" s="48"/>
      <c r="AY18" s="76">
        <f t="shared" si="2"/>
        <v>0.73547456090589702</v>
      </c>
      <c r="AZ18" s="48">
        <f>+AZ16/AZ15</f>
        <v>1.0518134715025906</v>
      </c>
      <c r="BA18" s="48">
        <f t="shared" ref="BA18:BD18" si="4">+BA16/BA15</f>
        <v>0.93305439330543938</v>
      </c>
      <c r="BB18" s="48">
        <f t="shared" si="4"/>
        <v>1.0576923076923077</v>
      </c>
      <c r="BC18" s="48">
        <f t="shared" si="4"/>
        <v>1.0204081632653061</v>
      </c>
      <c r="BD18" s="48">
        <f t="shared" si="4"/>
        <v>1</v>
      </c>
      <c r="BE18" s="48"/>
      <c r="BF18" s="48"/>
      <c r="BG18" s="48"/>
      <c r="BH18" s="48"/>
      <c r="BI18" s="48"/>
      <c r="BJ18" s="48"/>
      <c r="BK18" s="48"/>
    </row>
    <row r="19" spans="1:63" s="46" customFormat="1" ht="14.45" customHeight="1" x14ac:dyDescent="0.25">
      <c r="A19" s="118"/>
      <c r="B19" s="120" t="s">
        <v>36</v>
      </c>
      <c r="C19" s="121"/>
      <c r="D19" s="121"/>
      <c r="E19" s="122"/>
      <c r="F19" s="113" t="s">
        <v>50</v>
      </c>
      <c r="G19" s="113"/>
      <c r="H19" s="113"/>
      <c r="I19" s="113"/>
      <c r="J19" s="113"/>
      <c r="K19" s="113"/>
      <c r="L19" s="113"/>
      <c r="M19" s="113"/>
      <c r="N19" s="113"/>
      <c r="O19" s="49">
        <v>44957</v>
      </c>
      <c r="P19" s="49">
        <v>44985</v>
      </c>
      <c r="Q19" s="49">
        <v>45016</v>
      </c>
      <c r="R19" s="49">
        <v>45046</v>
      </c>
      <c r="S19" s="49">
        <v>45077</v>
      </c>
      <c r="T19" s="49">
        <v>45107</v>
      </c>
      <c r="U19" s="49">
        <v>45138</v>
      </c>
      <c r="V19" s="49">
        <v>45169</v>
      </c>
      <c r="W19" s="49">
        <v>45199</v>
      </c>
      <c r="X19" s="49">
        <v>45230</v>
      </c>
      <c r="Y19" s="49">
        <v>45260</v>
      </c>
      <c r="Z19" s="49">
        <v>45291</v>
      </c>
      <c r="AA19" s="49">
        <v>45322</v>
      </c>
      <c r="AB19" s="49">
        <v>45351</v>
      </c>
      <c r="AC19" s="49">
        <v>45382</v>
      </c>
      <c r="AD19" s="49">
        <v>45412</v>
      </c>
      <c r="AE19" s="49">
        <v>45443</v>
      </c>
      <c r="AF19" s="49">
        <v>45473</v>
      </c>
      <c r="AG19" s="49">
        <v>45504</v>
      </c>
      <c r="AH19" s="49">
        <v>45535</v>
      </c>
      <c r="AI19" s="49">
        <v>45565</v>
      </c>
      <c r="AJ19" s="49">
        <v>45596</v>
      </c>
      <c r="AK19" s="49">
        <v>45626</v>
      </c>
      <c r="AL19" s="49">
        <v>45657</v>
      </c>
      <c r="AM19" s="49">
        <v>45688</v>
      </c>
      <c r="AN19" s="49">
        <v>45716</v>
      </c>
      <c r="AO19" s="49">
        <v>45747</v>
      </c>
      <c r="AP19" s="49">
        <v>45777</v>
      </c>
      <c r="AQ19" s="49">
        <v>45808</v>
      </c>
      <c r="AR19" s="49">
        <v>45838</v>
      </c>
      <c r="AS19" s="49">
        <v>45869</v>
      </c>
      <c r="AT19" s="49">
        <v>45900</v>
      </c>
      <c r="AU19" s="49">
        <v>45930</v>
      </c>
      <c r="AV19" s="49">
        <v>45961</v>
      </c>
      <c r="AW19" s="49">
        <v>45989</v>
      </c>
      <c r="AX19" s="49">
        <v>46028</v>
      </c>
      <c r="AY19" s="126"/>
      <c r="AZ19" s="49">
        <v>46052</v>
      </c>
      <c r="BA19" s="49">
        <v>46083</v>
      </c>
      <c r="BB19" s="49">
        <v>46118</v>
      </c>
      <c r="BC19" s="49">
        <v>46146</v>
      </c>
      <c r="BD19" s="49">
        <v>46179</v>
      </c>
      <c r="BE19" s="49"/>
      <c r="BF19" s="49"/>
      <c r="BG19" s="49"/>
      <c r="BH19" s="49"/>
      <c r="BI19" s="49"/>
      <c r="BJ19" s="49"/>
      <c r="BK19" s="68"/>
    </row>
    <row r="20" spans="1:63" s="46" customFormat="1" ht="24.6" customHeight="1" x14ac:dyDescent="0.25">
      <c r="A20" s="118"/>
      <c r="B20" s="123"/>
      <c r="C20" s="124"/>
      <c r="D20" s="124"/>
      <c r="E20" s="125"/>
      <c r="F20" s="113" t="s">
        <v>51</v>
      </c>
      <c r="G20" s="113"/>
      <c r="H20" s="113"/>
      <c r="I20" s="113"/>
      <c r="J20" s="113"/>
      <c r="K20" s="113"/>
      <c r="L20" s="113"/>
      <c r="M20" s="113"/>
      <c r="N20" s="113"/>
      <c r="O20" s="49">
        <v>44957</v>
      </c>
      <c r="P20" s="49">
        <v>44985</v>
      </c>
      <c r="Q20" s="49">
        <v>45016</v>
      </c>
      <c r="R20" s="49">
        <v>45046</v>
      </c>
      <c r="S20" s="49">
        <v>45077</v>
      </c>
      <c r="T20" s="49">
        <v>45107</v>
      </c>
      <c r="U20" s="49">
        <v>45138</v>
      </c>
      <c r="V20" s="49">
        <v>45169</v>
      </c>
      <c r="W20" s="49">
        <v>45199</v>
      </c>
      <c r="X20" s="49">
        <v>45230</v>
      </c>
      <c r="Y20" s="49">
        <v>45260</v>
      </c>
      <c r="Z20" s="49">
        <v>45291</v>
      </c>
      <c r="AA20" s="49">
        <v>45322</v>
      </c>
      <c r="AB20" s="49">
        <v>45351</v>
      </c>
      <c r="AC20" s="49">
        <v>45382</v>
      </c>
      <c r="AD20" s="55">
        <v>45393</v>
      </c>
      <c r="AE20" s="49">
        <v>45443</v>
      </c>
      <c r="AF20" s="55">
        <v>45459</v>
      </c>
      <c r="AG20" s="55">
        <v>45494</v>
      </c>
      <c r="AH20" s="55">
        <v>45513</v>
      </c>
      <c r="AI20" s="49">
        <v>45565</v>
      </c>
      <c r="AJ20" s="55">
        <v>45596</v>
      </c>
      <c r="AK20" s="37">
        <v>0</v>
      </c>
      <c r="AL20" s="55">
        <v>45632</v>
      </c>
      <c r="AM20" s="49">
        <v>45688</v>
      </c>
      <c r="AN20" s="49">
        <v>45716</v>
      </c>
      <c r="AO20" s="49">
        <v>45747</v>
      </c>
      <c r="AP20" s="49">
        <v>45777</v>
      </c>
      <c r="AQ20" s="49">
        <v>45808</v>
      </c>
      <c r="AR20" s="49">
        <v>45838</v>
      </c>
      <c r="AS20" s="49">
        <v>45869</v>
      </c>
      <c r="AT20" s="49">
        <v>45900</v>
      </c>
      <c r="AU20" s="49">
        <v>45930</v>
      </c>
      <c r="AV20" s="49">
        <v>45961</v>
      </c>
      <c r="AW20" s="49">
        <v>45989</v>
      </c>
      <c r="AX20" s="49">
        <v>46028</v>
      </c>
      <c r="AY20" s="126"/>
      <c r="AZ20" s="49"/>
      <c r="BA20" s="49">
        <v>46076</v>
      </c>
      <c r="BB20" s="49"/>
      <c r="BC20" s="49"/>
      <c r="BD20" s="49"/>
      <c r="BE20" s="49"/>
      <c r="BF20" s="49"/>
      <c r="BG20" s="49"/>
      <c r="BH20" s="49"/>
      <c r="BI20" s="49"/>
      <c r="BJ20" s="49"/>
      <c r="BK20" s="68"/>
    </row>
    <row r="21" spans="1:63" ht="48" x14ac:dyDescent="0.25">
      <c r="A21" s="118"/>
      <c r="B21" s="17">
        <v>5</v>
      </c>
      <c r="C21" s="32" t="s">
        <v>41</v>
      </c>
      <c r="D21" s="40" t="s">
        <v>47</v>
      </c>
      <c r="E21" s="36" t="s">
        <v>37</v>
      </c>
      <c r="F21" s="10" t="s">
        <v>25</v>
      </c>
      <c r="G21" s="26">
        <v>60</v>
      </c>
      <c r="H21" s="12">
        <v>60</v>
      </c>
      <c r="I21" s="12" t="s">
        <v>52</v>
      </c>
      <c r="J21" s="12" t="s">
        <v>27</v>
      </c>
      <c r="K21" s="12" t="s">
        <v>52</v>
      </c>
      <c r="L21" s="12">
        <v>60</v>
      </c>
      <c r="M21" s="15" t="s">
        <v>28</v>
      </c>
      <c r="N21" s="27">
        <f>+H21</f>
        <v>60</v>
      </c>
      <c r="O21" s="52">
        <f t="shared" ref="O21:AT21" si="5">+O19-O20</f>
        <v>0</v>
      </c>
      <c r="P21" s="52">
        <f t="shared" si="5"/>
        <v>0</v>
      </c>
      <c r="Q21" s="52">
        <f t="shared" si="5"/>
        <v>0</v>
      </c>
      <c r="R21" s="52">
        <f t="shared" si="5"/>
        <v>0</v>
      </c>
      <c r="S21" s="52">
        <f t="shared" si="5"/>
        <v>0</v>
      </c>
      <c r="T21" s="52">
        <f t="shared" si="5"/>
        <v>0</v>
      </c>
      <c r="U21" s="52">
        <f t="shared" si="5"/>
        <v>0</v>
      </c>
      <c r="V21" s="52">
        <f t="shared" si="5"/>
        <v>0</v>
      </c>
      <c r="W21" s="52">
        <f t="shared" si="5"/>
        <v>0</v>
      </c>
      <c r="X21" s="52">
        <f t="shared" si="5"/>
        <v>0</v>
      </c>
      <c r="Y21" s="52">
        <f t="shared" si="5"/>
        <v>0</v>
      </c>
      <c r="Z21" s="52">
        <f t="shared" si="5"/>
        <v>0</v>
      </c>
      <c r="AA21" s="52">
        <f t="shared" si="5"/>
        <v>0</v>
      </c>
      <c r="AB21" s="52">
        <f t="shared" si="5"/>
        <v>0</v>
      </c>
      <c r="AC21" s="52">
        <f t="shared" si="5"/>
        <v>0</v>
      </c>
      <c r="AD21" s="52">
        <f t="shared" si="5"/>
        <v>19</v>
      </c>
      <c r="AE21" s="52">
        <f t="shared" si="5"/>
        <v>0</v>
      </c>
      <c r="AF21" s="52">
        <v>14</v>
      </c>
      <c r="AG21" s="52">
        <v>10</v>
      </c>
      <c r="AH21" s="52">
        <v>22</v>
      </c>
      <c r="AI21" s="52">
        <v>0</v>
      </c>
      <c r="AJ21" s="52">
        <v>0</v>
      </c>
      <c r="AK21" s="52">
        <f t="shared" si="5"/>
        <v>45626</v>
      </c>
      <c r="AL21" s="52">
        <f t="shared" si="5"/>
        <v>25</v>
      </c>
      <c r="AM21" s="52">
        <v>0</v>
      </c>
      <c r="AN21" s="52">
        <f t="shared" si="5"/>
        <v>0</v>
      </c>
      <c r="AO21" s="52">
        <f t="shared" si="5"/>
        <v>0</v>
      </c>
      <c r="AP21" s="52">
        <f t="shared" si="5"/>
        <v>0</v>
      </c>
      <c r="AQ21" s="52">
        <f t="shared" si="5"/>
        <v>0</v>
      </c>
      <c r="AR21" s="52">
        <f t="shared" si="5"/>
        <v>0</v>
      </c>
      <c r="AS21" s="52">
        <f t="shared" si="5"/>
        <v>0</v>
      </c>
      <c r="AT21" s="52">
        <f t="shared" si="5"/>
        <v>0</v>
      </c>
      <c r="AU21" s="52">
        <v>0</v>
      </c>
      <c r="AV21" s="59">
        <v>0</v>
      </c>
      <c r="AW21" s="59">
        <v>0</v>
      </c>
      <c r="AX21" s="52">
        <v>0</v>
      </c>
      <c r="AY21" s="77">
        <v>1</v>
      </c>
      <c r="AZ21" s="52">
        <v>0</v>
      </c>
      <c r="BA21" s="52">
        <v>7</v>
      </c>
      <c r="BB21" s="52">
        <v>0</v>
      </c>
      <c r="BC21" s="52">
        <v>0</v>
      </c>
      <c r="BD21" s="52">
        <v>0</v>
      </c>
      <c r="BE21" s="52"/>
      <c r="BF21" s="52"/>
      <c r="BG21" s="52"/>
      <c r="BH21" s="52"/>
      <c r="BI21" s="59"/>
      <c r="BJ21" s="59"/>
      <c r="BK21" s="59"/>
    </row>
    <row r="22" spans="1:63" ht="24" x14ac:dyDescent="0.3">
      <c r="A22" s="119" t="s">
        <v>44</v>
      </c>
      <c r="B22" s="17">
        <v>8</v>
      </c>
      <c r="C22" s="33" t="s">
        <v>48</v>
      </c>
      <c r="D22" s="35" t="s">
        <v>43</v>
      </c>
      <c r="E22" s="34" t="s">
        <v>38</v>
      </c>
      <c r="F22" s="10" t="s">
        <v>28</v>
      </c>
      <c r="G22" s="26">
        <v>42</v>
      </c>
      <c r="H22" s="12">
        <v>42</v>
      </c>
      <c r="I22" s="12" t="s">
        <v>26</v>
      </c>
      <c r="J22" s="12" t="s">
        <v>27</v>
      </c>
      <c r="K22" s="12" t="s">
        <v>26</v>
      </c>
      <c r="L22" s="12">
        <v>42</v>
      </c>
      <c r="M22" s="14" t="s">
        <v>25</v>
      </c>
      <c r="N22" s="15">
        <v>42</v>
      </c>
      <c r="O22" s="57">
        <v>68</v>
      </c>
      <c r="P22" s="57">
        <v>55</v>
      </c>
      <c r="Q22" s="57">
        <v>50</v>
      </c>
      <c r="R22" s="57">
        <v>36</v>
      </c>
      <c r="S22" s="57">
        <v>63</v>
      </c>
      <c r="T22" s="57">
        <v>70</v>
      </c>
      <c r="U22" s="57">
        <f>28+34</f>
        <v>62</v>
      </c>
      <c r="V22" s="57">
        <v>52</v>
      </c>
      <c r="W22" s="57">
        <v>50</v>
      </c>
      <c r="X22" s="58">
        <v>63</v>
      </c>
      <c r="Y22" s="57">
        <v>47</v>
      </c>
      <c r="Z22" s="57">
        <v>38</v>
      </c>
      <c r="AA22" s="57">
        <v>70</v>
      </c>
      <c r="AB22" s="57">
        <v>29</v>
      </c>
      <c r="AC22" s="57">
        <v>21</v>
      </c>
      <c r="AD22" s="57">
        <v>80</v>
      </c>
      <c r="AE22" s="57">
        <v>92</v>
      </c>
      <c r="AF22" s="57">
        <v>35</v>
      </c>
      <c r="AG22" s="57">
        <v>69</v>
      </c>
      <c r="AH22" s="57">
        <v>71</v>
      </c>
      <c r="AI22" s="57">
        <v>90</v>
      </c>
      <c r="AJ22" s="57">
        <v>28</v>
      </c>
      <c r="AK22" s="57">
        <v>37</v>
      </c>
      <c r="AL22" s="57">
        <v>52</v>
      </c>
      <c r="AM22" s="57">
        <v>34</v>
      </c>
      <c r="AN22" s="57">
        <v>45</v>
      </c>
      <c r="AO22" s="57">
        <v>38</v>
      </c>
      <c r="AP22" s="57">
        <v>47</v>
      </c>
      <c r="AQ22" s="57">
        <v>44</v>
      </c>
      <c r="AR22" s="57">
        <v>77</v>
      </c>
      <c r="AS22" s="57">
        <v>27</v>
      </c>
      <c r="AT22" s="57">
        <v>34</v>
      </c>
      <c r="AU22" s="58">
        <v>76</v>
      </c>
      <c r="AV22" s="58">
        <v>68</v>
      </c>
      <c r="AW22" s="37">
        <v>46</v>
      </c>
      <c r="AX22" s="37">
        <v>49</v>
      </c>
      <c r="AY22" s="77">
        <f t="shared" si="2"/>
        <v>53.030303030303031</v>
      </c>
      <c r="AZ22" s="37">
        <v>75</v>
      </c>
      <c r="BA22" s="37">
        <v>40</v>
      </c>
      <c r="BB22" s="37">
        <v>51</v>
      </c>
      <c r="BC22" s="37">
        <v>68</v>
      </c>
      <c r="BD22" s="37">
        <v>62</v>
      </c>
      <c r="BE22" s="57"/>
      <c r="BF22" s="57"/>
      <c r="BG22" s="57"/>
      <c r="BH22" s="58"/>
      <c r="BI22" s="58"/>
      <c r="BJ22" s="37"/>
      <c r="BK22" s="37"/>
    </row>
    <row r="23" spans="1:63" ht="36" x14ac:dyDescent="0.25">
      <c r="A23" s="119"/>
      <c r="B23" s="19">
        <v>9</v>
      </c>
      <c r="C23" s="18" t="s">
        <v>42</v>
      </c>
      <c r="D23" s="35" t="s">
        <v>40</v>
      </c>
      <c r="E23" s="34" t="s">
        <v>39</v>
      </c>
      <c r="F23" s="10" t="s">
        <v>28</v>
      </c>
      <c r="G23" s="23">
        <v>0.95</v>
      </c>
      <c r="H23" s="24">
        <f t="shared" ref="H23" si="6">G23</f>
        <v>0.95</v>
      </c>
      <c r="I23" s="12" t="s">
        <v>26</v>
      </c>
      <c r="J23" s="12" t="s">
        <v>27</v>
      </c>
      <c r="K23" s="12" t="s">
        <v>26</v>
      </c>
      <c r="L23" s="24">
        <f t="shared" ref="L23" si="7">N23</f>
        <v>1</v>
      </c>
      <c r="M23" s="14" t="s">
        <v>25</v>
      </c>
      <c r="N23" s="25">
        <v>1</v>
      </c>
      <c r="O23" s="48">
        <f>+O22/$N$22</f>
        <v>1.6190476190476191</v>
      </c>
      <c r="P23" s="48">
        <f t="shared" ref="P23:BD23" si="8">+P22/$N$22</f>
        <v>1.3095238095238095</v>
      </c>
      <c r="Q23" s="48">
        <f t="shared" si="8"/>
        <v>1.1904761904761905</v>
      </c>
      <c r="R23" s="48">
        <f t="shared" si="8"/>
        <v>0.8571428571428571</v>
      </c>
      <c r="S23" s="48">
        <f t="shared" si="8"/>
        <v>1.5</v>
      </c>
      <c r="T23" s="48">
        <f t="shared" si="8"/>
        <v>1.6666666666666667</v>
      </c>
      <c r="U23" s="48">
        <f t="shared" si="8"/>
        <v>1.4761904761904763</v>
      </c>
      <c r="V23" s="48">
        <f t="shared" si="8"/>
        <v>1.2380952380952381</v>
      </c>
      <c r="W23" s="48">
        <f t="shared" si="8"/>
        <v>1.1904761904761905</v>
      </c>
      <c r="X23" s="48">
        <f t="shared" si="8"/>
        <v>1.5</v>
      </c>
      <c r="Y23" s="48">
        <f t="shared" si="8"/>
        <v>1.1190476190476191</v>
      </c>
      <c r="Z23" s="48">
        <f t="shared" si="8"/>
        <v>0.90476190476190477</v>
      </c>
      <c r="AA23" s="48">
        <f t="shared" si="8"/>
        <v>1.6666666666666667</v>
      </c>
      <c r="AB23" s="48">
        <f t="shared" si="8"/>
        <v>0.69047619047619047</v>
      </c>
      <c r="AC23" s="48">
        <f t="shared" si="8"/>
        <v>0.5</v>
      </c>
      <c r="AD23" s="48">
        <f t="shared" si="8"/>
        <v>1.9047619047619047</v>
      </c>
      <c r="AE23" s="48">
        <f t="shared" si="8"/>
        <v>2.1904761904761907</v>
      </c>
      <c r="AF23" s="48">
        <f t="shared" si="8"/>
        <v>0.83333333333333337</v>
      </c>
      <c r="AG23" s="48">
        <f t="shared" si="8"/>
        <v>1.6428571428571428</v>
      </c>
      <c r="AH23" s="48">
        <f t="shared" si="8"/>
        <v>1.6904761904761905</v>
      </c>
      <c r="AI23" s="48">
        <f t="shared" si="8"/>
        <v>2.1428571428571428</v>
      </c>
      <c r="AJ23" s="48">
        <f t="shared" si="8"/>
        <v>0.66666666666666663</v>
      </c>
      <c r="AK23" s="48">
        <f t="shared" si="8"/>
        <v>0.88095238095238093</v>
      </c>
      <c r="AL23" s="48">
        <f t="shared" si="8"/>
        <v>1.2380952380952381</v>
      </c>
      <c r="AM23" s="48">
        <f t="shared" si="8"/>
        <v>0.80952380952380953</v>
      </c>
      <c r="AN23" s="48">
        <f t="shared" si="8"/>
        <v>1.0714285714285714</v>
      </c>
      <c r="AO23" s="48">
        <f t="shared" si="8"/>
        <v>0.90476190476190477</v>
      </c>
      <c r="AP23" s="48">
        <f t="shared" si="8"/>
        <v>1.1190476190476191</v>
      </c>
      <c r="AQ23" s="48">
        <f t="shared" si="8"/>
        <v>1.0476190476190477</v>
      </c>
      <c r="AR23" s="48">
        <f t="shared" si="8"/>
        <v>1.8333333333333333</v>
      </c>
      <c r="AS23" s="48">
        <f t="shared" si="8"/>
        <v>0.6428571428571429</v>
      </c>
      <c r="AT23" s="48">
        <f t="shared" si="8"/>
        <v>0.80952380952380953</v>
      </c>
      <c r="AU23" s="48">
        <f t="shared" si="8"/>
        <v>1.8095238095238095</v>
      </c>
      <c r="AV23" s="48">
        <f t="shared" si="8"/>
        <v>1.6190476190476191</v>
      </c>
      <c r="AW23" s="48">
        <f t="shared" si="8"/>
        <v>1.0952380952380953</v>
      </c>
      <c r="AX23" s="48">
        <f t="shared" si="8"/>
        <v>1.1666666666666667</v>
      </c>
      <c r="AY23" s="48">
        <f t="shared" si="8"/>
        <v>1.2626262626262625</v>
      </c>
      <c r="AZ23" s="48">
        <f t="shared" si="8"/>
        <v>1.7857142857142858</v>
      </c>
      <c r="BA23" s="48">
        <f t="shared" si="8"/>
        <v>0.95238095238095233</v>
      </c>
      <c r="BB23" s="48">
        <f t="shared" si="8"/>
        <v>1.2142857142857142</v>
      </c>
      <c r="BC23" s="48">
        <f t="shared" si="8"/>
        <v>1.6190476190476191</v>
      </c>
      <c r="BD23" s="48">
        <f t="shared" si="8"/>
        <v>1.4761904761904763</v>
      </c>
      <c r="BE23" s="48"/>
      <c r="BF23" s="48"/>
      <c r="BG23" s="48"/>
      <c r="BH23" s="48"/>
      <c r="BI23" s="48"/>
      <c r="BJ23" s="48"/>
      <c r="BK23" s="48"/>
    </row>
    <row r="24" spans="1:63" x14ac:dyDescent="0.25">
      <c r="C24" s="63" t="s">
        <v>54</v>
      </c>
    </row>
    <row r="25" spans="1:63" x14ac:dyDescent="0.25">
      <c r="I25" s="108"/>
      <c r="J25" s="108"/>
    </row>
  </sheetData>
  <mergeCells count="26">
    <mergeCell ref="A15:A18"/>
    <mergeCell ref="A19:A21"/>
    <mergeCell ref="A22:A23"/>
    <mergeCell ref="B19:E20"/>
    <mergeCell ref="AY19:AY20"/>
    <mergeCell ref="I25:J25"/>
    <mergeCell ref="J9:N9"/>
    <mergeCell ref="J10:N10"/>
    <mergeCell ref="J11:N11"/>
    <mergeCell ref="J12:N12"/>
    <mergeCell ref="J13:N13"/>
    <mergeCell ref="F19:N19"/>
    <mergeCell ref="F20:N20"/>
    <mergeCell ref="F14:G14"/>
    <mergeCell ref="H14:L14"/>
    <mergeCell ref="M14:N14"/>
    <mergeCell ref="A1:N2"/>
    <mergeCell ref="A3:N3"/>
    <mergeCell ref="A4:E13"/>
    <mergeCell ref="F4:H8"/>
    <mergeCell ref="J4:N4"/>
    <mergeCell ref="J5:N5"/>
    <mergeCell ref="J6:N6"/>
    <mergeCell ref="J7:N7"/>
    <mergeCell ref="J8:N8"/>
    <mergeCell ref="F9:H13"/>
  </mergeCells>
  <conditionalFormatting sqref="O15:AX15">
    <cfRule type="cellIs" dxfId="83" priority="44" operator="lessThan">
      <formula>$N$15</formula>
    </cfRule>
    <cfRule type="cellIs" dxfId="82" priority="43" operator="between">
      <formula>$H$15</formula>
      <formula>$L$15</formula>
    </cfRule>
    <cfRule type="cellIs" dxfId="81" priority="42" operator="greaterThan">
      <formula>$G$15</formula>
    </cfRule>
  </conditionalFormatting>
  <conditionalFormatting sqref="O16:AX16">
    <cfRule type="cellIs" dxfId="80" priority="48" operator="lessThan">
      <formula>#REF!</formula>
    </cfRule>
    <cfRule type="cellIs" dxfId="79" priority="45" operator="between">
      <formula>$H$14</formula>
      <formula>$L$14</formula>
    </cfRule>
    <cfRule type="cellIs" dxfId="78" priority="46" operator="lessThan">
      <formula>$G$14</formula>
    </cfRule>
    <cfRule type="cellIs" dxfId="77" priority="47" operator="greaterThan">
      <formula>$N$14</formula>
    </cfRule>
    <cfRule type="cellIs" dxfId="76" priority="49" operator="greaterThan">
      <formula>#REF!</formula>
    </cfRule>
    <cfRule type="cellIs" dxfId="75" priority="50" operator="between">
      <formula>#REF!</formula>
      <formula>#REF!</formula>
    </cfRule>
  </conditionalFormatting>
  <conditionalFormatting sqref="O17:AX17">
    <cfRule type="cellIs" dxfId="74" priority="41" operator="lessThan">
      <formula>$N$17</formula>
    </cfRule>
    <cfRule type="cellIs" dxfId="73" priority="40" operator="between">
      <formula>$H$17</formula>
      <formula>$L$17</formula>
    </cfRule>
    <cfRule type="cellIs" dxfId="72" priority="39" operator="greaterThan">
      <formula>$G$17</formula>
    </cfRule>
  </conditionalFormatting>
  <conditionalFormatting sqref="O18:AX18 AD20 AF20:AH20 AJ20:AL20 O22:AX22">
    <cfRule type="cellIs" dxfId="71" priority="51" operator="lessThan">
      <formula>#REF!</formula>
    </cfRule>
    <cfRule type="cellIs" dxfId="70" priority="52" operator="greaterThan">
      <formula>#REF!</formula>
    </cfRule>
    <cfRule type="cellIs" dxfId="69" priority="53" operator="between">
      <formula>#REF!</formula>
      <formula>#REF!</formula>
    </cfRule>
  </conditionalFormatting>
  <conditionalFormatting sqref="O21:AX21">
    <cfRule type="cellIs" dxfId="68" priority="31" operator="between">
      <formula>60</formula>
      <formula>60</formula>
    </cfRule>
    <cfRule type="cellIs" dxfId="67" priority="30" operator="lessThan">
      <formula>60</formula>
    </cfRule>
    <cfRule type="cellIs" dxfId="66" priority="32" operator="greaterThan">
      <formula>60</formula>
    </cfRule>
  </conditionalFormatting>
  <conditionalFormatting sqref="O23:BK23">
    <cfRule type="cellIs" dxfId="65" priority="8" operator="greaterThan">
      <formula>$N$23</formula>
    </cfRule>
    <cfRule type="cellIs" dxfId="64" priority="6" operator="between">
      <formula>$H$23</formula>
      <formula>$L$23</formula>
    </cfRule>
    <cfRule type="cellIs" dxfId="63" priority="7" operator="lessThan">
      <formula>$H$23</formula>
    </cfRule>
  </conditionalFormatting>
  <conditionalFormatting sqref="AZ15:BK15">
    <cfRule type="cellIs" dxfId="62" priority="15" operator="greaterThan">
      <formula>$G$15</formula>
    </cfRule>
    <cfRule type="cellIs" dxfId="61" priority="16" operator="between">
      <formula>$H$15</formula>
      <formula>$L$15</formula>
    </cfRule>
    <cfRule type="cellIs" dxfId="60" priority="17" operator="lessThan">
      <formula>$N$15</formula>
    </cfRule>
  </conditionalFormatting>
  <conditionalFormatting sqref="AZ16:BK16">
    <cfRule type="cellIs" dxfId="59" priority="21" operator="lessThan">
      <formula>#REF!</formula>
    </cfRule>
    <cfRule type="cellIs" dxfId="58" priority="22" operator="greaterThan">
      <formula>#REF!</formula>
    </cfRule>
    <cfRule type="cellIs" dxfId="57" priority="23" operator="between">
      <formula>#REF!</formula>
      <formula>#REF!</formula>
    </cfRule>
    <cfRule type="cellIs" dxfId="56" priority="19" operator="lessThan">
      <formula>$G$14</formula>
    </cfRule>
    <cfRule type="cellIs" dxfId="55" priority="18" operator="between">
      <formula>$H$14</formula>
      <formula>$L$14</formula>
    </cfRule>
    <cfRule type="cellIs" dxfId="54" priority="20" operator="greaterThan">
      <formula>$N$14</formula>
    </cfRule>
  </conditionalFormatting>
  <conditionalFormatting sqref="AZ17:BK17">
    <cfRule type="cellIs" dxfId="53" priority="14" operator="lessThan">
      <formula>$N$17</formula>
    </cfRule>
    <cfRule type="cellIs" dxfId="52" priority="13" operator="between">
      <formula>$H$17</formula>
      <formula>$L$17</formula>
    </cfRule>
    <cfRule type="cellIs" dxfId="51" priority="12" operator="greaterThan">
      <formula>$G$17</formula>
    </cfRule>
  </conditionalFormatting>
  <conditionalFormatting sqref="AZ18:BK18">
    <cfRule type="cellIs" dxfId="50" priority="25" operator="greaterThan">
      <formula>#REF!</formula>
    </cfRule>
    <cfRule type="cellIs" dxfId="49" priority="26" operator="between">
      <formula>#REF!</formula>
      <formula>#REF!</formula>
    </cfRule>
    <cfRule type="cellIs" dxfId="48" priority="24" operator="lessThan">
      <formula>#REF!</formula>
    </cfRule>
  </conditionalFormatting>
  <conditionalFormatting sqref="AZ21:BK21">
    <cfRule type="cellIs" dxfId="47" priority="9" operator="lessThan">
      <formula>60</formula>
    </cfRule>
    <cfRule type="cellIs" dxfId="46" priority="11" operator="greaterThan">
      <formula>60</formula>
    </cfRule>
    <cfRule type="cellIs" dxfId="45" priority="10" operator="between">
      <formula>60</formula>
      <formula>60</formula>
    </cfRule>
  </conditionalFormatting>
  <conditionalFormatting sqref="AZ22:BK22">
    <cfRule type="cellIs" dxfId="44" priority="3" operator="between">
      <formula>#REF!</formula>
      <formula>#REF!</formula>
    </cfRule>
    <cfRule type="cellIs" dxfId="43" priority="2" operator="greaterThan">
      <formula>#REF!</formula>
    </cfRule>
    <cfRule type="cellIs" dxfId="42" priority="1" operator="lessThan">
      <formula>#REF!</formula>
    </cfRule>
  </conditionalFormatting>
  <dataValidations count="1">
    <dataValidation type="whole" allowBlank="1" showInputMessage="1" showErrorMessage="1" errorTitle="Dato inválido" error="De conformidad con la Circular 307-2023 de fecha 05/12/2023 de la Secretaría General de la Corte, el máximo de días hábiles laborales no debe exceder la cantidad de 21 días" sqref="O3:AX3" xr:uid="{E810DDE6-81E4-408D-AC74-C7078D78A270}">
      <formula1>0</formula1>
      <formula2>21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MPL</vt:lpstr>
      <vt:lpstr>MNP</vt:lpstr>
      <vt:lpstr>OI</vt:lpstr>
      <vt:lpstr>PE</vt:lpstr>
      <vt:lpstr>PP</vt:lpstr>
      <vt:lpstr>EV</vt:lpstr>
      <vt:lpstr>ES</vt:lpstr>
      <vt:lpstr>Director</vt:lpstr>
      <vt:lpstr>Subdirector Ejec. Operaciones</vt:lpstr>
      <vt:lpstr>Sub. Planeación y 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Salazar Guzmán</dc:creator>
  <cp:lastModifiedBy>Carlos Marín Mesén</cp:lastModifiedBy>
  <dcterms:created xsi:type="dcterms:W3CDTF">2025-10-20T20:41:00Z</dcterms:created>
  <dcterms:modified xsi:type="dcterms:W3CDTF">2026-07-10T20:39:50Z</dcterms:modified>
</cp:coreProperties>
</file>